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36" yWindow="552" windowWidth="13092" windowHeight="11952"/>
  </bookViews>
  <sheets>
    <sheet name="Rekapitulácia stavby" sheetId="1" r:id="rId1"/>
    <sheet name="011 - Zateplenie fasády a..." sheetId="2" r:id="rId2"/>
    <sheet name="012 - Bleskozvod" sheetId="3" r:id="rId3"/>
    <sheet name="013 - Hydraulické vyregul..." sheetId="4" r:id="rId4"/>
    <sheet name="021 - Zateplenie fasády a..." sheetId="5" r:id="rId5"/>
    <sheet name="022 - Bleskozvod" sheetId="6" r:id="rId6"/>
    <sheet name="023 - Hydraulické vyregul..." sheetId="7" r:id="rId7"/>
    <sheet name="024 - Vzduchotechnika" sheetId="8" r:id="rId8"/>
  </sheets>
  <definedNames>
    <definedName name="_xlnm._FilterDatabase" localSheetId="1" hidden="1">'011 - Zateplenie fasády a...'!$C$136:$K$319</definedName>
    <definedName name="_xlnm._FilterDatabase" localSheetId="2" hidden="1">'012 - Bleskozvod'!$C$123:$K$167</definedName>
    <definedName name="_xlnm._FilterDatabase" localSheetId="3" hidden="1">'013 - Hydraulické vyregul...'!$C$128:$K$182</definedName>
    <definedName name="_xlnm._FilterDatabase" localSheetId="4" hidden="1">'021 - Zateplenie fasády a...'!$C$138:$K$334</definedName>
    <definedName name="_xlnm._FilterDatabase" localSheetId="5" hidden="1">'022 - Bleskozvod'!$C$123:$K$174</definedName>
    <definedName name="_xlnm._FilterDatabase" localSheetId="6" hidden="1">'023 - Hydraulické vyregul...'!$C$126:$K$172</definedName>
    <definedName name="_xlnm._FilterDatabase" localSheetId="7" hidden="1">'024 - Vzduchotechnika'!$C$121:$K$158</definedName>
    <definedName name="_xlnm.Print_Titles" localSheetId="1">'011 - Zateplenie fasády a...'!$136:$136</definedName>
    <definedName name="_xlnm.Print_Titles" localSheetId="2">'012 - Bleskozvod'!$123:$123</definedName>
    <definedName name="_xlnm.Print_Titles" localSheetId="3">'013 - Hydraulické vyregul...'!$128:$128</definedName>
    <definedName name="_xlnm.Print_Titles" localSheetId="4">'021 - Zateplenie fasády a...'!$138:$138</definedName>
    <definedName name="_xlnm.Print_Titles" localSheetId="5">'022 - Bleskozvod'!$123:$123</definedName>
    <definedName name="_xlnm.Print_Titles" localSheetId="6">'023 - Hydraulické vyregul...'!$126:$126</definedName>
    <definedName name="_xlnm.Print_Titles" localSheetId="7">'024 - Vzduchotechnika'!$121:$121</definedName>
    <definedName name="_xlnm.Print_Titles" localSheetId="0">'Rekapitulácia stavby'!$92:$92</definedName>
    <definedName name="_xlnm.Print_Area" localSheetId="1">'011 - Zateplenie fasády a...'!$C$4:$J$76,'011 - Zateplenie fasády a...'!$C$82:$J$116,'011 - Zateplenie fasády a...'!$C$122:$J$319</definedName>
    <definedName name="_xlnm.Print_Area" localSheetId="2">'012 - Bleskozvod'!$C$4:$J$76,'012 - Bleskozvod'!$C$82:$J$103,'012 - Bleskozvod'!$C$109:$J$167</definedName>
    <definedName name="_xlnm.Print_Area" localSheetId="3">'013 - Hydraulické vyregul...'!$C$4:$J$76,'013 - Hydraulické vyregul...'!$C$82:$J$108,'013 - Hydraulické vyregul...'!$C$114:$J$182</definedName>
    <definedName name="_xlnm.Print_Area" localSheetId="4">'021 - Zateplenie fasády a...'!$C$4:$J$76,'021 - Zateplenie fasády a...'!$C$82:$J$118,'021 - Zateplenie fasády a...'!$C$124:$J$334</definedName>
    <definedName name="_xlnm.Print_Area" localSheetId="5">'022 - Bleskozvod'!$C$4:$J$76,'022 - Bleskozvod'!$C$82:$J$103,'022 - Bleskozvod'!$C$109:$J$174</definedName>
    <definedName name="_xlnm.Print_Area" localSheetId="6">'023 - Hydraulické vyregul...'!$C$4:$J$76,'023 - Hydraulické vyregul...'!$C$82:$J$106,'023 - Hydraulické vyregul...'!$C$112:$J$172</definedName>
    <definedName name="_xlnm.Print_Area" localSheetId="7">'024 - Vzduchotechnika'!$C$4:$J$76,'024 - Vzduchotechnika'!$C$82:$J$101,'024 - Vzduchotechnika'!$C$107:$J$158</definedName>
    <definedName name="_xlnm.Print_Area" localSheetId="0">'Rekapitulácia stavby'!$D$4:$AO$76,'Rekapitulácia stavby'!$C$82:$AQ$104</definedName>
  </definedNames>
  <calcPr calcId="124519" calcMode="manual"/>
</workbook>
</file>

<file path=xl/calcChain.xml><?xml version="1.0" encoding="utf-8"?>
<calcChain xmlns="http://schemas.openxmlformats.org/spreadsheetml/2006/main">
  <c r="J39" i="8"/>
  <c r="J38"/>
  <c r="AY103" i="1"/>
  <c r="J37" i="8"/>
  <c r="AX103" i="1"/>
  <c r="BI158" i="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91"/>
  <c r="E89"/>
  <c r="J26"/>
  <c r="E26"/>
  <c r="J119" s="1"/>
  <c r="J25"/>
  <c r="J23"/>
  <c r="E23"/>
  <c r="J93" s="1"/>
  <c r="J22"/>
  <c r="J20"/>
  <c r="E20"/>
  <c r="F119" s="1"/>
  <c r="J19"/>
  <c r="J17"/>
  <c r="E17"/>
  <c r="F93" s="1"/>
  <c r="J16"/>
  <c r="E7"/>
  <c r="E110" s="1"/>
  <c r="J39" i="7"/>
  <c r="J38"/>
  <c r="AY102" i="1" s="1"/>
  <c r="J37" i="7"/>
  <c r="AX102" i="1" s="1"/>
  <c r="BI172" i="7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F121"/>
  <c r="E119"/>
  <c r="F91"/>
  <c r="E89"/>
  <c r="J26"/>
  <c r="E26"/>
  <c r="J94" s="1"/>
  <c r="J25"/>
  <c r="J23"/>
  <c r="E23"/>
  <c r="J93" s="1"/>
  <c r="J22"/>
  <c r="J20"/>
  <c r="E20"/>
  <c r="F124" s="1"/>
  <c r="J19"/>
  <c r="J17"/>
  <c r="E17"/>
  <c r="F123" s="1"/>
  <c r="J16"/>
  <c r="J121"/>
  <c r="E7"/>
  <c r="E115" s="1"/>
  <c r="J39" i="6"/>
  <c r="J38"/>
  <c r="AY101" i="1" s="1"/>
  <c r="J37" i="6"/>
  <c r="AX101" i="1" s="1"/>
  <c r="BI174" i="6"/>
  <c r="BH174"/>
  <c r="BG174"/>
  <c r="BE174"/>
  <c r="T174"/>
  <c r="T173" s="1"/>
  <c r="R174"/>
  <c r="R173" s="1"/>
  <c r="P174"/>
  <c r="P173" s="1"/>
  <c r="BI172"/>
  <c r="BH172"/>
  <c r="BG172"/>
  <c r="BE172"/>
  <c r="T172"/>
  <c r="T171" s="1"/>
  <c r="R172"/>
  <c r="R171" s="1"/>
  <c r="P172"/>
  <c r="P171" s="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91"/>
  <c r="E89"/>
  <c r="J26"/>
  <c r="E26"/>
  <c r="J121" s="1"/>
  <c r="J25"/>
  <c r="J23"/>
  <c r="E23"/>
  <c r="J93" s="1"/>
  <c r="J22"/>
  <c r="J20"/>
  <c r="E20"/>
  <c r="F121" s="1"/>
  <c r="J19"/>
  <c r="J17"/>
  <c r="E17"/>
  <c r="F120" s="1"/>
  <c r="J16"/>
  <c r="J118"/>
  <c r="E7"/>
  <c r="E112" s="1"/>
  <c r="J39" i="5"/>
  <c r="J38"/>
  <c r="AY100" i="1" s="1"/>
  <c r="J37" i="5"/>
  <c r="AX100" i="1"/>
  <c r="BI334" i="5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T321" s="1"/>
  <c r="R322"/>
  <c r="R321" s="1"/>
  <c r="P322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T283" s="1"/>
  <c r="R284"/>
  <c r="R283" s="1"/>
  <c r="P284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6"/>
  <c r="BH226"/>
  <c r="BG226"/>
  <c r="BE226"/>
  <c r="T226"/>
  <c r="T225"/>
  <c r="R226"/>
  <c r="R225" s="1"/>
  <c r="P226"/>
  <c r="P225" s="1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T145"/>
  <c r="R146"/>
  <c r="R145"/>
  <c r="P146"/>
  <c r="P145" s="1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F133"/>
  <c r="E131"/>
  <c r="F91"/>
  <c r="E89"/>
  <c r="J26"/>
  <c r="E26"/>
  <c r="J136" s="1"/>
  <c r="J25"/>
  <c r="J23"/>
  <c r="E23"/>
  <c r="J135" s="1"/>
  <c r="J22"/>
  <c r="J20"/>
  <c r="E20"/>
  <c r="F136"/>
  <c r="J19"/>
  <c r="J17"/>
  <c r="E17"/>
  <c r="F93" s="1"/>
  <c r="J16"/>
  <c r="J133"/>
  <c r="E7"/>
  <c r="E127"/>
  <c r="J39" i="4"/>
  <c r="J38"/>
  <c r="AY98" i="1" s="1"/>
  <c r="J37" i="4"/>
  <c r="AX98" i="1"/>
  <c r="BI182" i="4"/>
  <c r="BH182"/>
  <c r="BG182"/>
  <c r="BE182"/>
  <c r="T182"/>
  <c r="R182"/>
  <c r="P182"/>
  <c r="BI181"/>
  <c r="BH181"/>
  <c r="BG181"/>
  <c r="BE181"/>
  <c r="T181"/>
  <c r="R181"/>
  <c r="P181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F123"/>
  <c r="E121"/>
  <c r="F91"/>
  <c r="E89"/>
  <c r="J26"/>
  <c r="E26"/>
  <c r="J126" s="1"/>
  <c r="J25"/>
  <c r="J23"/>
  <c r="E23"/>
  <c r="J93" s="1"/>
  <c r="J22"/>
  <c r="J20"/>
  <c r="E20"/>
  <c r="F94"/>
  <c r="J19"/>
  <c r="J17"/>
  <c r="E17"/>
  <c r="F125" s="1"/>
  <c r="J16"/>
  <c r="E7"/>
  <c r="E85" s="1"/>
  <c r="J39" i="3"/>
  <c r="J38"/>
  <c r="AY97" i="1"/>
  <c r="J37" i="3"/>
  <c r="AX97" i="1" s="1"/>
  <c r="BI167" i="3"/>
  <c r="BH167"/>
  <c r="BG167"/>
  <c r="BE167"/>
  <c r="T167"/>
  <c r="T166"/>
  <c r="R167"/>
  <c r="R166" s="1"/>
  <c r="P167"/>
  <c r="P166" s="1"/>
  <c r="BI165"/>
  <c r="BH165"/>
  <c r="BG165"/>
  <c r="BE165"/>
  <c r="T165"/>
  <c r="T164" s="1"/>
  <c r="R165"/>
  <c r="R164" s="1"/>
  <c r="P165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91"/>
  <c r="E89"/>
  <c r="J26"/>
  <c r="E26"/>
  <c r="J121" s="1"/>
  <c r="J25"/>
  <c r="J23"/>
  <c r="E23"/>
  <c r="J93" s="1"/>
  <c r="J22"/>
  <c r="J20"/>
  <c r="E20"/>
  <c r="F94"/>
  <c r="J19"/>
  <c r="J17"/>
  <c r="E17"/>
  <c r="F120" s="1"/>
  <c r="J16"/>
  <c r="E7"/>
  <c r="E85" s="1"/>
  <c r="J39" i="2"/>
  <c r="J38"/>
  <c r="AY96" i="1" s="1"/>
  <c r="J37" i="2"/>
  <c r="AX96" i="1" s="1"/>
  <c r="BI319" i="2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3"/>
  <c r="BH213"/>
  <c r="BG213"/>
  <c r="BE213"/>
  <c r="T213"/>
  <c r="T212" s="1"/>
  <c r="R213"/>
  <c r="R212" s="1"/>
  <c r="P213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T148"/>
  <c r="R149"/>
  <c r="R148" s="1"/>
  <c r="P149"/>
  <c r="P148" s="1"/>
  <c r="BI147"/>
  <c r="BH147"/>
  <c r="BG147"/>
  <c r="BE147"/>
  <c r="T147"/>
  <c r="T146" s="1"/>
  <c r="R147"/>
  <c r="R146" s="1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F131"/>
  <c r="E129"/>
  <c r="F91"/>
  <c r="E89"/>
  <c r="J26"/>
  <c r="E26"/>
  <c r="J94" s="1"/>
  <c r="J25"/>
  <c r="J23"/>
  <c r="E23"/>
  <c r="J133"/>
  <c r="J22"/>
  <c r="J20"/>
  <c r="E20"/>
  <c r="F134" s="1"/>
  <c r="J19"/>
  <c r="J17"/>
  <c r="E17"/>
  <c r="F133"/>
  <c r="J16"/>
  <c r="J131"/>
  <c r="E7"/>
  <c r="E85" s="1"/>
  <c r="L90" i="1"/>
  <c r="AM90"/>
  <c r="AM89"/>
  <c r="L89"/>
  <c r="L87"/>
  <c r="L85"/>
  <c r="J311" i="2"/>
  <c r="J294"/>
  <c r="J251"/>
  <c r="BK208"/>
  <c r="J177"/>
  <c r="J144"/>
  <c r="J317"/>
  <c r="BK304"/>
  <c r="J271"/>
  <c r="BK249"/>
  <c r="BK216"/>
  <c r="BK180"/>
  <c r="J145"/>
  <c r="BK303"/>
  <c r="BK279"/>
  <c r="J246"/>
  <c r="BK217"/>
  <c r="BK198"/>
  <c r="J163"/>
  <c r="J291"/>
  <c r="BK259"/>
  <c r="BK213"/>
  <c r="J160"/>
  <c r="BK301"/>
  <c r="BK254"/>
  <c r="BK218"/>
  <c r="J170"/>
  <c r="J297"/>
  <c r="J263"/>
  <c r="J240"/>
  <c r="J182"/>
  <c r="BK159"/>
  <c r="J288"/>
  <c r="BK256"/>
  <c r="BK210"/>
  <c r="BK183"/>
  <c r="J152"/>
  <c r="BK258"/>
  <c r="J219"/>
  <c r="J189"/>
  <c r="J168"/>
  <c r="J154" i="3"/>
  <c r="BK157"/>
  <c r="J140"/>
  <c r="BK138"/>
  <c r="BK143"/>
  <c r="J160"/>
  <c r="BK136"/>
  <c r="BK133"/>
  <c r="BK152"/>
  <c r="J133"/>
  <c r="BK152" i="4"/>
  <c r="BK172"/>
  <c r="J154"/>
  <c r="BK132"/>
  <c r="BK147"/>
  <c r="J165"/>
  <c r="J181"/>
  <c r="J152"/>
  <c r="BK160"/>
  <c r="BK141"/>
  <c r="BK161"/>
  <c r="J325" i="5"/>
  <c r="J293"/>
  <c r="J262"/>
  <c r="BK217"/>
  <c r="BK196"/>
  <c r="BK173"/>
  <c r="BK325"/>
  <c r="J307"/>
  <c r="J279"/>
  <c r="J249"/>
  <c r="BK171"/>
  <c r="BK142"/>
  <c r="J305"/>
  <c r="J280"/>
  <c r="BK244"/>
  <c r="BK216"/>
  <c r="BK198"/>
  <c r="BK168"/>
  <c r="BK319"/>
  <c r="BK292"/>
  <c r="BK270"/>
  <c r="BK254"/>
  <c r="J229"/>
  <c r="J181"/>
  <c r="BK332"/>
  <c r="BK302"/>
  <c r="J205"/>
  <c r="BK164"/>
  <c r="BK271"/>
  <c r="J245"/>
  <c r="BK230"/>
  <c r="J206"/>
  <c r="BK165"/>
  <c r="J310"/>
  <c r="J264"/>
  <c r="BK246"/>
  <c r="BK220"/>
  <c r="BK188"/>
  <c r="BK160"/>
  <c r="J286"/>
  <c r="BK232"/>
  <c r="J207"/>
  <c r="BK181"/>
  <c r="BK146"/>
  <c r="J139" i="6"/>
  <c r="BK165"/>
  <c r="J130"/>
  <c r="BK148"/>
  <c r="J149"/>
  <c r="BK169"/>
  <c r="BK131"/>
  <c r="J165"/>
  <c r="BK163"/>
  <c r="BK151"/>
  <c r="BK130"/>
  <c r="BK143"/>
  <c r="BK162" i="7"/>
  <c r="BK130"/>
  <c r="J159"/>
  <c r="J156"/>
  <c r="J168"/>
  <c r="J149"/>
  <c r="J157"/>
  <c r="BK132"/>
  <c r="J132"/>
  <c r="J127" i="8"/>
  <c r="J131"/>
  <c r="J135"/>
  <c r="BK143"/>
  <c r="BK153"/>
  <c r="J157"/>
  <c r="J154"/>
  <c r="BK317" i="2"/>
  <c r="J296"/>
  <c r="BK245"/>
  <c r="J216"/>
  <c r="BK185"/>
  <c r="BK160"/>
  <c r="BK313"/>
  <c r="BK296"/>
  <c r="J269"/>
  <c r="BK246"/>
  <c r="J230"/>
  <c r="J197"/>
  <c r="BK176"/>
  <c r="BK314"/>
  <c r="BK300"/>
  <c r="J276"/>
  <c r="J235"/>
  <c r="BK209"/>
  <c r="J196"/>
  <c r="BK165"/>
  <c r="J300"/>
  <c r="J243"/>
  <c r="BK203"/>
  <c r="BK186"/>
  <c r="J303"/>
  <c r="BK271"/>
  <c r="BK229"/>
  <c r="BK207"/>
  <c r="J143"/>
  <c r="BK288"/>
  <c r="J257"/>
  <c r="J229"/>
  <c r="BK173"/>
  <c r="BK154"/>
  <c r="BK280"/>
  <c r="J258"/>
  <c r="BK220"/>
  <c r="J184"/>
  <c r="J156"/>
  <c r="J239"/>
  <c r="J199"/>
  <c r="BK170"/>
  <c r="BK141" i="3"/>
  <c r="BK154"/>
  <c r="BK156"/>
  <c r="BK132"/>
  <c r="J132"/>
  <c r="J146"/>
  <c r="BK139"/>
  <c r="J130"/>
  <c r="J144"/>
  <c r="J162" i="4"/>
  <c r="J141"/>
  <c r="J156"/>
  <c r="BK181"/>
  <c r="J143"/>
  <c r="BK164"/>
  <c r="BK138"/>
  <c r="J155"/>
  <c r="J161"/>
  <c r="J135"/>
  <c r="J171"/>
  <c r="J329" i="5"/>
  <c r="J296"/>
  <c r="J265"/>
  <c r="J221"/>
  <c r="J194"/>
  <c r="J167"/>
  <c r="J332"/>
  <c r="BK309"/>
  <c r="BK289"/>
  <c r="BK252"/>
  <c r="BK177"/>
  <c r="J143"/>
  <c r="BK310"/>
  <c r="BK279"/>
  <c r="J254"/>
  <c r="J236"/>
  <c r="J196"/>
  <c r="J161"/>
  <c r="BK326"/>
  <c r="J290"/>
  <c r="BK266"/>
  <c r="J252"/>
  <c r="J208"/>
  <c r="J172"/>
  <c r="J150"/>
  <c r="J284"/>
  <c r="J195"/>
  <c r="J157"/>
  <c r="BK286"/>
  <c r="BK253"/>
  <c r="BK233"/>
  <c r="J184"/>
  <c r="J158"/>
  <c r="BK328"/>
  <c r="J281"/>
  <c r="J241"/>
  <c r="BK218"/>
  <c r="BK190"/>
  <c r="J170"/>
  <c r="J154"/>
  <c r="BK262"/>
  <c r="BK231"/>
  <c r="J202"/>
  <c r="J188"/>
  <c r="BK149"/>
  <c r="BK152" i="6"/>
  <c r="J166"/>
  <c r="BK137"/>
  <c r="J152"/>
  <c r="J128"/>
  <c r="J164"/>
  <c r="BK140"/>
  <c r="J167"/>
  <c r="BK138"/>
  <c r="J145"/>
  <c r="BK159"/>
  <c r="J137"/>
  <c r="BK149" i="7"/>
  <c r="BK148"/>
  <c r="J152"/>
  <c r="BK136"/>
  <c r="BK145"/>
  <c r="J163"/>
  <c r="J161"/>
  <c r="BK161"/>
  <c r="BK152"/>
  <c r="J135"/>
  <c r="J136" i="8"/>
  <c r="J142"/>
  <c r="J141"/>
  <c r="BK138"/>
  <c r="J138"/>
  <c r="J148"/>
  <c r="J149"/>
  <c r="BK148"/>
  <c r="J304" i="2"/>
  <c r="J255"/>
  <c r="J220"/>
  <c r="J191"/>
  <c r="J161"/>
  <c r="BK316"/>
  <c r="BK290"/>
  <c r="J253"/>
  <c r="BK235"/>
  <c r="BK191"/>
  <c r="BK161"/>
  <c r="J313"/>
  <c r="J299"/>
  <c r="J273"/>
  <c r="J249"/>
  <c r="BK206"/>
  <c r="BK162"/>
  <c r="J308"/>
  <c r="J272"/>
  <c r="J238"/>
  <c r="BK192"/>
  <c r="J305"/>
  <c r="BK283"/>
  <c r="BK239"/>
  <c r="J209"/>
  <c r="BK157"/>
  <c r="BK272"/>
  <c r="J254"/>
  <c r="J228"/>
  <c r="BK172"/>
  <c r="BK144"/>
  <c r="J270"/>
  <c r="BK255"/>
  <c r="J208"/>
  <c r="BK169"/>
  <c r="BK155"/>
  <c r="BK261"/>
  <c r="BK228"/>
  <c r="J181"/>
  <c r="BK156"/>
  <c r="J131" i="3"/>
  <c r="J127"/>
  <c r="J141"/>
  <c r="J149"/>
  <c r="BK159"/>
  <c r="BK160"/>
  <c r="J165"/>
  <c r="BK162"/>
  <c r="BK142"/>
  <c r="BK158" i="4"/>
  <c r="J170"/>
  <c r="J142"/>
  <c r="J163"/>
  <c r="BK173"/>
  <c r="J134"/>
  <c r="BK150"/>
  <c r="J144"/>
  <c r="BK177"/>
  <c r="J157"/>
  <c r="BK307" i="5"/>
  <c r="J282"/>
  <c r="J231"/>
  <c r="J212"/>
  <c r="J177"/>
  <c r="BK157"/>
  <c r="J319"/>
  <c r="BK294"/>
  <c r="J269"/>
  <c r="J210"/>
  <c r="J146"/>
  <c r="J303"/>
  <c r="J273"/>
  <c r="J251"/>
  <c r="J224"/>
  <c r="BK197"/>
  <c r="BK176"/>
  <c r="J328"/>
  <c r="BK300"/>
  <c r="BK273"/>
  <c r="J257"/>
  <c r="J219"/>
  <c r="BK194"/>
  <c r="BK156"/>
  <c r="J318"/>
  <c r="J255"/>
  <c r="J203"/>
  <c r="J165"/>
  <c r="BK303"/>
  <c r="J267"/>
  <c r="BK236"/>
  <c r="BK207"/>
  <c r="J164"/>
  <c r="J324"/>
  <c r="J274"/>
  <c r="J253"/>
  <c r="J223"/>
  <c r="BK200"/>
  <c r="BK172"/>
  <c r="J156"/>
  <c r="BK259"/>
  <c r="BK223"/>
  <c r="J197"/>
  <c r="BK163"/>
  <c r="BK161" i="6"/>
  <c r="J134"/>
  <c r="BK160"/>
  <c r="BK167"/>
  <c r="BK142"/>
  <c r="J141"/>
  <c r="BK153"/>
  <c r="J129"/>
  <c r="BK155"/>
  <c r="J174"/>
  <c r="BK147"/>
  <c r="BK170"/>
  <c r="J131"/>
  <c r="BK150" i="7"/>
  <c r="J160"/>
  <c r="BK147"/>
  <c r="J131"/>
  <c r="BK151"/>
  <c r="BK158"/>
  <c r="J151"/>
  <c r="J172"/>
  <c r="BK134"/>
  <c r="BK142"/>
  <c r="BK135" i="8"/>
  <c r="BK140"/>
  <c r="BK134"/>
  <c r="J139"/>
  <c r="J152"/>
  <c r="BK158"/>
  <c r="BK137"/>
  <c r="BK151"/>
  <c r="J306" i="2"/>
  <c r="BK284"/>
  <c r="J244"/>
  <c r="J200"/>
  <c r="BK174"/>
  <c r="J140"/>
  <c r="BK309"/>
  <c r="J286"/>
  <c r="J256"/>
  <c r="BK233"/>
  <c r="J203"/>
  <c r="BK177"/>
  <c r="BK315"/>
  <c r="BK305"/>
  <c r="BK289"/>
  <c r="J252"/>
  <c r="J227"/>
  <c r="BK187"/>
  <c r="J155"/>
  <c r="BK287"/>
  <c r="BK248"/>
  <c r="J210"/>
  <c r="J188"/>
  <c r="J147"/>
  <c r="J287"/>
  <c r="J262"/>
  <c r="J225"/>
  <c r="BK199"/>
  <c r="BK141"/>
  <c r="J280"/>
  <c r="BK252"/>
  <c r="J211"/>
  <c r="J165"/>
  <c r="BK286"/>
  <c r="J259"/>
  <c r="J224"/>
  <c r="BK188"/>
  <c r="J167"/>
  <c r="BK260"/>
  <c r="BK236"/>
  <c r="J198"/>
  <c r="J171"/>
  <c r="BK145"/>
  <c r="BK134" i="3"/>
  <c r="BK149"/>
  <c r="J147"/>
  <c r="BK165"/>
  <c r="BK158"/>
  <c r="BK144"/>
  <c r="J158"/>
  <c r="BK155"/>
  <c r="J169" i="4"/>
  <c r="BK178"/>
  <c r="BK159"/>
  <c r="J137"/>
  <c r="BK148"/>
  <c r="BK170"/>
  <c r="J145"/>
  <c r="J158"/>
  <c r="J159"/>
  <c r="BK134"/>
  <c r="BK167"/>
  <c r="BK334" i="5"/>
  <c r="J306"/>
  <c r="BK274"/>
  <c r="BK224"/>
  <c r="BK203"/>
  <c r="BK185"/>
  <c r="J334"/>
  <c r="BK314"/>
  <c r="BK291"/>
  <c r="BK258"/>
  <c r="J226"/>
  <c r="J159"/>
  <c r="BK313"/>
  <c r="J292"/>
  <c r="J266"/>
  <c r="J238"/>
  <c r="BK201"/>
  <c r="BK187"/>
  <c r="J331"/>
  <c r="BK306"/>
  <c r="J276"/>
  <c r="J259"/>
  <c r="J234"/>
  <c r="BK199"/>
  <c r="J160"/>
  <c r="BK327"/>
  <c r="BK269"/>
  <c r="BK192"/>
  <c r="J153"/>
  <c r="BK301"/>
  <c r="BK256"/>
  <c r="BK210"/>
  <c r="BK167"/>
  <c r="BK318"/>
  <c r="J270"/>
  <c r="J247"/>
  <c r="J232"/>
  <c r="BK215"/>
  <c r="J182"/>
  <c r="BK315"/>
  <c r="BK238"/>
  <c r="J209"/>
  <c r="BK189"/>
  <c r="BK159"/>
  <c r="J156" i="6"/>
  <c r="BK132"/>
  <c r="J162"/>
  <c r="J172"/>
  <c r="J143"/>
  <c r="BK162"/>
  <c r="J170"/>
  <c r="J142"/>
  <c r="BK172"/>
  <c r="BK146"/>
  <c r="BK141"/>
  <c r="J153"/>
  <c r="BK127"/>
  <c r="J141" i="7"/>
  <c r="BK131"/>
  <c r="BK139"/>
  <c r="BK155"/>
  <c r="BK166"/>
  <c r="BK157"/>
  <c r="J162"/>
  <c r="BK141"/>
  <c r="J148"/>
  <c r="BK142" i="8"/>
  <c r="BK152"/>
  <c r="J150"/>
  <c r="J153"/>
  <c r="J147"/>
  <c r="J126"/>
  <c r="BK146"/>
  <c r="BK156"/>
  <c r="J155"/>
  <c r="BK127"/>
  <c r="J318" i="2"/>
  <c r="BK282"/>
  <c r="J242"/>
  <c r="BK195"/>
  <c r="J178"/>
  <c r="J142"/>
  <c r="J314"/>
  <c r="BK299"/>
  <c r="BK274"/>
  <c r="BK240"/>
  <c r="BK227"/>
  <c r="J187"/>
  <c r="BK158"/>
  <c r="BK311"/>
  <c r="BK294"/>
  <c r="BK257"/>
  <c r="J237"/>
  <c r="J204"/>
  <c r="J175"/>
  <c r="J149"/>
  <c r="J261"/>
  <c r="BK224"/>
  <c r="BK197"/>
  <c r="BK151"/>
  <c r="BK291"/>
  <c r="BK253"/>
  <c r="BK221"/>
  <c r="BK193"/>
  <c r="AS99" i="1"/>
  <c r="J180" i="2"/>
  <c r="J151"/>
  <c r="BK276"/>
  <c r="BK238"/>
  <c r="BK196"/>
  <c r="J162"/>
  <c r="BK265"/>
  <c r="BK241"/>
  <c r="J205"/>
  <c r="J174"/>
  <c r="J141"/>
  <c r="BK130" i="3"/>
  <c r="BK147"/>
  <c r="J145"/>
  <c r="J167"/>
  <c r="BK167"/>
  <c r="J155"/>
  <c r="BK128"/>
  <c r="BK127"/>
  <c r="BK145"/>
  <c r="J150"/>
  <c r="BK182" i="4"/>
  <c r="BK145"/>
  <c r="BK157"/>
  <c r="J177"/>
  <c r="BK137"/>
  <c r="J151"/>
  <c r="J173"/>
  <c r="BK142"/>
  <c r="BK149"/>
  <c r="J178"/>
  <c r="BK163"/>
  <c r="J138"/>
  <c r="J302" i="5"/>
  <c r="BK264"/>
  <c r="J220"/>
  <c r="J193"/>
  <c r="BK166"/>
  <c r="BK322"/>
  <c r="BK284"/>
  <c r="BK247"/>
  <c r="J174"/>
  <c r="BK333"/>
  <c r="J295"/>
  <c r="J271"/>
  <c r="J250"/>
  <c r="BK206"/>
  <c r="BK193"/>
  <c r="BK150"/>
  <c r="J317"/>
  <c r="BK282"/>
  <c r="BK265"/>
  <c r="BK245"/>
  <c r="J217"/>
  <c r="J171"/>
  <c r="J333"/>
  <c r="J294"/>
  <c r="J201"/>
  <c r="BK175"/>
  <c r="J315"/>
  <c r="BK278"/>
  <c r="BK241"/>
  <c r="J215"/>
  <c r="J175"/>
  <c r="BK154"/>
  <c r="J299"/>
  <c r="BK260"/>
  <c r="BK234"/>
  <c r="BK208"/>
  <c r="BK186"/>
  <c r="BK169"/>
  <c r="BK287"/>
  <c r="BK243"/>
  <c r="BK219"/>
  <c r="BK195"/>
  <c r="BK162"/>
  <c r="BK156" i="6"/>
  <c r="J163"/>
  <c r="J140"/>
  <c r="J133"/>
  <c r="J148"/>
  <c r="BK166"/>
  <c r="J169"/>
  <c r="BK135"/>
  <c r="BK150"/>
  <c r="BK172" i="7"/>
  <c r="J143"/>
  <c r="BK163"/>
  <c r="BK138"/>
  <c r="BK135"/>
  <c r="BK171"/>
  <c r="J133"/>
  <c r="BK156"/>
  <c r="BK167"/>
  <c r="BK137"/>
  <c r="J134" i="8"/>
  <c r="BK133"/>
  <c r="J125"/>
  <c r="J132"/>
  <c r="BK131"/>
  <c r="BK144"/>
  <c r="BK129"/>
  <c r="J143"/>
  <c r="BK302" i="2"/>
  <c r="BK278"/>
  <c r="BK225"/>
  <c r="J186"/>
  <c r="BK167"/>
  <c r="BK318"/>
  <c r="BK306"/>
  <c r="J282"/>
  <c r="BK251"/>
  <c r="BK231"/>
  <c r="BK205"/>
  <c r="BK171"/>
  <c r="J310"/>
  <c r="J295"/>
  <c r="BK269"/>
  <c r="BK230"/>
  <c r="BK200"/>
  <c r="J169"/>
  <c r="BK147"/>
  <c r="J274"/>
  <c r="J232"/>
  <c r="BK202"/>
  <c r="J172"/>
  <c r="BK295"/>
  <c r="J268"/>
  <c r="BK237"/>
  <c r="J206"/>
  <c r="BK153"/>
  <c r="BK277"/>
  <c r="BK247"/>
  <c r="J194"/>
  <c r="BK164"/>
  <c r="BK140"/>
  <c r="BK267"/>
  <c r="J250"/>
  <c r="J218"/>
  <c r="BK175"/>
  <c r="J283"/>
  <c r="J248"/>
  <c r="J223"/>
  <c r="J195"/>
  <c r="BK152"/>
  <c r="BK135" i="3"/>
  <c r="J152"/>
  <c r="BK161"/>
  <c r="J136"/>
  <c r="BK137"/>
  <c r="J151"/>
  <c r="J153"/>
  <c r="J162"/>
  <c r="J161"/>
  <c r="J139"/>
  <c r="BK154" i="4"/>
  <c r="BK171"/>
  <c r="J153"/>
  <c r="J149"/>
  <c r="J132"/>
  <c r="J148"/>
  <c r="BK162"/>
  <c r="BK176"/>
  <c r="BK146"/>
  <c r="J176"/>
  <c r="BK153"/>
  <c r="J320" i="5"/>
  <c r="J287"/>
  <c r="J246"/>
  <c r="BK213"/>
  <c r="J189"/>
  <c r="BK158"/>
  <c r="BK320"/>
  <c r="J298"/>
  <c r="J260"/>
  <c r="BK214"/>
  <c r="J155"/>
  <c r="BK316"/>
  <c r="J289"/>
  <c r="BK268"/>
  <c r="BK239"/>
  <c r="BK204"/>
  <c r="BK178"/>
  <c r="J322"/>
  <c r="BK298"/>
  <c r="J268"/>
  <c r="BK250"/>
  <c r="BK222"/>
  <c r="BK191"/>
  <c r="BK152"/>
  <c r="J316"/>
  <c r="J256"/>
  <c r="BK184"/>
  <c r="J152"/>
  <c r="J291"/>
  <c r="BK251"/>
  <c r="J213"/>
  <c r="J169"/>
  <c r="J151"/>
  <c r="BK295"/>
  <c r="BK255"/>
  <c r="BK237"/>
  <c r="J211"/>
  <c r="BK183"/>
  <c r="BK161"/>
  <c r="BK280"/>
  <c r="BK221"/>
  <c r="J198"/>
  <c r="J178"/>
  <c r="J144"/>
  <c r="BK144" i="6"/>
  <c r="J168"/>
  <c r="BK145"/>
  <c r="J151"/>
  <c r="J154"/>
  <c r="BK154"/>
  <c r="J135"/>
  <c r="J161"/>
  <c r="BK136"/>
  <c r="J144"/>
  <c r="J160"/>
  <c r="J136"/>
  <c r="BK159" i="7"/>
  <c r="J171"/>
  <c r="J158"/>
  <c r="BK133"/>
  <c r="BK144"/>
  <c r="J136"/>
  <c r="BK140"/>
  <c r="J154"/>
  <c r="BK154"/>
  <c r="J158" i="8"/>
  <c r="BK130"/>
  <c r="J146"/>
  <c r="BK141"/>
  <c r="J156"/>
  <c r="BK154"/>
  <c r="J133"/>
  <c r="J128"/>
  <c r="J137"/>
  <c r="BK319" i="2"/>
  <c r="BK297"/>
  <c r="BK273"/>
  <c r="J233"/>
  <c r="BK184"/>
  <c r="BK149"/>
  <c r="J315"/>
  <c r="J289"/>
  <c r="BK262"/>
  <c r="J241"/>
  <c r="BK226"/>
  <c r="J183"/>
  <c r="J153"/>
  <c r="J309"/>
  <c r="J284"/>
  <c r="BK250"/>
  <c r="BK223"/>
  <c r="J185"/>
  <c r="J159"/>
  <c r="J302"/>
  <c r="BK268"/>
  <c r="BK234"/>
  <c r="BK190"/>
  <c r="BK142"/>
  <c r="J279"/>
  <c r="J247"/>
  <c r="J213"/>
  <c r="J176"/>
  <c r="BK292"/>
  <c r="BK266"/>
  <c r="J234"/>
  <c r="J193"/>
  <c r="J157"/>
  <c r="J292"/>
  <c r="J265"/>
  <c r="BK242"/>
  <c r="J201"/>
  <c r="BK163"/>
  <c r="BK263"/>
  <c r="BK232"/>
  <c r="BK204"/>
  <c r="BK178"/>
  <c r="J164"/>
  <c r="J137" i="3"/>
  <c r="BK148"/>
  <c r="BK150"/>
  <c r="J128"/>
  <c r="J134"/>
  <c r="J157"/>
  <c r="J135"/>
  <c r="BK131"/>
  <c r="J148"/>
  <c r="J156"/>
  <c r="J164" i="4"/>
  <c r="BK135"/>
  <c r="BK155"/>
  <c r="BK169"/>
  <c r="J140"/>
  <c r="J150"/>
  <c r="J167"/>
  <c r="J133"/>
  <c r="J147"/>
  <c r="BK133"/>
  <c r="J168"/>
  <c r="BK324" i="5"/>
  <c r="BK290"/>
  <c r="BK249"/>
  <c r="J214"/>
  <c r="J192"/>
  <c r="BK170"/>
  <c r="J326"/>
  <c r="J300"/>
  <c r="J277"/>
  <c r="J233"/>
  <c r="BK153"/>
  <c r="J327"/>
  <c r="BK293"/>
  <c r="BK263"/>
  <c r="BK240"/>
  <c r="J200"/>
  <c r="J183"/>
  <c r="BK144"/>
  <c r="J304"/>
  <c r="BK277"/>
  <c r="J263"/>
  <c r="J237"/>
  <c r="BK205"/>
  <c r="J163"/>
  <c r="J313"/>
  <c r="J242"/>
  <c r="BK180"/>
  <c r="J311"/>
  <c r="J261"/>
  <c r="BK229"/>
  <c r="J186"/>
  <c r="BK155"/>
  <c r="J309"/>
  <c r="J258"/>
  <c r="J230"/>
  <c r="J204"/>
  <c r="J185"/>
  <c r="J166"/>
  <c r="J301"/>
  <c r="BK242"/>
  <c r="J199"/>
  <c r="J187"/>
  <c r="BK151"/>
  <c r="J159" i="6"/>
  <c r="BK174"/>
  <c r="BK157"/>
  <c r="J155"/>
  <c r="BK134"/>
  <c r="J132"/>
  <c r="J147"/>
  <c r="BK168"/>
  <c r="BK139"/>
  <c r="BK133"/>
  <c r="BK149"/>
  <c r="BK168" i="7"/>
  <c r="J147"/>
  <c r="J144"/>
  <c r="J140"/>
  <c r="J138"/>
  <c r="J155"/>
  <c r="J142"/>
  <c r="J146"/>
  <c r="J139"/>
  <c r="BK139" i="8"/>
  <c r="J145"/>
  <c r="BK147"/>
  <c r="J144"/>
  <c r="BK157"/>
  <c r="J130"/>
  <c r="BK136"/>
  <c r="BK132"/>
  <c r="BK145"/>
  <c r="J316" i="2"/>
  <c r="J285"/>
  <c r="BK219"/>
  <c r="BK189"/>
  <c r="J173"/>
  <c r="J319"/>
  <c r="BK310"/>
  <c r="J278"/>
  <c r="J236"/>
  <c r="J221"/>
  <c r="BK182"/>
  <c r="BK143"/>
  <c r="BK308"/>
  <c r="BK285"/>
  <c r="J260"/>
  <c r="BK243"/>
  <c r="J202"/>
  <c r="BK181"/>
  <c r="J154"/>
  <c r="J277"/>
  <c r="J226"/>
  <c r="BK201"/>
  <c r="J158"/>
  <c r="J290"/>
  <c r="J266"/>
  <c r="J217"/>
  <c r="J192"/>
  <c r="J301"/>
  <c r="J267"/>
  <c r="BK244"/>
  <c r="J207"/>
  <c r="BK168"/>
  <c r="AS95" i="1"/>
  <c r="J231" i="2"/>
  <c r="BK194"/>
  <c r="J166"/>
  <c r="BK270"/>
  <c r="J245"/>
  <c r="BK211"/>
  <c r="J190"/>
  <c r="BK166"/>
  <c r="BK151" i="3"/>
  <c r="BK129"/>
  <c r="J143"/>
  <c r="J142"/>
  <c r="J159"/>
  <c r="BK163"/>
  <c r="J138"/>
  <c r="BK146"/>
  <c r="J163"/>
  <c r="BK140"/>
  <c r="BK153"/>
  <c r="J129"/>
  <c r="BK151" i="4"/>
  <c r="BK168"/>
  <c r="BK140"/>
  <c r="BK156"/>
  <c r="J182"/>
  <c r="J146"/>
  <c r="J160"/>
  <c r="BK165"/>
  <c r="BK143"/>
  <c r="J172"/>
  <c r="BK144"/>
  <c r="BK311" i="5"/>
  <c r="BK276"/>
  <c r="J239"/>
  <c r="BK209"/>
  <c r="BK174"/>
  <c r="J148"/>
  <c r="BK317"/>
  <c r="BK299"/>
  <c r="J272"/>
  <c r="J243"/>
  <c r="J162"/>
  <c r="BK331"/>
  <c r="BK296"/>
  <c r="BK281"/>
  <c r="BK257"/>
  <c r="BK212"/>
  <c r="J190"/>
  <c r="BK148"/>
  <c r="J314"/>
  <c r="J278"/>
  <c r="BK261"/>
  <c r="J244"/>
  <c r="BK211"/>
  <c r="J176"/>
  <c r="BK143"/>
  <c r="BK304"/>
  <c r="J222"/>
  <c r="BK182"/>
  <c r="BK305"/>
  <c r="BK272"/>
  <c r="BK248"/>
  <c r="J216"/>
  <c r="J180"/>
  <c r="BK329"/>
  <c r="BK267"/>
  <c r="J240"/>
  <c r="BK226"/>
  <c r="BK202"/>
  <c r="J173"/>
  <c r="J149"/>
  <c r="J248"/>
  <c r="J218"/>
  <c r="J191"/>
  <c r="J168"/>
  <c r="J142"/>
  <c r="BK128" i="6"/>
  <c r="J158"/>
  <c r="BK164"/>
  <c r="BK129"/>
  <c r="J157"/>
  <c r="J138"/>
  <c r="J150"/>
  <c r="BK158"/>
  <c r="J127"/>
  <c r="J146"/>
  <c r="J167" i="7"/>
  <c r="BK146"/>
  <c r="J137"/>
  <c r="BK143"/>
  <c r="BK160"/>
  <c r="J134"/>
  <c r="J166"/>
  <c r="J130"/>
  <c r="J145"/>
  <c r="J150"/>
  <c r="J151" i="8"/>
  <c r="BK155"/>
  <c r="BK125"/>
  <c r="BK149"/>
  <c r="J140"/>
  <c r="BK150"/>
  <c r="BK128"/>
  <c r="BK126"/>
  <c r="J129"/>
  <c r="T150" i="2" l="1"/>
  <c r="T222"/>
  <c r="R275"/>
  <c r="P298"/>
  <c r="P312"/>
  <c r="BK139" i="4"/>
  <c r="J139" s="1"/>
  <c r="J102" s="1"/>
  <c r="BK175"/>
  <c r="J175" s="1"/>
  <c r="J105" s="1"/>
  <c r="BK147" i="5"/>
  <c r="J147" s="1"/>
  <c r="J102" s="1"/>
  <c r="BK235"/>
  <c r="J235" s="1"/>
  <c r="J107" s="1"/>
  <c r="P285"/>
  <c r="P297"/>
  <c r="P308"/>
  <c r="BK323"/>
  <c r="J323" s="1"/>
  <c r="J116" s="1"/>
  <c r="R153" i="7"/>
  <c r="T170"/>
  <c r="T169" s="1"/>
  <c r="P150" i="2"/>
  <c r="R222"/>
  <c r="P281"/>
  <c r="BK298"/>
  <c r="J298" s="1"/>
  <c r="J113" s="1"/>
  <c r="BK312"/>
  <c r="J312" s="1"/>
  <c r="J115" s="1"/>
  <c r="R131" i="4"/>
  <c r="R136"/>
  <c r="P166"/>
  <c r="R180"/>
  <c r="R179"/>
  <c r="T141" i="5"/>
  <c r="T179"/>
  <c r="BK228"/>
  <c r="J228" s="1"/>
  <c r="J106" s="1"/>
  <c r="BK275"/>
  <c r="J275" s="1"/>
  <c r="J108" s="1"/>
  <c r="BK285"/>
  <c r="J285" s="1"/>
  <c r="J110" s="1"/>
  <c r="BK297"/>
  <c r="J297" s="1"/>
  <c r="J112" s="1"/>
  <c r="BK308"/>
  <c r="J308"/>
  <c r="J113"/>
  <c r="P323"/>
  <c r="P153" i="7"/>
  <c r="R170"/>
  <c r="R169" s="1"/>
  <c r="BK150" i="2"/>
  <c r="J150" s="1"/>
  <c r="J103" s="1"/>
  <c r="BK222"/>
  <c r="J222" s="1"/>
  <c r="J108" s="1"/>
  <c r="BK275"/>
  <c r="J275"/>
  <c r="J110" s="1"/>
  <c r="BK293"/>
  <c r="J293" s="1"/>
  <c r="J112" s="1"/>
  <c r="BK307"/>
  <c r="J307"/>
  <c r="J114" s="1"/>
  <c r="BK131" i="4"/>
  <c r="BK136"/>
  <c r="J136" s="1"/>
  <c r="J101" s="1"/>
  <c r="BK166"/>
  <c r="J166" s="1"/>
  <c r="J103" s="1"/>
  <c r="BK180"/>
  <c r="J180"/>
  <c r="J107" s="1"/>
  <c r="P141" i="5"/>
  <c r="P179"/>
  <c r="P228"/>
  <c r="R275"/>
  <c r="T285"/>
  <c r="T297"/>
  <c r="R308"/>
  <c r="T330"/>
  <c r="T126" i="6"/>
  <c r="T125" s="1"/>
  <c r="T124" s="1"/>
  <c r="BK129" i="7"/>
  <c r="BK165"/>
  <c r="J165" s="1"/>
  <c r="J103" s="1"/>
  <c r="P139" i="2"/>
  <c r="P179"/>
  <c r="P215"/>
  <c r="R264"/>
  <c r="T281"/>
  <c r="T298"/>
  <c r="T312"/>
  <c r="R126" i="3"/>
  <c r="R125" s="1"/>
  <c r="R124" s="1"/>
  <c r="P131" i="4"/>
  <c r="P136"/>
  <c r="R166"/>
  <c r="T180"/>
  <c r="T179" s="1"/>
  <c r="R147" i="5"/>
  <c r="R235"/>
  <c r="T288"/>
  <c r="T312"/>
  <c r="BK330"/>
  <c r="J330" s="1"/>
  <c r="J117" s="1"/>
  <c r="R126" i="6"/>
  <c r="R125"/>
  <c r="R124" s="1"/>
  <c r="P129" i="7"/>
  <c r="P128" s="1"/>
  <c r="P165"/>
  <c r="P164" s="1"/>
  <c r="T139" i="2"/>
  <c r="T179"/>
  <c r="R215"/>
  <c r="P264"/>
  <c r="T275"/>
  <c r="R293"/>
  <c r="R307"/>
  <c r="BK126" i="3"/>
  <c r="J126"/>
  <c r="J100" s="1"/>
  <c r="T131" i="4"/>
  <c r="T136"/>
  <c r="T166"/>
  <c r="P180"/>
  <c r="P179" s="1"/>
  <c r="BK141" i="5"/>
  <c r="R179"/>
  <c r="R228"/>
  <c r="P275"/>
  <c r="R288"/>
  <c r="P312"/>
  <c r="R330"/>
  <c r="T153" i="7"/>
  <c r="P170"/>
  <c r="P169"/>
  <c r="BK124" i="8"/>
  <c r="J124"/>
  <c r="J100" s="1"/>
  <c r="BK139" i="2"/>
  <c r="J139" s="1"/>
  <c r="J100" s="1"/>
  <c r="BK179"/>
  <c r="J179"/>
  <c r="J104" s="1"/>
  <c r="BK215"/>
  <c r="J215" s="1"/>
  <c r="J107" s="1"/>
  <c r="BK264"/>
  <c r="J264" s="1"/>
  <c r="J109" s="1"/>
  <c r="P275"/>
  <c r="T293"/>
  <c r="T307"/>
  <c r="P126" i="3"/>
  <c r="P125" s="1"/>
  <c r="P124" s="1"/>
  <c r="AU97" i="1" s="1"/>
  <c r="R139" i="4"/>
  <c r="R130"/>
  <c r="T175"/>
  <c r="T174"/>
  <c r="BK179" i="5"/>
  <c r="J179" s="1"/>
  <c r="J103" s="1"/>
  <c r="T228"/>
  <c r="T275"/>
  <c r="R285"/>
  <c r="R297"/>
  <c r="T308"/>
  <c r="R323"/>
  <c r="BK153" i="7"/>
  <c r="J153" s="1"/>
  <c r="J101" s="1"/>
  <c r="BK170"/>
  <c r="J170"/>
  <c r="J105" s="1"/>
  <c r="P124" i="8"/>
  <c r="P123" s="1"/>
  <c r="P122" s="1"/>
  <c r="AU103" i="1" s="1"/>
  <c r="R139" i="2"/>
  <c r="R179"/>
  <c r="T215"/>
  <c r="T264"/>
  <c r="R281"/>
  <c r="R298"/>
  <c r="R312"/>
  <c r="T126" i="3"/>
  <c r="T125" s="1"/>
  <c r="T124" s="1"/>
  <c r="P139" i="4"/>
  <c r="P130" s="1"/>
  <c r="R175"/>
  <c r="R174" s="1"/>
  <c r="T147" i="5"/>
  <c r="T235"/>
  <c r="T227" s="1"/>
  <c r="BK288"/>
  <c r="J288"/>
  <c r="J111" s="1"/>
  <c r="BK312"/>
  <c r="J312" s="1"/>
  <c r="J114" s="1"/>
  <c r="T323"/>
  <c r="BK126" i="6"/>
  <c r="R129" i="7"/>
  <c r="R128"/>
  <c r="R127" s="1"/>
  <c r="R165"/>
  <c r="R164" s="1"/>
  <c r="R124" i="8"/>
  <c r="R123" s="1"/>
  <c r="R122" s="1"/>
  <c r="R150" i="2"/>
  <c r="P222"/>
  <c r="P214" s="1"/>
  <c r="BK281"/>
  <c r="J281" s="1"/>
  <c r="J111" s="1"/>
  <c r="P293"/>
  <c r="P307"/>
  <c r="T139" i="4"/>
  <c r="T130"/>
  <c r="T129" s="1"/>
  <c r="P175"/>
  <c r="P174" s="1"/>
  <c r="R141" i="5"/>
  <c r="R140" s="1"/>
  <c r="P147"/>
  <c r="P235"/>
  <c r="P227"/>
  <c r="P288"/>
  <c r="R312"/>
  <c r="P330"/>
  <c r="P126" i="6"/>
  <c r="P125" s="1"/>
  <c r="P124" s="1"/>
  <c r="AU101" i="1" s="1"/>
  <c r="T129" i="7"/>
  <c r="T128" s="1"/>
  <c r="T165"/>
  <c r="T164" s="1"/>
  <c r="T124" i="8"/>
  <c r="T123" s="1"/>
  <c r="T122" s="1"/>
  <c r="BK164" i="3"/>
  <c r="BK125" s="1"/>
  <c r="J125" s="1"/>
  <c r="J99" s="1"/>
  <c r="BK171" i="6"/>
  <c r="J171" s="1"/>
  <c r="J101" s="1"/>
  <c r="BK145" i="5"/>
  <c r="J145"/>
  <c r="J101"/>
  <c r="BK283"/>
  <c r="J283"/>
  <c r="J109" s="1"/>
  <c r="BK321"/>
  <c r="J321" s="1"/>
  <c r="J115" s="1"/>
  <c r="BK148" i="2"/>
  <c r="J148"/>
  <c r="J102" s="1"/>
  <c r="BK166" i="3"/>
  <c r="J166" s="1"/>
  <c r="J102" s="1"/>
  <c r="BK225" i="5"/>
  <c r="J225" s="1"/>
  <c r="J104" s="1"/>
  <c r="BK212" i="2"/>
  <c r="J212" s="1"/>
  <c r="J105" s="1"/>
  <c r="BK173" i="6"/>
  <c r="J173" s="1"/>
  <c r="J102" s="1"/>
  <c r="BK146" i="2"/>
  <c r="J146"/>
  <c r="J101"/>
  <c r="J129" i="7"/>
  <c r="J100"/>
  <c r="F94" i="8"/>
  <c r="F118"/>
  <c r="BF131"/>
  <c r="BF134"/>
  <c r="BF135"/>
  <c r="BF140"/>
  <c r="BF141"/>
  <c r="E85"/>
  <c r="J118"/>
  <c r="BF133"/>
  <c r="BF142"/>
  <c r="J94"/>
  <c r="BF126"/>
  <c r="BF156"/>
  <c r="J116"/>
  <c r="BF127"/>
  <c r="BF145"/>
  <c r="BF149"/>
  <c r="BF154"/>
  <c r="BK169" i="7"/>
  <c r="J169"/>
  <c r="J104" s="1"/>
  <c r="BF125" i="8"/>
  <c r="BF129"/>
  <c r="BF136"/>
  <c r="BF146"/>
  <c r="BF151"/>
  <c r="BF155"/>
  <c r="BF158"/>
  <c r="BF128"/>
  <c r="BF130"/>
  <c r="BF137"/>
  <c r="BF139"/>
  <c r="BF138"/>
  <c r="BF150"/>
  <c r="BF157"/>
  <c r="BF132"/>
  <c r="BF143"/>
  <c r="BF144"/>
  <c r="BF147"/>
  <c r="BF148"/>
  <c r="BF152"/>
  <c r="BF153"/>
  <c r="BF144" i="7"/>
  <c r="BF157"/>
  <c r="BF158"/>
  <c r="BF160"/>
  <c r="BF161"/>
  <c r="BF162"/>
  <c r="F93"/>
  <c r="J124"/>
  <c r="BF137"/>
  <c r="BF149"/>
  <c r="E85"/>
  <c r="F94"/>
  <c r="BF138"/>
  <c r="BF159"/>
  <c r="J123"/>
  <c r="BF130"/>
  <c r="BF134"/>
  <c r="BF143"/>
  <c r="BF150"/>
  <c r="BF151"/>
  <c r="BF152"/>
  <c r="BF156"/>
  <c r="BF131"/>
  <c r="BF141"/>
  <c r="BF147"/>
  <c r="BF148"/>
  <c r="BF163"/>
  <c r="BF166"/>
  <c r="J126" i="6"/>
  <c r="J100" s="1"/>
  <c r="BF145" i="7"/>
  <c r="BF155"/>
  <c r="BF167"/>
  <c r="BF168"/>
  <c r="BF171"/>
  <c r="BF172"/>
  <c r="BF133"/>
  <c r="BF135"/>
  <c r="BF140"/>
  <c r="BF142"/>
  <c r="BF146"/>
  <c r="BF154"/>
  <c r="BF132"/>
  <c r="BF136"/>
  <c r="BF139"/>
  <c r="J141" i="5"/>
  <c r="J100"/>
  <c r="BK227"/>
  <c r="J227" s="1"/>
  <c r="J105" s="1"/>
  <c r="J94" i="6"/>
  <c r="BF138"/>
  <c r="BF139"/>
  <c r="BF141"/>
  <c r="BF144"/>
  <c r="BF163"/>
  <c r="BF165"/>
  <c r="E85"/>
  <c r="BF128"/>
  <c r="BF137"/>
  <c r="BF154"/>
  <c r="F93"/>
  <c r="BF129"/>
  <c r="BF131"/>
  <c r="BF153"/>
  <c r="BF156"/>
  <c r="F94"/>
  <c r="BF127"/>
  <c r="BF133"/>
  <c r="BF143"/>
  <c r="BF145"/>
  <c r="BF150"/>
  <c r="BF162"/>
  <c r="BF166"/>
  <c r="BF167"/>
  <c r="J120"/>
  <c r="BF136"/>
  <c r="BF151"/>
  <c r="BF155"/>
  <c r="BF158"/>
  <c r="BF159"/>
  <c r="BF160"/>
  <c r="BF164"/>
  <c r="BF168"/>
  <c r="BF169"/>
  <c r="BF170"/>
  <c r="BF172"/>
  <c r="BF132"/>
  <c r="BF146"/>
  <c r="BF157"/>
  <c r="BF161"/>
  <c r="BF174"/>
  <c r="BF134"/>
  <c r="BF135"/>
  <c r="BF140"/>
  <c r="BF147"/>
  <c r="BF149"/>
  <c r="BF152"/>
  <c r="BF130"/>
  <c r="BF142"/>
  <c r="BF148"/>
  <c r="J131" i="4"/>
  <c r="J100"/>
  <c r="BK174"/>
  <c r="J174" s="1"/>
  <c r="J104" s="1"/>
  <c r="J94" i="5"/>
  <c r="BF156"/>
  <c r="BF173"/>
  <c r="BF176"/>
  <c r="BF204"/>
  <c r="BF211"/>
  <c r="BF216"/>
  <c r="BF229"/>
  <c r="BF239"/>
  <c r="BF245"/>
  <c r="BF260"/>
  <c r="BF263"/>
  <c r="BF273"/>
  <c r="BF274"/>
  <c r="BF278"/>
  <c r="BF279"/>
  <c r="BF281"/>
  <c r="BF282"/>
  <c r="BF292"/>
  <c r="BF298"/>
  <c r="BF303"/>
  <c r="BF305"/>
  <c r="BF306"/>
  <c r="BF307"/>
  <c r="BF310"/>
  <c r="F135"/>
  <c r="BF157"/>
  <c r="BF167"/>
  <c r="BF178"/>
  <c r="BF193"/>
  <c r="BF194"/>
  <c r="BF196"/>
  <c r="BF205"/>
  <c r="BF208"/>
  <c r="BF209"/>
  <c r="BF248"/>
  <c r="BF251"/>
  <c r="BF256"/>
  <c r="BF268"/>
  <c r="BF272"/>
  <c r="BF276"/>
  <c r="BF277"/>
  <c r="BF284"/>
  <c r="BF290"/>
  <c r="BF291"/>
  <c r="BF301"/>
  <c r="BF311"/>
  <c r="BF315"/>
  <c r="BF326"/>
  <c r="F94"/>
  <c r="BF143"/>
  <c r="BF146"/>
  <c r="BF149"/>
  <c r="BF160"/>
  <c r="BF162"/>
  <c r="BF172"/>
  <c r="BF190"/>
  <c r="BF191"/>
  <c r="BF195"/>
  <c r="BF197"/>
  <c r="BF203"/>
  <c r="BF218"/>
  <c r="BF221"/>
  <c r="BF226"/>
  <c r="BF246"/>
  <c r="BF258"/>
  <c r="BF262"/>
  <c r="BF265"/>
  <c r="BF269"/>
  <c r="BF289"/>
  <c r="BF294"/>
  <c r="BF295"/>
  <c r="BF299"/>
  <c r="BF319"/>
  <c r="BF320"/>
  <c r="BF324"/>
  <c r="BF325"/>
  <c r="BF328"/>
  <c r="BK179" i="4"/>
  <c r="J179"/>
  <c r="J106"/>
  <c r="BF148" i="5"/>
  <c r="BF155"/>
  <c r="BF158"/>
  <c r="BF159"/>
  <c r="BF161"/>
  <c r="BF168"/>
  <c r="BF170"/>
  <c r="BF171"/>
  <c r="BF188"/>
  <c r="BF189"/>
  <c r="BF198"/>
  <c r="BF206"/>
  <c r="BF214"/>
  <c r="BF215"/>
  <c r="BF219"/>
  <c r="BF224"/>
  <c r="BF230"/>
  <c r="BF233"/>
  <c r="BF243"/>
  <c r="BF249"/>
  <c r="BF250"/>
  <c r="BF252"/>
  <c r="BF253"/>
  <c r="BF266"/>
  <c r="BF286"/>
  <c r="BF296"/>
  <c r="BF314"/>
  <c r="BF322"/>
  <c r="BF329"/>
  <c r="J93"/>
  <c r="BF154"/>
  <c r="BF164"/>
  <c r="BF166"/>
  <c r="BF174"/>
  <c r="BF177"/>
  <c r="BF185"/>
  <c r="BF186"/>
  <c r="BF192"/>
  <c r="BF201"/>
  <c r="BF212"/>
  <c r="BF213"/>
  <c r="BF231"/>
  <c r="BF287"/>
  <c r="BF293"/>
  <c r="BF302"/>
  <c r="BF309"/>
  <c r="BF331"/>
  <c r="BF334"/>
  <c r="E85"/>
  <c r="BF151"/>
  <c r="BF152"/>
  <c r="BF163"/>
  <c r="BF165"/>
  <c r="BF184"/>
  <c r="BF202"/>
  <c r="BF220"/>
  <c r="BF222"/>
  <c r="BF232"/>
  <c r="BF242"/>
  <c r="BF247"/>
  <c r="BF261"/>
  <c r="BF300"/>
  <c r="BF332"/>
  <c r="BF150"/>
  <c r="BF169"/>
  <c r="BF175"/>
  <c r="BF217"/>
  <c r="BF223"/>
  <c r="BF236"/>
  <c r="BF238"/>
  <c r="BF244"/>
  <c r="BF255"/>
  <c r="BF264"/>
  <c r="BF267"/>
  <c r="BF270"/>
  <c r="BF280"/>
  <c r="BF327"/>
  <c r="BF142"/>
  <c r="BF144"/>
  <c r="BF153"/>
  <c r="BF180"/>
  <c r="BF181"/>
  <c r="BF182"/>
  <c r="BF183"/>
  <c r="BF187"/>
  <c r="BF199"/>
  <c r="BF200"/>
  <c r="BF207"/>
  <c r="BF210"/>
  <c r="BF234"/>
  <c r="BF237"/>
  <c r="BF240"/>
  <c r="BF241"/>
  <c r="BF254"/>
  <c r="BF257"/>
  <c r="BF259"/>
  <c r="BF271"/>
  <c r="BF304"/>
  <c r="BF313"/>
  <c r="BF316"/>
  <c r="BF317"/>
  <c r="BF318"/>
  <c r="BF333"/>
  <c r="BF135" i="4"/>
  <c r="F93"/>
  <c r="J123"/>
  <c r="BF149"/>
  <c r="BF158"/>
  <c r="BF160"/>
  <c r="E117"/>
  <c r="J125"/>
  <c r="BF137"/>
  <c r="BF140"/>
  <c r="BF156"/>
  <c r="BF161"/>
  <c r="BF168"/>
  <c r="BF169"/>
  <c r="BF170"/>
  <c r="F126"/>
  <c r="BF138"/>
  <c r="BF178"/>
  <c r="BF143"/>
  <c r="BF146"/>
  <c r="BF157"/>
  <c r="BF159"/>
  <c r="BF171"/>
  <c r="BF176"/>
  <c r="BF141"/>
  <c r="BF145"/>
  <c r="BF151"/>
  <c r="BF152"/>
  <c r="BF153"/>
  <c r="BF154"/>
  <c r="BF167"/>
  <c r="BF172"/>
  <c r="BF177"/>
  <c r="J94"/>
  <c r="BF133"/>
  <c r="BF134"/>
  <c r="BF142"/>
  <c r="BF144"/>
  <c r="BF147"/>
  <c r="BF148"/>
  <c r="BF150"/>
  <c r="BF162"/>
  <c r="BF163"/>
  <c r="BF164"/>
  <c r="BF165"/>
  <c r="BF132"/>
  <c r="BF155"/>
  <c r="BF173"/>
  <c r="BF181"/>
  <c r="BF182"/>
  <c r="BK138" i="2"/>
  <c r="J138" s="1"/>
  <c r="J99" s="1"/>
  <c r="E112" i="3"/>
  <c r="BF135"/>
  <c r="BF136"/>
  <c r="BF140"/>
  <c r="BF145"/>
  <c r="BF146"/>
  <c r="J94"/>
  <c r="BF133"/>
  <c r="BF134"/>
  <c r="BF138"/>
  <c r="BF155"/>
  <c r="BF156"/>
  <c r="BF159"/>
  <c r="BF137"/>
  <c r="BF142"/>
  <c r="BF150"/>
  <c r="BF151"/>
  <c r="BF163"/>
  <c r="F93"/>
  <c r="BF131"/>
  <c r="BF132"/>
  <c r="BF141"/>
  <c r="BF144"/>
  <c r="BF147"/>
  <c r="J120"/>
  <c r="BF128"/>
  <c r="BF129"/>
  <c r="BF152"/>
  <c r="BF153"/>
  <c r="BF154"/>
  <c r="BF161"/>
  <c r="J118"/>
  <c r="F121"/>
  <c r="BF148"/>
  <c r="BF158"/>
  <c r="BF162"/>
  <c r="BF130"/>
  <c r="BF160"/>
  <c r="BF165"/>
  <c r="BF127"/>
  <c r="BF139"/>
  <c r="BF143"/>
  <c r="BF149"/>
  <c r="BF157"/>
  <c r="BF167"/>
  <c r="F94" i="2"/>
  <c r="J134"/>
  <c r="BF154"/>
  <c r="BF161"/>
  <c r="BF182"/>
  <c r="BF183"/>
  <c r="BF184"/>
  <c r="BF186"/>
  <c r="BF191"/>
  <c r="BF206"/>
  <c r="BF207"/>
  <c r="BF209"/>
  <c r="BF230"/>
  <c r="BF268"/>
  <c r="BF273"/>
  <c r="BF276"/>
  <c r="BF277"/>
  <c r="BF280"/>
  <c r="BF284"/>
  <c r="BF140"/>
  <c r="BF142"/>
  <c r="BF144"/>
  <c r="BF145"/>
  <c r="BF160"/>
  <c r="BF178"/>
  <c r="BF203"/>
  <c r="BF226"/>
  <c r="BF233"/>
  <c r="BF234"/>
  <c r="BF245"/>
  <c r="BF246"/>
  <c r="BF251"/>
  <c r="BF252"/>
  <c r="BF260"/>
  <c r="BF261"/>
  <c r="BF278"/>
  <c r="BF315"/>
  <c r="J93"/>
  <c r="BF162"/>
  <c r="BF175"/>
  <c r="BF187"/>
  <c r="BF196"/>
  <c r="BF198"/>
  <c r="BF199"/>
  <c r="BF204"/>
  <c r="BF205"/>
  <c r="BF216"/>
  <c r="BF217"/>
  <c r="BF221"/>
  <c r="BF242"/>
  <c r="BF250"/>
  <c r="BF259"/>
  <c r="BF274"/>
  <c r="BF286"/>
  <c r="BF296"/>
  <c r="E125"/>
  <c r="BF147"/>
  <c r="BF149"/>
  <c r="BF159"/>
  <c r="BF164"/>
  <c r="BF167"/>
  <c r="BF172"/>
  <c r="BF174"/>
  <c r="BF180"/>
  <c r="BF188"/>
  <c r="BF189"/>
  <c r="BF190"/>
  <c r="BF197"/>
  <c r="BF227"/>
  <c r="BF231"/>
  <c r="BF232"/>
  <c r="BF241"/>
  <c r="BF243"/>
  <c r="BF257"/>
  <c r="BF258"/>
  <c r="BF272"/>
  <c r="BF299"/>
  <c r="BF143"/>
  <c r="BF153"/>
  <c r="BF155"/>
  <c r="BF156"/>
  <c r="BF163"/>
  <c r="BF170"/>
  <c r="BF173"/>
  <c r="BF181"/>
  <c r="BF195"/>
  <c r="BF208"/>
  <c r="BF218"/>
  <c r="BF220"/>
  <c r="BF236"/>
  <c r="BF262"/>
  <c r="BF265"/>
  <c r="BF270"/>
  <c r="BF282"/>
  <c r="BF283"/>
  <c r="BF285"/>
  <c r="BF287"/>
  <c r="BF288"/>
  <c r="BF294"/>
  <c r="BF297"/>
  <c r="BF141"/>
  <c r="BF157"/>
  <c r="BF176"/>
  <c r="BF177"/>
  <c r="BF194"/>
  <c r="BF213"/>
  <c r="BF219"/>
  <c r="BF225"/>
  <c r="BF228"/>
  <c r="BF235"/>
  <c r="BF253"/>
  <c r="BF254"/>
  <c r="BF255"/>
  <c r="BF290"/>
  <c r="BF291"/>
  <c r="BF301"/>
  <c r="BF302"/>
  <c r="BF304"/>
  <c r="BF306"/>
  <c r="F93"/>
  <c r="BF151"/>
  <c r="BF166"/>
  <c r="BF168"/>
  <c r="BF169"/>
  <c r="BF185"/>
  <c r="BF193"/>
  <c r="BF200"/>
  <c r="BF211"/>
  <c r="BF224"/>
  <c r="BF237"/>
  <c r="BF238"/>
  <c r="BF244"/>
  <c r="BF263"/>
  <c r="BF266"/>
  <c r="BF295"/>
  <c r="BF303"/>
  <c r="BF316"/>
  <c r="BF318"/>
  <c r="BF152"/>
  <c r="BF158"/>
  <c r="BF165"/>
  <c r="BF171"/>
  <c r="BF192"/>
  <c r="BF201"/>
  <c r="BF202"/>
  <c r="BF210"/>
  <c r="BF223"/>
  <c r="BF229"/>
  <c r="BF239"/>
  <c r="BF240"/>
  <c r="BF247"/>
  <c r="BF248"/>
  <c r="BF249"/>
  <c r="BF256"/>
  <c r="BF267"/>
  <c r="BF269"/>
  <c r="BF271"/>
  <c r="BF279"/>
  <c r="BF289"/>
  <c r="BF292"/>
  <c r="BF300"/>
  <c r="BF305"/>
  <c r="BF308"/>
  <c r="BF309"/>
  <c r="BF310"/>
  <c r="BF311"/>
  <c r="BF313"/>
  <c r="BF314"/>
  <c r="BF317"/>
  <c r="BF319"/>
  <c r="F35" i="3"/>
  <c r="AZ97" i="1" s="1"/>
  <c r="F38" i="3"/>
  <c r="BC97" i="1"/>
  <c r="F37" i="4"/>
  <c r="BB98" i="1" s="1"/>
  <c r="F35" i="5"/>
  <c r="AZ100" i="1"/>
  <c r="F37" i="8"/>
  <c r="BB103" i="1" s="1"/>
  <c r="J35" i="3"/>
  <c r="AV97" i="1"/>
  <c r="F37" i="3"/>
  <c r="BB97" i="1" s="1"/>
  <c r="J35" i="4"/>
  <c r="AV98" i="1"/>
  <c r="F38" i="4"/>
  <c r="BC98" i="1" s="1"/>
  <c r="F37" i="5"/>
  <c r="BB100" i="1"/>
  <c r="J35" i="2"/>
  <c r="AV96" i="1" s="1"/>
  <c r="F38" i="6"/>
  <c r="BC101" i="1"/>
  <c r="F37" i="6"/>
  <c r="BB101" i="1" s="1"/>
  <c r="J35" i="7"/>
  <c r="AV102" i="1"/>
  <c r="F39" i="7"/>
  <c r="BD102" i="1" s="1"/>
  <c r="F37" i="2"/>
  <c r="BB96" i="1" s="1"/>
  <c r="F35" i="6"/>
  <c r="AZ101" i="1" s="1"/>
  <c r="F39" i="6"/>
  <c r="BD101" i="1"/>
  <c r="F38" i="7"/>
  <c r="BC102" i="1" s="1"/>
  <c r="F35" i="2"/>
  <c r="AZ96" i="1" s="1"/>
  <c r="J35" i="6"/>
  <c r="AV101" i="1" s="1"/>
  <c r="F35" i="7"/>
  <c r="AZ102" i="1"/>
  <c r="F37" i="7"/>
  <c r="BB102" i="1" s="1"/>
  <c r="F39" i="8"/>
  <c r="BD103" i="1" s="1"/>
  <c r="F38" i="2"/>
  <c r="BC96" i="1" s="1"/>
  <c r="F39" i="5"/>
  <c r="BD100" i="1"/>
  <c r="J35" i="8"/>
  <c r="AV103" i="1" s="1"/>
  <c r="AS94"/>
  <c r="F39" i="3"/>
  <c r="BD97" i="1" s="1"/>
  <c r="F35" i="4"/>
  <c r="AZ98" i="1"/>
  <c r="F39" i="4"/>
  <c r="BD98" i="1"/>
  <c r="J35" i="5"/>
  <c r="AV100" i="1"/>
  <c r="F35" i="8"/>
  <c r="AZ103" i="1" s="1"/>
  <c r="F39" i="2"/>
  <c r="BD96" i="1"/>
  <c r="F38" i="5"/>
  <c r="BC100" i="1"/>
  <c r="F38" i="8"/>
  <c r="BC103" i="1"/>
  <c r="T127" i="7" l="1"/>
  <c r="BK164"/>
  <c r="J164" s="1"/>
  <c r="J102" s="1"/>
  <c r="J164" i="3"/>
  <c r="J101" s="1"/>
  <c r="P127" i="7"/>
  <c r="AU102" i="1" s="1"/>
  <c r="P140" i="5"/>
  <c r="P139" s="1"/>
  <c r="AU100" i="1" s="1"/>
  <c r="T138" i="2"/>
  <c r="BK128" i="7"/>
  <c r="BK127" s="1"/>
  <c r="J127" s="1"/>
  <c r="J98" s="1"/>
  <c r="R129" i="4"/>
  <c r="P138" i="2"/>
  <c r="P137" s="1"/>
  <c r="AU96" i="1" s="1"/>
  <c r="BK130" i="4"/>
  <c r="BK129" s="1"/>
  <c r="J129" s="1"/>
  <c r="J98" s="1"/>
  <c r="T140" i="5"/>
  <c r="T139" s="1"/>
  <c r="R138" i="2"/>
  <c r="R137" s="1"/>
  <c r="R214"/>
  <c r="BK125" i="6"/>
  <c r="J125" s="1"/>
  <c r="J99" s="1"/>
  <c r="BK140" i="5"/>
  <c r="J140" s="1"/>
  <c r="J99" s="1"/>
  <c r="T214" i="2"/>
  <c r="P129" i="4"/>
  <c r="AU98" i="1"/>
  <c r="R227" i="5"/>
  <c r="R139" s="1"/>
  <c r="BK214" i="2"/>
  <c r="J214" s="1"/>
  <c r="J106" s="1"/>
  <c r="BK123" i="8"/>
  <c r="J123"/>
  <c r="J99"/>
  <c r="BK124" i="3"/>
  <c r="J124" s="1"/>
  <c r="J32" s="1"/>
  <c r="AG97" i="1" s="1"/>
  <c r="BK137" i="2"/>
  <c r="J137" s="1"/>
  <c r="J98" s="1"/>
  <c r="F36"/>
  <c r="BA96" i="1" s="1"/>
  <c r="J36" i="2"/>
  <c r="AW96" i="1" s="1"/>
  <c r="AT96" s="1"/>
  <c r="J36" i="4"/>
  <c r="AW98" i="1" s="1"/>
  <c r="AT98" s="1"/>
  <c r="F36" i="5"/>
  <c r="BA100" i="1" s="1"/>
  <c r="F36" i="4"/>
  <c r="BA98" i="1" s="1"/>
  <c r="J36" i="6"/>
  <c r="AW101" i="1" s="1"/>
  <c r="AT101" s="1"/>
  <c r="J36" i="8"/>
  <c r="AW103" i="1"/>
  <c r="AT103" s="1"/>
  <c r="F36" i="3"/>
  <c r="BA97" i="1" s="1"/>
  <c r="BC95"/>
  <c r="AY95" s="1"/>
  <c r="F36" i="6"/>
  <c r="BA101" i="1" s="1"/>
  <c r="F36" i="8"/>
  <c r="BA103" i="1" s="1"/>
  <c r="J36" i="3"/>
  <c r="AW97" i="1" s="1"/>
  <c r="AT97" s="1"/>
  <c r="BB95"/>
  <c r="J36" i="7"/>
  <c r="AW102" i="1" s="1"/>
  <c r="AT102" s="1"/>
  <c r="BD99"/>
  <c r="AZ99"/>
  <c r="AV99" s="1"/>
  <c r="BD95"/>
  <c r="AZ95"/>
  <c r="AV95" s="1"/>
  <c r="J36" i="5"/>
  <c r="AW100" i="1" s="1"/>
  <c r="AT100" s="1"/>
  <c r="F36" i="7"/>
  <c r="BA102" i="1" s="1"/>
  <c r="BC99"/>
  <c r="AY99" s="1"/>
  <c r="BB99"/>
  <c r="AX99" s="1"/>
  <c r="J130" i="4" l="1"/>
  <c r="J99" s="1"/>
  <c r="J128" i="7"/>
  <c r="J99" s="1"/>
  <c r="BK139" i="5"/>
  <c r="J139" s="1"/>
  <c r="J32" s="1"/>
  <c r="AG100" i="1" s="1"/>
  <c r="T137" i="2"/>
  <c r="BK122" i="8"/>
  <c r="J122" s="1"/>
  <c r="J32" s="1"/>
  <c r="AG103" i="1" s="1"/>
  <c r="BK124" i="6"/>
  <c r="J124" s="1"/>
  <c r="J32" s="1"/>
  <c r="AG101" i="1" s="1"/>
  <c r="AN100"/>
  <c r="J98" i="5"/>
  <c r="AN97" i="1"/>
  <c r="J98" i="3"/>
  <c r="J41"/>
  <c r="AU95" i="1"/>
  <c r="BD94"/>
  <c r="W33" s="1"/>
  <c r="BB94"/>
  <c r="W31" s="1"/>
  <c r="AU99"/>
  <c r="BA95"/>
  <c r="AW95" s="1"/>
  <c r="AT95" s="1"/>
  <c r="J32" i="2"/>
  <c r="AG96" i="1" s="1"/>
  <c r="J32" i="4"/>
  <c r="AG98" i="1" s="1"/>
  <c r="AN98" s="1"/>
  <c r="AZ94"/>
  <c r="W29" s="1"/>
  <c r="BC94"/>
  <c r="AY94" s="1"/>
  <c r="J32" i="7"/>
  <c r="AG102" i="1" s="1"/>
  <c r="BA99"/>
  <c r="AW99" s="1"/>
  <c r="AT99" s="1"/>
  <c r="AX95"/>
  <c r="AG99" l="1"/>
  <c r="AN99" s="1"/>
  <c r="J41" i="5"/>
  <c r="J41" i="6"/>
  <c r="J41" i="8"/>
  <c r="J98" i="6"/>
  <c r="J98" i="8"/>
  <c r="J41" i="7"/>
  <c r="AN102" i="1"/>
  <c r="J41" i="4"/>
  <c r="J41" i="2"/>
  <c r="AN96" i="1"/>
  <c r="AN101"/>
  <c r="AN103"/>
  <c r="AU94"/>
  <c r="BA94"/>
  <c r="AW94" s="1"/>
  <c r="AK30" s="1"/>
  <c r="W32"/>
  <c r="AG95"/>
  <c r="AX94"/>
  <c r="AV94"/>
  <c r="AK29" s="1"/>
  <c r="AN95" l="1"/>
  <c r="AG94"/>
  <c r="AN94" s="1"/>
  <c r="W30"/>
  <c r="AT94"/>
  <c r="AK26" l="1"/>
  <c r="AK35" s="1"/>
</calcChain>
</file>

<file path=xl/sharedStrings.xml><?xml version="1.0" encoding="utf-8"?>
<sst xmlns="http://schemas.openxmlformats.org/spreadsheetml/2006/main" count="9016" uniqueCount="1168">
  <si>
    <t>Export Komplet</t>
  </si>
  <si>
    <t/>
  </si>
  <si>
    <t>2.0</t>
  </si>
  <si>
    <t>False</t>
  </si>
  <si>
    <t>{477ca5e8-8aa8-4117-b5c6-723730afc159}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</si>
  <si>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</si>
  <si>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</si>
  <si>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</si>
  <si>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</si>
  <si>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</si>
  <si>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</si>
  <si>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Stavba:</t>
  </si>
  <si>
    <t>ZŠ Cabajská – školský pavilón, stravovací pavilón v Nitre - zateplenie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</si>
  <si>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</si>
  <si>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</si>
  <si>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</si>
  <si>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</si>
  <si>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</si>
  <si>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</si>
  <si>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</si>
  <si>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00308307</t>
  </si>
  <si>
    <t>Mesto  NITRA</t>
  </si>
  <si>
    <t>IČ DPH:</t>
  </si>
  <si>
    <t>SK2021102853</t>
  </si>
  <si>
    <t>Zhotoviteľ:</t>
  </si>
  <si>
    <t>36530328</t>
  </si>
  <si>
    <t>ELLIO, spol. s r.o.</t>
  </si>
  <si>
    <t>SK2020151804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</si>
  <si>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</si>
  <si>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</si>
  <si>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</si>
  <si>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</si>
  <si>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</si>
  <si>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</si>
  <si>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</si>
  <si>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</si>
  <si>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</si>
  <si>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</si>
  <si>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</si>
  <si>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</si>
  <si>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</si>
  <si>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</si>
  <si>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</si>
  <si>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</si>
  <si>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</si>
  <si>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</si>
  <si>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</si>
  <si>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</si>
  <si>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</si>
  <si>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</si>
  <si>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</si>
  <si>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</si>
  <si>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</si>
  <si>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</si>
  <si>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</si>
  <si>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</si>
  <si>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</si>
  <si>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</si>
  <si>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</si>
  <si>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</si>
  <si>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</si>
  <si>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</si>
  <si>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</si>
  <si>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</si>
  <si>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</si>
  <si>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</si>
  <si>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</si>
  <si>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</si>
  <si>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</si>
  <si>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</si>
  <si>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</si>
  <si>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</si>
  <si>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</si>
  <si>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</si>
  <si>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</si>
  <si>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</si>
  <si>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SO01</t>
  </si>
  <si>
    <t>SO 01  Zateplenie školského pavilónu</t>
  </si>
  <si>
    <t>STA</t>
  </si>
  <si>
    <t>1</t>
  </si>
  <si>
    <t>{a31445cf-6aa7-4416-ba89-98fb830859f5}</t>
  </si>
  <si>
    <t>/</t>
  </si>
  <si>
    <t>011</t>
  </si>
  <si>
    <t>Zateplenie fasády a strechy</t>
  </si>
  <si>
    <t>Časť</t>
  </si>
  <si>
    <t>2</t>
  </si>
  <si>
    <t>{b575ccab-67a3-41ed-a843-af4046d3917d}</t>
  </si>
  <si>
    <t>012</t>
  </si>
  <si>
    <t>Bleskozvod</t>
  </si>
  <si>
    <t>{5e377b81-7b48-4d82-addd-855237a33249}</t>
  </si>
  <si>
    <t>013</t>
  </si>
  <si>
    <t>Hydraulické vyregulovanie vykurovacej sústavy</t>
  </si>
  <si>
    <t>{3f83a14a-b860-481c-8779-91bd5542ed5b}</t>
  </si>
  <si>
    <t>SO02</t>
  </si>
  <si>
    <t>SO 02  Zateplenie stravovacieho pavilónu</t>
  </si>
  <si>
    <t>{e9eb69c5-47e3-4e55-81b9-d6cd9ddf766f}</t>
  </si>
  <si>
    <t>021</t>
  </si>
  <si>
    <t>{767ac2e3-6b48-4f18-9773-ce73525d6f30}</t>
  </si>
  <si>
    <t>022</t>
  </si>
  <si>
    <t>{998d7396-1726-433f-b962-8559dc7913af}</t>
  </si>
  <si>
    <t>023</t>
  </si>
  <si>
    <t>{5bd6bf8b-b80d-4c16-864d-6bbe73f9a6ee}</t>
  </si>
  <si>
    <t>024</t>
  </si>
  <si>
    <t>Vzduchotechnika</t>
  </si>
  <si>
    <t>{893f7657-46c3-4c1d-a1cd-a4269cd575c7}</t>
  </si>
  <si>
    <t>KRYCÍ LIST ROZPOČTU</t>
  </si>
  <si>
    <t>Objekt:</t>
  </si>
  <si>
    <t>SO01 - SO 01  Zateplenie školského pavilónu</t>
  </si>
  <si>
    <t>Časť:</t>
  </si>
  <si>
    <t>011 - Zateplenie fasády a strechy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</si>
  <si>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</si>
  <si>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</si>
  <si>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</si>
  <si>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</si>
  <si>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</si>
  <si>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</si>
  <si>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</si>
  <si>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</si>
  <si>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5 - Komunikácie   </t>
  </si>
  <si>
    <t xml:space="preserve">    6 - Úpravy povrchov, podlahy, osadenie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</si>
  <si>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</si>
  <si>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</si>
  <si>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</si>
  <si>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711 - Izolácie proti vode a vlhkosti   </t>
  </si>
  <si>
    <t xml:space="preserve">    712 - Izolácie striech, povlakové krytiny   </t>
  </si>
  <si>
    <t xml:space="preserve">    713 - Izolácie tepelné   </t>
  </si>
  <si>
    <t xml:space="preserve">    762 - Konštrukcie tesárske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</si>
  <si>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</si>
  <si>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</si>
  <si>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</si>
  <si>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769 - Montáže vzduchotechnických zariadení   </t>
  </si>
  <si>
    <t xml:space="preserve">    783 - Nátery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</si>
  <si>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</si>
  <si>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</si>
  <si>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</si>
  <si>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</si>
  <si>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</si>
  <si>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</si>
  <si>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</si>
  <si>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</si>
  <si>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</si>
  <si>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</si>
  <si>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</si>
  <si>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</si>
  <si>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</si>
  <si>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</si>
  <si>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</si>
  <si>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</si>
  <si>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</si>
  <si>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113106121.S</t>
  </si>
  <si>
    <t>Rozoberanie dlažby, z betónových alebo kamenin. dlaždíc, dosiek alebo tvaroviek,  -0,13800t</t>
  </si>
  <si>
    <t>m2</t>
  </si>
  <si>
    <t>4</t>
  </si>
  <si>
    <t>132211101.S</t>
  </si>
  <si>
    <t>Hĺbenie rýh šírky do 600 mm v  hornine tr.3 súdržných - ručným náradím</t>
  </si>
  <si>
    <t>m3</t>
  </si>
  <si>
    <t>3</t>
  </si>
  <si>
    <t>132211119.S</t>
  </si>
  <si>
    <t>Príplatok za lepivosť pri hĺbení rýh š do 600 mm ručným náradím v hornine tr. 3</t>
  </si>
  <si>
    <t>6</t>
  </si>
  <si>
    <t>133201101.S</t>
  </si>
  <si>
    <t>Výkop šachty zapaženej, hornina 3 do 100 m3</t>
  </si>
  <si>
    <t>8</t>
  </si>
  <si>
    <t>5</t>
  </si>
  <si>
    <t>133201109.S</t>
  </si>
  <si>
    <t>Príplatok k cenám za lepivosť pri hĺbení šachiet zapažených i nezapažených v hornine 3</t>
  </si>
  <si>
    <t>10</t>
  </si>
  <si>
    <t>174101001.S</t>
  </si>
  <si>
    <t>Zásyp sypaninou so zhutnením jám, šachiet, rýh, zárezov alebo okolo objektov do 100 m3</t>
  </si>
  <si>
    <t>12</t>
  </si>
  <si>
    <t xml:space="preserve">Zakladanie   </t>
  </si>
  <si>
    <t>7</t>
  </si>
  <si>
    <t>275313711.S</t>
  </si>
  <si>
    <t>Betón základových pätiek, prostý tr. C 25/30</t>
  </si>
  <si>
    <t>14</t>
  </si>
  <si>
    <t xml:space="preserve">Komunikácie   </t>
  </si>
  <si>
    <t>564251111.S</t>
  </si>
  <si>
    <t>Podklad alebo podsyp zo štrkopiesku s rozprestretím, vlhčením a zhutnením, po zhutnení hr. 150 mm</t>
  </si>
  <si>
    <t>16</t>
  </si>
  <si>
    <t xml:space="preserve">Úpravy povrchov, podlahy, osadenie   </t>
  </si>
  <si>
    <t>9</t>
  </si>
  <si>
    <t>620991121.S</t>
  </si>
  <si>
    <t>Zakrývanie výplní vonkajších otvorov s rámami a zárubňami, zábradlí, oplechovania, atď. zhotovené z lešenia akýmkoľvek spôsobom</t>
  </si>
  <si>
    <t>18</t>
  </si>
  <si>
    <t>621460124.S</t>
  </si>
  <si>
    <t>Príprava vonkajšieho podkladu podhľadov penetráciou pod omietky a nátery</t>
  </si>
  <si>
    <t>11</t>
  </si>
  <si>
    <t>621461053.S</t>
  </si>
  <si>
    <t>Vonkajšia omietka podhľadov pastovitá silikónová roztieraná, hr. 2 mm</t>
  </si>
  <si>
    <t>22</t>
  </si>
  <si>
    <t>622460114.S</t>
  </si>
  <si>
    <t>Príprava vonkajšieho podkladu stien na hladké nenasiakavé podklady adhéznym mostíkom</t>
  </si>
  <si>
    <t>24</t>
  </si>
  <si>
    <t>13</t>
  </si>
  <si>
    <t>622461291.S</t>
  </si>
  <si>
    <t>Vonkajšia omietka stien pastovitá dekoratívna dizajnová bez použitia šablóny - imitácia betón</t>
  </si>
  <si>
    <t>26</t>
  </si>
  <si>
    <t>622465185.S</t>
  </si>
  <si>
    <t>Vonkajší sanačný systém stien s obsahom cementu, tepelnoizolačná omietka, hr. 30 mm</t>
  </si>
  <si>
    <t>28</t>
  </si>
  <si>
    <t>15</t>
  </si>
  <si>
    <t>622465185.S1</t>
  </si>
  <si>
    <t>Vonkajší sanačný systém stien s obsahom cementu, tepelnoizolačná omietka - oprava 30%</t>
  </si>
  <si>
    <t>30</t>
  </si>
  <si>
    <t>622460121.S</t>
  </si>
  <si>
    <t>Príprava vonkajšieho podkladu stien penetráciou základnou</t>
  </si>
  <si>
    <t>32</t>
  </si>
  <si>
    <t>17</t>
  </si>
  <si>
    <t>622460124.S</t>
  </si>
  <si>
    <t>Príprava vonkajšieho podkladu stien penetráciou pod omietky a nátery - podkladný náter</t>
  </si>
  <si>
    <t>34</t>
  </si>
  <si>
    <t>622461053.S</t>
  </si>
  <si>
    <t>Vonkajšia omietka stien pastovitá silikónová roztieraná, hr. 2 mm</t>
  </si>
  <si>
    <t>36</t>
  </si>
  <si>
    <t>19</t>
  </si>
  <si>
    <t>625250121.S</t>
  </si>
  <si>
    <t>Príplatok za zhotovenie vodorovnej podhľadovej konštrukcie z kontaktného zatepľovacieho systému z MW hr. do 190 mm</t>
  </si>
  <si>
    <t>38</t>
  </si>
  <si>
    <t>625250122.S</t>
  </si>
  <si>
    <t>Príplatok za zhotovenie vodorovnej podhľadovej konštrukcie z kontaktného zatepľovacieho systému z MW hr. nad 190 mm</t>
  </si>
  <si>
    <t>40</t>
  </si>
  <si>
    <t>21</t>
  </si>
  <si>
    <t>625250550.S1</t>
  </si>
  <si>
    <t>Kontaktný zatepľovací systém soklovej alebo vodou namáhanej časti hr. 120 mm,   kotvy vr. líšt, lemovania, zosilenia, dilatácie, tmelu - komplet</t>
  </si>
  <si>
    <t>42</t>
  </si>
  <si>
    <t>625250701.S</t>
  </si>
  <si>
    <t>Kontaktný zatepľovací systém z minerálnej vlny hr. 30 mm, skrutkovacie kotvy</t>
  </si>
  <si>
    <t>44</t>
  </si>
  <si>
    <t>23</t>
  </si>
  <si>
    <t>625250703.S</t>
  </si>
  <si>
    <t>Kontaktný zatepľovací systém z minerálnej vlny hr. 50 mm, skrutkovacie kotvy</t>
  </si>
  <si>
    <t>46</t>
  </si>
  <si>
    <t>625250707.S1</t>
  </si>
  <si>
    <t>Kontaktný zatepľovací systém z minerálnej vlny hr. 100 mm, kotvy vr. líšt, lemovaní, dilatácie, zosilenia, tmelu - komplet</t>
  </si>
  <si>
    <t>48</t>
  </si>
  <si>
    <t>25</t>
  </si>
  <si>
    <t>625250711.S1</t>
  </si>
  <si>
    <t>Kontaktný zatepľovací systém z minerálnej vlny hr. 160 mm,  kotvy vr. líšt, lemovaní, dilatácie, zosilenia, tmelu - komplet</t>
  </si>
  <si>
    <t>50</t>
  </si>
  <si>
    <t>625250713.S1</t>
  </si>
  <si>
    <t>Kontaktný zatepľovací systém z minerálnej vlny hr. 200 mm, kotvy vr. líšt, profilov, dilatácií, tmelu - komplet</t>
  </si>
  <si>
    <t>52</t>
  </si>
  <si>
    <t>27</t>
  </si>
  <si>
    <t>625250762.S</t>
  </si>
  <si>
    <t>Kontaktný zatepľovací systém ostenia z minerálnej vlny hr. 30 mm  vr. líšt, lemovaní,  zosilenia, tmelu - komplet</t>
  </si>
  <si>
    <t>54</t>
  </si>
  <si>
    <t>625250951.S</t>
  </si>
  <si>
    <t>Kontaktný zatepľovací systém ostenia z PIR hr. 20 mm</t>
  </si>
  <si>
    <t>56</t>
  </si>
  <si>
    <t>29</t>
  </si>
  <si>
    <t>631313661.S</t>
  </si>
  <si>
    <t>Mazanina z betónu prostého (m3) tr. C 20/25 hr.nad 80 do 120 mm</t>
  </si>
  <si>
    <t>58</t>
  </si>
  <si>
    <t>631319173.S</t>
  </si>
  <si>
    <t>Príplatok za strhnutie povrchu mazaniny latou pre hr. obidvoch vrstiev mazaniny nad 80 do 120 mm</t>
  </si>
  <si>
    <t>60</t>
  </si>
  <si>
    <t>31</t>
  </si>
  <si>
    <t>631362412.S</t>
  </si>
  <si>
    <t>Výstuž mazanín z betónov (z kameniva) a z ľahkých betónov zo sietí KARI, priemer drôtu 5/5 mm, veľkosť oka 150x150 mm</t>
  </si>
  <si>
    <t>62</t>
  </si>
  <si>
    <t>632311011.S</t>
  </si>
  <si>
    <t>Brúsenie povrchu podláh strojné - liateho terazza</t>
  </si>
  <si>
    <t>64</t>
  </si>
  <si>
    <t>33</t>
  </si>
  <si>
    <t>632451681.S</t>
  </si>
  <si>
    <t>Oprava a vyrovnanie konštrukcie rýchlotuhnúcou vyrovnávacou maltou hr. 5 mm</t>
  </si>
  <si>
    <t>66</t>
  </si>
  <si>
    <t>632459987.S1</t>
  </si>
  <si>
    <t>Oprava a vyrovnanie konštrukcie atiky  hr. 20-50 mm vr. debnenia</t>
  </si>
  <si>
    <t>68</t>
  </si>
  <si>
    <t>35</t>
  </si>
  <si>
    <t>632452247.S1</t>
  </si>
  <si>
    <t>Cementový poter (vhodný aj ako spádový), pevnosti v tlaku 25 MPa, hr. 30-50 mm</t>
  </si>
  <si>
    <t>70</t>
  </si>
  <si>
    <t>634601511.S</t>
  </si>
  <si>
    <t>Zaplnenie dilatačných škár v mazaninách tmelom silikónovým  šírky škáry do 5 mm</t>
  </si>
  <si>
    <t>m</t>
  </si>
  <si>
    <t>72</t>
  </si>
  <si>
    <t xml:space="preserve">Ostatné konštrukcie a práce-búranie   </t>
  </si>
  <si>
    <t>37</t>
  </si>
  <si>
    <t>917762112.S</t>
  </si>
  <si>
    <t>Osadenie chodník. obrubníka betónového ležatého do lôžka z betónu prosteho tr. C 16/20 s bočnou oporou</t>
  </si>
  <si>
    <t>74</t>
  </si>
  <si>
    <t>M</t>
  </si>
  <si>
    <t>592170003500.S</t>
  </si>
  <si>
    <t>Obrubník rovný, lxšxv 1000x100x200 mm, prírodný</t>
  </si>
  <si>
    <t>ks</t>
  </si>
  <si>
    <t>76</t>
  </si>
  <si>
    <t>39</t>
  </si>
  <si>
    <t>918101112.S</t>
  </si>
  <si>
    <t>Lôžko pod obrubníky, krajníky alebo obruby z dlažobných kociek z betónu prostého tr. C 16/20</t>
  </si>
  <si>
    <t>78</t>
  </si>
  <si>
    <t>941941042.S</t>
  </si>
  <si>
    <t>Montáž lešenia ľahkého pracovného radového s podlahami šírky nad 1,00 do 1,20 m, výšky nad 10 do 30 m</t>
  </si>
  <si>
    <t>80</t>
  </si>
  <si>
    <t>41</t>
  </si>
  <si>
    <t>941941292.S</t>
  </si>
  <si>
    <t>Príplatok za prvý a každý ďalší i začatý mesiac použitia lešenia ľahkého pracovného radového s podlahami šírky nad 1,00 do 1,20 m, v. nad 10 do 30 m</t>
  </si>
  <si>
    <t>82</t>
  </si>
  <si>
    <t>941941852.S</t>
  </si>
  <si>
    <t>Demontáž lešenia ľahkého pracovného radového s podlahami šírky nad 1,20 do 1,50 m, výšky nad 10 do 24 m</t>
  </si>
  <si>
    <t>84</t>
  </si>
  <si>
    <t>43</t>
  </si>
  <si>
    <t>941955101.S</t>
  </si>
  <si>
    <t>Lešenie ľahké pracovné v schodisku plochy do 6 m2, s výškou lešeňovej podlahy do 1,50 m</t>
  </si>
  <si>
    <t>86</t>
  </si>
  <si>
    <t>952901110</t>
  </si>
  <si>
    <t>Čistenie budov umývaním vonkajších plôch okien a dverí</t>
  </si>
  <si>
    <t>88</t>
  </si>
  <si>
    <t>45</t>
  </si>
  <si>
    <t>952903014.S</t>
  </si>
  <si>
    <t>Čistenie fasád tlakovou vodou od prachu, usadenín a pavučín z lešenia</t>
  </si>
  <si>
    <t>90</t>
  </si>
  <si>
    <t>953944423.S</t>
  </si>
  <si>
    <t>Demontáž  a spätná montáž drobných predmetov na fasáde - tabule, skrinky</t>
  </si>
  <si>
    <t>kpl</t>
  </si>
  <si>
    <t>92</t>
  </si>
  <si>
    <t>47</t>
  </si>
  <si>
    <t>953944433.S</t>
  </si>
  <si>
    <t>Zrealizovanie sondy (6x) + odtrhové skúšky</t>
  </si>
  <si>
    <t>94</t>
  </si>
  <si>
    <t>953995191.S</t>
  </si>
  <si>
    <t>Demontáž  bleskozvodu</t>
  </si>
  <si>
    <t>96</t>
  </si>
  <si>
    <t>49</t>
  </si>
  <si>
    <t>953995192.S</t>
  </si>
  <si>
    <t>Demontáž a spätná montáž  svietidiel + nové svietidlá</t>
  </si>
  <si>
    <t>98</t>
  </si>
  <si>
    <t>953995991.S</t>
  </si>
  <si>
    <t>Úprava oceľového prístrešku pri zateplení - spojovacej chodby</t>
  </si>
  <si>
    <t>100</t>
  </si>
  <si>
    <t>51</t>
  </si>
  <si>
    <t>953995996.S</t>
  </si>
  <si>
    <t>Preosadenie  jestvujúceho komína - demontáž + spätná montáž</t>
  </si>
  <si>
    <t>102</t>
  </si>
  <si>
    <t>965042141.S</t>
  </si>
  <si>
    <t>Búranie podkladov pod dlažby, liatych dlažieb a mazanín,betón alebo liaty asfalt hr.do 100 mm, plochy nad 4 m2 -2,20000t</t>
  </si>
  <si>
    <t>104</t>
  </si>
  <si>
    <t>53</t>
  </si>
  <si>
    <t>106</t>
  </si>
  <si>
    <t>968081115.S</t>
  </si>
  <si>
    <t>Demontáž okien plastových, 1 bm obvodu - 0,007t</t>
  </si>
  <si>
    <t>108</t>
  </si>
  <si>
    <t>55</t>
  </si>
  <si>
    <t>971033651.S</t>
  </si>
  <si>
    <t>Vybúranie otvorov v murive tehl. plochy do 4 m2 hr. do 600 mm,  -1,87500t</t>
  </si>
  <si>
    <t>110</t>
  </si>
  <si>
    <t>978015251.S</t>
  </si>
  <si>
    <t>Otlčenie omietok vonkajších priečelí jednoduchých, s vyškriabaním škár, očistením muriva, v rozsahu do 40 %,  -0,02300t</t>
  </si>
  <si>
    <t>112</t>
  </si>
  <si>
    <t>57</t>
  </si>
  <si>
    <t>978015281.S1</t>
  </si>
  <si>
    <t>Otlčenie omietok vonkajších jednoduchých, s očistením, v rozsahu do 70 %,  -0,04600t</t>
  </si>
  <si>
    <t>114</t>
  </si>
  <si>
    <t>978036191.S</t>
  </si>
  <si>
    <t>Otlčenie omietok šľachtených a pod., vonkajších brizolitových, v rozsahu do 100 %,  -0,05000t</t>
  </si>
  <si>
    <t>116</t>
  </si>
  <si>
    <t>59</t>
  </si>
  <si>
    <t>979011131.S</t>
  </si>
  <si>
    <t>Zvislá doprava sutiny po schodoch ručne do 3,5 m</t>
  </si>
  <si>
    <t>t</t>
  </si>
  <si>
    <t>118</t>
  </si>
  <si>
    <t>979011141.S</t>
  </si>
  <si>
    <t>Príplatok za každých ďalších 3,5 m</t>
  </si>
  <si>
    <t>120</t>
  </si>
  <si>
    <t>61</t>
  </si>
  <si>
    <t>979011201.S</t>
  </si>
  <si>
    <t>Plastový sklz na stavebnú suť výšky do 10 m</t>
  </si>
  <si>
    <t>122</t>
  </si>
  <si>
    <t>979011232.S</t>
  </si>
  <si>
    <t>Demontáž sklzu na stavebnú suť výšky do 20 m</t>
  </si>
  <si>
    <t>124</t>
  </si>
  <si>
    <t>63</t>
  </si>
  <si>
    <t>979081111.S</t>
  </si>
  <si>
    <t>Odvoz sutiny a vybúraných hmôt na skládku do 1 km</t>
  </si>
  <si>
    <t>126</t>
  </si>
  <si>
    <t>979081121.S</t>
  </si>
  <si>
    <t>Odvoz sutiny a vybúraných hmôt na skládku za každý ďalší 1 km</t>
  </si>
  <si>
    <t>128</t>
  </si>
  <si>
    <t>65</t>
  </si>
  <si>
    <t>979082111.S</t>
  </si>
  <si>
    <t>Vnútrostavenisková doprava sutiny a vybúraných hmôt do 10 m</t>
  </si>
  <si>
    <t>130</t>
  </si>
  <si>
    <t>979082121.S</t>
  </si>
  <si>
    <t>Vnútrostavenisková doprava sutiny a vybúraných hmôt za každých ďalších 5 m</t>
  </si>
  <si>
    <t>132</t>
  </si>
  <si>
    <t>67</t>
  </si>
  <si>
    <t>979089012.S</t>
  </si>
  <si>
    <t>Poplatok za skladovanie - betón, tehly, dlaždice (17 01) ostatné</t>
  </si>
  <si>
    <t>134</t>
  </si>
  <si>
    <t>979089713.S</t>
  </si>
  <si>
    <t>Prenájom kontajneru 7 m3</t>
  </si>
  <si>
    <t>136</t>
  </si>
  <si>
    <t>99</t>
  </si>
  <si>
    <t xml:space="preserve">Presun hmôt HSV   </t>
  </si>
  <si>
    <t>69</t>
  </si>
  <si>
    <t>999281111.S</t>
  </si>
  <si>
    <t>Presun hmôt pre opravy a údržbu objektov vrátane vonkajších plášťov výšky do 25 m</t>
  </si>
  <si>
    <t>138</t>
  </si>
  <si>
    <t>PSV</t>
  </si>
  <si>
    <t xml:space="preserve">Práce a dodávky PSV   </t>
  </si>
  <si>
    <t>711</t>
  </si>
  <si>
    <t xml:space="preserve">Izolácie proti vode a vlhkosti   </t>
  </si>
  <si>
    <t>711111221.S2</t>
  </si>
  <si>
    <t>Izolácia proti zemnej vlhkosti, protiradónová, stierka hydroizolačná  betón. podklad, zvislá</t>
  </si>
  <si>
    <t>140</t>
  </si>
  <si>
    <t>71</t>
  </si>
  <si>
    <t>711132107.S</t>
  </si>
  <si>
    <t>Zhotovenie izolácie proti zemnej vlhkosti nopovou fóloiu položenou voľne na ploche zvislej</t>
  </si>
  <si>
    <t>142</t>
  </si>
  <si>
    <t>283230002700.S</t>
  </si>
  <si>
    <t>Nopová HDPE fólia hrúbky 0,5 mm, výška nopu 18 mm, proti zemnej vlhkosti s radónovou ochranou, pre spodnú stavbu</t>
  </si>
  <si>
    <t>144</t>
  </si>
  <si>
    <t>73</t>
  </si>
  <si>
    <t>711142559.S</t>
  </si>
  <si>
    <t>Zhotovenie  izolácie proti zemnej vlhkosti a tlakovej vode zvislá NAIP pritavením</t>
  </si>
  <si>
    <t>146</t>
  </si>
  <si>
    <t>628310001200.S</t>
  </si>
  <si>
    <t>Pás asfaltový s jemným posypom hr. 4,0 mm vystužený sklenenou rohožou a hliníkovou fóliou</t>
  </si>
  <si>
    <t>148</t>
  </si>
  <si>
    <t>75</t>
  </si>
  <si>
    <t>998711202.S</t>
  </si>
  <si>
    <t>Presun hmôt pre izoláciu proti vode v objektoch výšky nad 6 do 12 m</t>
  </si>
  <si>
    <t>%</t>
  </si>
  <si>
    <t>150</t>
  </si>
  <si>
    <t>712</t>
  </si>
  <si>
    <t xml:space="preserve">Izolácie striech, povlakové krytiny   </t>
  </si>
  <si>
    <t>712300833.S</t>
  </si>
  <si>
    <t>Odstránenie povlakovej krytiny na strechách plochých 10° trojvrstvovej,  -0,01400t</t>
  </si>
  <si>
    <t>152</t>
  </si>
  <si>
    <t>77</t>
  </si>
  <si>
    <t>712300834.S</t>
  </si>
  <si>
    <t>Odstránenie povlakovej krytiny na strechách plochých do 10° každé ďalšie vrstvy,  -0,00600t</t>
  </si>
  <si>
    <t>154</t>
  </si>
  <si>
    <t>712300841.S3</t>
  </si>
  <si>
    <t>Odstránenie povlakovej krytiny na strechách plochých do 10° - očistenie  -0,00200t</t>
  </si>
  <si>
    <t>156</t>
  </si>
  <si>
    <t>79</t>
  </si>
  <si>
    <t>712311101.S</t>
  </si>
  <si>
    <t>Zhotovenie povlakovej krytiny striech plochých do 10° za studena náterom penetračným</t>
  </si>
  <si>
    <t>158</t>
  </si>
  <si>
    <t>111630002800.S</t>
  </si>
  <si>
    <t>Penetračný náter na živičnej báze s obsahom rozpoušťadiel</t>
  </si>
  <si>
    <t>l</t>
  </si>
  <si>
    <t>160</t>
  </si>
  <si>
    <t>81</t>
  </si>
  <si>
    <t>712341559.S</t>
  </si>
  <si>
    <t>Zhotovenie povlak. krytiny striech plochých do 10° pásmi pritav. NAIP na celej ploche, oxidované pásy</t>
  </si>
  <si>
    <t>162</t>
  </si>
  <si>
    <t>164</t>
  </si>
  <si>
    <t>83</t>
  </si>
  <si>
    <t>712370070.S</t>
  </si>
  <si>
    <t>Zhotovenie povlakovej krytiny striech plochých do 10° PVC-P fóliou upevnenou prikotvením so zvarením spoju</t>
  </si>
  <si>
    <t>166</t>
  </si>
  <si>
    <t>283220002001.S</t>
  </si>
  <si>
    <t>Hydroizolačná fólia PVC-P hr. 2 mm izolácia plochých striech</t>
  </si>
  <si>
    <t>168</t>
  </si>
  <si>
    <t>85</t>
  </si>
  <si>
    <t>311970001500.S</t>
  </si>
  <si>
    <t>Vrut do dĺžky 150 mm na upevnenie do kombi dosiek</t>
  </si>
  <si>
    <t>170</t>
  </si>
  <si>
    <t>712873240.S</t>
  </si>
  <si>
    <t>Zhotovenie povlakovej krytiny vytiahnutím izol. povlaku  PVC-P na konštrukcie prevyšujúce úroveň strechy nad 50 cm prikotvením so zváraným spojom</t>
  </si>
  <si>
    <t>172</t>
  </si>
  <si>
    <t>87</t>
  </si>
  <si>
    <t>174</t>
  </si>
  <si>
    <t>176</t>
  </si>
  <si>
    <t>89</t>
  </si>
  <si>
    <t>712973220.S</t>
  </si>
  <si>
    <t>Detaily k PVC-P fóliam osadenie hotovej strešnej vpuste</t>
  </si>
  <si>
    <t>178</t>
  </si>
  <si>
    <t>283770003700</t>
  </si>
  <si>
    <t>Strešná vpusť - komplet</t>
  </si>
  <si>
    <t>180</t>
  </si>
  <si>
    <t>91</t>
  </si>
  <si>
    <t>311690001000.S</t>
  </si>
  <si>
    <t>Rozperný nit 6x30 mm do betónu, hliníkový</t>
  </si>
  <si>
    <t>182</t>
  </si>
  <si>
    <t>712973232.S</t>
  </si>
  <si>
    <t>Detaily k PVC-P fóliam zaizolovanie kruhového prestupu 101 – 250 mm</t>
  </si>
  <si>
    <t>184</t>
  </si>
  <si>
    <t>93</t>
  </si>
  <si>
    <t>283220001300.S</t>
  </si>
  <si>
    <t>Hydroizolačná fólia PVC-P, hr. 2 mm izolácia balkónov, strešných detailov</t>
  </si>
  <si>
    <t>186</t>
  </si>
  <si>
    <t>712973233.S</t>
  </si>
  <si>
    <t>Detaily k PVC-P fóliam zaizolovanie kruhového prestupu 251 – 400 mm</t>
  </si>
  <si>
    <t>188</t>
  </si>
  <si>
    <t>95</t>
  </si>
  <si>
    <t>283220001200</t>
  </si>
  <si>
    <t>Hydroizolačná fólia PVC-P FATRAFOL 804, hr. 2 mm, š. 1,2 m, izolácia balkónov, strešných detailov, farba sivá, FATRA IZOLFA</t>
  </si>
  <si>
    <t>190</t>
  </si>
  <si>
    <t>712973245.S</t>
  </si>
  <si>
    <t>Zhotovenie flekov v rohoch na povlakovej krytine z PVC-P fólie</t>
  </si>
  <si>
    <t>192</t>
  </si>
  <si>
    <t>97</t>
  </si>
  <si>
    <t>194</t>
  </si>
  <si>
    <t>712973620.S1</t>
  </si>
  <si>
    <t>Detaily k termoplastom všeobecne, nárožný a kútový uholník z hrubopoplast. plechu RŠ 100 mm, ohyb 90-135°</t>
  </si>
  <si>
    <t>196</t>
  </si>
  <si>
    <t>198</t>
  </si>
  <si>
    <t>712973765.S1</t>
  </si>
  <si>
    <t>Detaily k termoplastom všeobecne, ukončujúci profil na stene - krycia lišta  pri ukončení z HPP rš 220 mm</t>
  </si>
  <si>
    <t>200</t>
  </si>
  <si>
    <t>101</t>
  </si>
  <si>
    <t>202</t>
  </si>
  <si>
    <t>712973781.S</t>
  </si>
  <si>
    <t>Detaily k termoplastom všeobecne, stenový kotviaci pásik z hrubopoplast. plechu RŠ 70 mm</t>
  </si>
  <si>
    <t>204</t>
  </si>
  <si>
    <t>103</t>
  </si>
  <si>
    <t>206</t>
  </si>
  <si>
    <t>712973850.S1</t>
  </si>
  <si>
    <t>Detaily k termoplastom všeobecne, oplechovanie krycím plechom z Al. popolpast. plechu</t>
  </si>
  <si>
    <t>208</t>
  </si>
  <si>
    <t>105</t>
  </si>
  <si>
    <t>210</t>
  </si>
  <si>
    <t>712990040.S</t>
  </si>
  <si>
    <t>Položenie geotextílie vodorovne alebo zvislo na strechy ploché do 10°</t>
  </si>
  <si>
    <t>212</t>
  </si>
  <si>
    <t>107</t>
  </si>
  <si>
    <t>693110000900</t>
  </si>
  <si>
    <t>Geotextília polypropylénová Geofiltex 63 63/30, šxl 4x50 m, 300 g/m2, IZOLA</t>
  </si>
  <si>
    <t>214</t>
  </si>
  <si>
    <t>712990200.S</t>
  </si>
  <si>
    <t>Montáž strešného držiaka bleskozvodu, vrátane zaizolovania</t>
  </si>
  <si>
    <t>216</t>
  </si>
  <si>
    <t>109</t>
  </si>
  <si>
    <t>218</t>
  </si>
  <si>
    <t>354410067100.S</t>
  </si>
  <si>
    <t>Držiak strešný bleskozvodu PV21</t>
  </si>
  <si>
    <t>220</t>
  </si>
  <si>
    <t>111</t>
  </si>
  <si>
    <t>712990813.S</t>
  </si>
  <si>
    <t>Odstránenie povlakovej krytiny striech násypu alebo nánosu do 10st. hr. nad 50 do 100mm,  -0,16700t</t>
  </si>
  <si>
    <t>222</t>
  </si>
  <si>
    <t>712990816.S</t>
  </si>
  <si>
    <t>Odstránenie povlakovej krytiny striech ostatné násypu alebo nánosu-príplatok k cene za každých ďalších 50 mm,  -0,08400t</t>
  </si>
  <si>
    <t>224</t>
  </si>
  <si>
    <t>113</t>
  </si>
  <si>
    <t>712991040.S</t>
  </si>
  <si>
    <t>Montáž podkladnej konštrukcie z OSB dosiek na atike šírky 411 - 620 mm pod klampiarske konštrukcie</t>
  </si>
  <si>
    <t>226</t>
  </si>
  <si>
    <t>228</t>
  </si>
  <si>
    <t>115</t>
  </si>
  <si>
    <t>607260000450.S</t>
  </si>
  <si>
    <t>Doska OSB nebrúsená hr. 25 mm</t>
  </si>
  <si>
    <t>230</t>
  </si>
  <si>
    <t>998712202.S</t>
  </si>
  <si>
    <t>Presun hmôt pre izoláciu povlakovej krytiny v objektoch výšky nad 6 do 12 m</t>
  </si>
  <si>
    <t>232</t>
  </si>
  <si>
    <t>713</t>
  </si>
  <si>
    <t xml:space="preserve">Izolácie tepelné   </t>
  </si>
  <si>
    <t>117</t>
  </si>
  <si>
    <t>713142155.S</t>
  </si>
  <si>
    <t>Montáž tepelnej izolácie striech plochých do 10° polystyrénom, rozloženej v jednej vrstve, prikotvením</t>
  </si>
  <si>
    <t>234</t>
  </si>
  <si>
    <t>283750001800.S</t>
  </si>
  <si>
    <t>Doska XPS 300 hr. 50 mm, zakladanie stavieb, podlahy, obrátené ploché strechy</t>
  </si>
  <si>
    <t>236</t>
  </si>
  <si>
    <t>119</t>
  </si>
  <si>
    <t>713142160.S</t>
  </si>
  <si>
    <t>Montáž tepelnej izolácie striech plochých do 10° spádovými doskami z polystyrénu v jednej vrstve</t>
  </si>
  <si>
    <t>238</t>
  </si>
  <si>
    <t>283760007400.S</t>
  </si>
  <si>
    <t>Doska spádová EPS 100 S grafitová pre vyspádovanie plochých striech</t>
  </si>
  <si>
    <t>240</t>
  </si>
  <si>
    <t>121</t>
  </si>
  <si>
    <t>713144080.S1</t>
  </si>
  <si>
    <t>Montáž tepelnej izolácie na atiku do lepidla</t>
  </si>
  <si>
    <t>242</t>
  </si>
  <si>
    <t>283750004245.S1</t>
  </si>
  <si>
    <t>Doska PIR  hr. 100 mm</t>
  </si>
  <si>
    <t>244</t>
  </si>
  <si>
    <t>123</t>
  </si>
  <si>
    <t>283750004220.S1</t>
  </si>
  <si>
    <t>Doska PIR  hr. 50 mm</t>
  </si>
  <si>
    <t>246</t>
  </si>
  <si>
    <t>713146410.S1</t>
  </si>
  <si>
    <t>Montáž tepelnej izolácie striech plochých do 10° PIR  hr. do 150 mm kotv.</t>
  </si>
  <si>
    <t>248</t>
  </si>
  <si>
    <t>125</t>
  </si>
  <si>
    <t>283750004260.S</t>
  </si>
  <si>
    <t>Doska PIR  hr. 150 mm</t>
  </si>
  <si>
    <t>250</t>
  </si>
  <si>
    <t>998713202.S</t>
  </si>
  <si>
    <t>Presun hmôt pre izolácie tepelné v objektoch výšky nad 6 m do 12 m</t>
  </si>
  <si>
    <t>252</t>
  </si>
  <si>
    <t>762</t>
  </si>
  <si>
    <t xml:space="preserve">Konštrukcie tesárske   </t>
  </si>
  <si>
    <t>127</t>
  </si>
  <si>
    <t>762361124.S</t>
  </si>
  <si>
    <t>Montáž spádových klinov pre rovné strechy z reziva nad 120 do 224 cm2</t>
  </si>
  <si>
    <t>254</t>
  </si>
  <si>
    <t>60511000000.S</t>
  </si>
  <si>
    <t>Rezivo</t>
  </si>
  <si>
    <t>256</t>
  </si>
  <si>
    <t>129</t>
  </si>
  <si>
    <t>762431306.S</t>
  </si>
  <si>
    <t>Obloženie stien z dosiek OSB skrutkovaných na zraz hr. dosky 25 mm</t>
  </si>
  <si>
    <t>258</t>
  </si>
  <si>
    <t>762810047.S1</t>
  </si>
  <si>
    <t>Záklop stropov z dosiek OSB kotvených do ŽB  hr. dosky 25 mm</t>
  </si>
  <si>
    <t>260</t>
  </si>
  <si>
    <t>131</t>
  </si>
  <si>
    <t>998762202.S</t>
  </si>
  <si>
    <t>Presun hmôt pre konštrukcie tesárske v objektoch výšky do 12 m</t>
  </si>
  <si>
    <t>262</t>
  </si>
  <si>
    <t>764</t>
  </si>
  <si>
    <t xml:space="preserve">Konštrukcie klampiarske   </t>
  </si>
  <si>
    <t>764321830.S1</t>
  </si>
  <si>
    <t>Demontáž oplechovania  rš 660 mm,  -0,00520t</t>
  </si>
  <si>
    <t>264</t>
  </si>
  <si>
    <t>133</t>
  </si>
  <si>
    <t>764357801.S</t>
  </si>
  <si>
    <t>Demontáž žľabov medzistrešných a zaatikových rš 1100 mm,  -0,00820t</t>
  </si>
  <si>
    <t>266</t>
  </si>
  <si>
    <t>764361810.S</t>
  </si>
  <si>
    <t>Demontáž strešného okna a poklopu na krytine vlnitej a korýt., alebo hlad. a drážk. do 30st,  -0,02000t</t>
  </si>
  <si>
    <t>268</t>
  </si>
  <si>
    <t>135</t>
  </si>
  <si>
    <t>764367800.S</t>
  </si>
  <si>
    <t>Demontáž strešných otvorov, oplechovanie strešného okienka, so sklonom do 30°  -0.0058t</t>
  </si>
  <si>
    <t>270</t>
  </si>
  <si>
    <t>764410850.S</t>
  </si>
  <si>
    <t>Demontáž oplechovania parapetov rš od 100 do 330 mm,  -0,00135t</t>
  </si>
  <si>
    <t>272</t>
  </si>
  <si>
    <t>137</t>
  </si>
  <si>
    <t>764421562.S</t>
  </si>
  <si>
    <t>Oplechovanie markíz  Al.plechom</t>
  </si>
  <si>
    <t>274</t>
  </si>
  <si>
    <t>764430840.S</t>
  </si>
  <si>
    <t>Demontáž oplechovania múrov a nadmuroviek rš od 330 do 500 mm,  -0,00230t</t>
  </si>
  <si>
    <t>276</t>
  </si>
  <si>
    <t>139</t>
  </si>
  <si>
    <t>764439911.S</t>
  </si>
  <si>
    <t>Demontáž zvislých zvodov a prečistenie</t>
  </si>
  <si>
    <t>278</t>
  </si>
  <si>
    <t>764454124.S1</t>
  </si>
  <si>
    <t>Zvodové rúry , kruhové KJG</t>
  </si>
  <si>
    <t>280</t>
  </si>
  <si>
    <t>141</t>
  </si>
  <si>
    <t>764711116,S</t>
  </si>
  <si>
    <t>Oplechovanie parapetov z plechu poplastovaného vr. krytiek</t>
  </si>
  <si>
    <t>282</t>
  </si>
  <si>
    <t>998764202.S</t>
  </si>
  <si>
    <t>Presun hmôt pre konštrukcie klampiarske v objektoch výšky nad 6 do 12 m</t>
  </si>
  <si>
    <t>284</t>
  </si>
  <si>
    <t>766</t>
  </si>
  <si>
    <t xml:space="preserve">Konštrukcie stolárske   </t>
  </si>
  <si>
    <t>143</t>
  </si>
  <si>
    <t>766641161.S</t>
  </si>
  <si>
    <t>Montáž dverí plastových, vchodových, 1 m obvodu dverí</t>
  </si>
  <si>
    <t>286</t>
  </si>
  <si>
    <t>611730000191.S</t>
  </si>
  <si>
    <t>Dvere plastové dvojdielne šxv 2350x3000 mm,  izolačné trojsklo vr. zámku, kovania - komplet O1</t>
  </si>
  <si>
    <t>288</t>
  </si>
  <si>
    <t>145</t>
  </si>
  <si>
    <t>766694981.S</t>
  </si>
  <si>
    <t>Demontáž parapetnej dosky drevenej šírky do 300 mm, dĺžky nad 1600 mm, -0,006t</t>
  </si>
  <si>
    <t>290</t>
  </si>
  <si>
    <t>998766201.S</t>
  </si>
  <si>
    <t>Presun hmot pre konštrukcie stolárske v objektoch výšky do 6 m</t>
  </si>
  <si>
    <t>292</t>
  </si>
  <si>
    <t>767</t>
  </si>
  <si>
    <t xml:space="preserve">Konštrukcie doplnkové kovové   </t>
  </si>
  <si>
    <t>147</t>
  </si>
  <si>
    <t>767310100.S</t>
  </si>
  <si>
    <t>Montáž výlezu do plochej strechy</t>
  </si>
  <si>
    <t>294</t>
  </si>
  <si>
    <t>611330000501.S</t>
  </si>
  <si>
    <t>Strešný výlez 600x600mm mm, pre plochú strechu</t>
  </si>
  <si>
    <t>296</t>
  </si>
  <si>
    <t>149</t>
  </si>
  <si>
    <t>767661991.S</t>
  </si>
  <si>
    <t>Montáž a dodávka bubnov pre vonkajšie žalúzie</t>
  </si>
  <si>
    <t>298</t>
  </si>
  <si>
    <t>767995103.S</t>
  </si>
  <si>
    <t>Montáž ostatných atypických kovových stavebných doplnkových konštrukcií nad 10 do 20 kg</t>
  </si>
  <si>
    <t>kg</t>
  </si>
  <si>
    <t>300</t>
  </si>
  <si>
    <t>151</t>
  </si>
  <si>
    <t>13400001</t>
  </si>
  <si>
    <t>Oceľová plošina pre imobilných vr. zábradlia s prídavným madlom a povrchovej úpravy a kotvenia  -  komplet vr. projektovej dokumentácie</t>
  </si>
  <si>
    <t>302</t>
  </si>
  <si>
    <t>767995104.S</t>
  </si>
  <si>
    <t>Montáž ostatných atypických kovových stavebných doplnkových konštrukcií nad 20 do 50 kg</t>
  </si>
  <si>
    <t>304</t>
  </si>
  <si>
    <t>153</t>
  </si>
  <si>
    <t>13400002</t>
  </si>
  <si>
    <t>Oceľová konštrukcia stienok markízy pri vstupe vr. kotvenia a povrchovej úpravy</t>
  </si>
  <si>
    <t>306</t>
  </si>
  <si>
    <t>998767201.S</t>
  </si>
  <si>
    <t>Presun hmôt pre kovové stavebné doplnkové konštrukcie v objektoch výšky do 6 m</t>
  </si>
  <si>
    <t>308</t>
  </si>
  <si>
    <t>769</t>
  </si>
  <si>
    <t xml:space="preserve">Montáže vzduchotechnických zariadení   </t>
  </si>
  <si>
    <t>155</t>
  </si>
  <si>
    <t>769021499.S</t>
  </si>
  <si>
    <t>Montáž výfukovej hlavice kruhovej priemeru 250-365 mm</t>
  </si>
  <si>
    <t>310</t>
  </si>
  <si>
    <t>429720007101.S</t>
  </si>
  <si>
    <t>Hlavica výfuková kruhová s prírubou Lomaco BIB 14</t>
  </si>
  <si>
    <t>312</t>
  </si>
  <si>
    <t>157</t>
  </si>
  <si>
    <t>769083330.S</t>
  </si>
  <si>
    <t>Demontáž výfukovej hlavice kruhovej priemeru 355-450 mm,  -0,0170 t</t>
  </si>
  <si>
    <t>314</t>
  </si>
  <si>
    <t>998769203</t>
  </si>
  <si>
    <t>Presun hmôt pre montáž vzduchotechnických zariadení v stavbe (objekte) výšky nad 7 do 24 m</t>
  </si>
  <si>
    <t>316</t>
  </si>
  <si>
    <t>783</t>
  </si>
  <si>
    <t xml:space="preserve">Nátery   </t>
  </si>
  <si>
    <t>159</t>
  </si>
  <si>
    <t>783201811</t>
  </si>
  <si>
    <t>Odstránenie starých náterov z kovových stavebných doplnkových konštrukcií oškrabaním</t>
  </si>
  <si>
    <t>318</t>
  </si>
  <si>
    <t>783222100</t>
  </si>
  <si>
    <t>Nátery kov.stav.doplnk.konštr. syntetické farby šedej na vzduchu schnúce dvojnásobné - 70µm</t>
  </si>
  <si>
    <t>320</t>
  </si>
  <si>
    <t>161</t>
  </si>
  <si>
    <t>783226100</t>
  </si>
  <si>
    <t>Nátery kov.stav.doplnk.konštr. syntetické na vzduchu schnúce základný - 35µm</t>
  </si>
  <si>
    <t>322</t>
  </si>
  <si>
    <t>783782404.S</t>
  </si>
  <si>
    <t>Nátery tesárskych konštrukcií, povrchová impregnácia proti drevokaznému hmyzu, hubám a plesniam, jednonásobná</t>
  </si>
  <si>
    <t>324</t>
  </si>
  <si>
    <t>163</t>
  </si>
  <si>
    <t>783903811</t>
  </si>
  <si>
    <t>Ostatné práce odmastenie chemickými rozpúšťadlami</t>
  </si>
  <si>
    <t>326</t>
  </si>
  <si>
    <t>783903812</t>
  </si>
  <si>
    <t>Ostatné práce odmastenie chemickými saponátmi</t>
  </si>
  <si>
    <t>328</t>
  </si>
  <si>
    <t>165</t>
  </si>
  <si>
    <t>783904811</t>
  </si>
  <si>
    <t>Ostatné práce odmastenie chemickými odhrdzavenie kovových konštrukcií</t>
  </si>
  <si>
    <t>330</t>
  </si>
  <si>
    <t>012 - Bleskozvod</t>
  </si>
  <si>
    <t xml:space="preserve">M - Práce a dodávky M   </t>
  </si>
  <si>
    <t xml:space="preserve">    21-M - Elektromontáže   </t>
  </si>
  <si>
    <t xml:space="preserve">    46-M - Zemné práce pri extr.mont.prácach   </t>
  </si>
  <si>
    <t xml:space="preserve">Práce a dodávky M   </t>
  </si>
  <si>
    <t>21-M</t>
  </si>
  <si>
    <t xml:space="preserve">Elektromontáže   </t>
  </si>
  <si>
    <t>210220021</t>
  </si>
  <si>
    <t>Uzemňovacie vedenie v zemi FeZn vrátane izolácie spojov O 10mm</t>
  </si>
  <si>
    <t>3544224150</t>
  </si>
  <si>
    <t>Územňovací vodič    ocelový žiarovo zinkovaný  označenie     O 10   ZIN HRONSKY BENADIKT</t>
  </si>
  <si>
    <t>210220101.S</t>
  </si>
  <si>
    <t>Podpery vedenia FeZn na plochú strechu PV21</t>
  </si>
  <si>
    <t>354410034800.S</t>
  </si>
  <si>
    <t>Podpera vedenia FeZn na ploché strechy označenie PV 21 oceľ</t>
  </si>
  <si>
    <t>354410034900.S</t>
  </si>
  <si>
    <t>Podložka plastová k podpere vedenia FeZn označenie podložka k PV 21</t>
  </si>
  <si>
    <t>210220201.S</t>
  </si>
  <si>
    <t>Zachytávacia tyč FeZn 1-2m s vrutom JD10-20 a podstavcom</t>
  </si>
  <si>
    <t>354410022200.S</t>
  </si>
  <si>
    <t>DEHN Zachytávací stožiar Al 3000 na trojnožke +závažie+3xpodložka</t>
  </si>
  <si>
    <t>210220240</t>
  </si>
  <si>
    <t>Svorka FeZn k uzemňovacej tyči  SJ</t>
  </si>
  <si>
    <t>3544219000</t>
  </si>
  <si>
    <t>Svorka  k zemniacej tyči D= 25  ocelová žiarovo zinkovaná  označenie  SJ 02   ZIN HRONSKY BENADIKT</t>
  </si>
  <si>
    <t>210220248</t>
  </si>
  <si>
    <t>Svorka FeZn na potrubie ST01-09  1/2"- 4"</t>
  </si>
  <si>
    <t>354410005200</t>
  </si>
  <si>
    <t>Svorka FeZn na 2" potrubie označenie ST 06</t>
  </si>
  <si>
    <t>210220260</t>
  </si>
  <si>
    <t>Ochranný uholník FeZn   OU</t>
  </si>
  <si>
    <t>3544221650</t>
  </si>
  <si>
    <t>Ochraný uholník ocelový žiarovo zinkovaný označenie OU 2 m</t>
  </si>
  <si>
    <t>210220261</t>
  </si>
  <si>
    <t>Držiak ochranného uholníka FeZn   DU-Z,D a DOU</t>
  </si>
  <si>
    <t>3544221750</t>
  </si>
  <si>
    <t>Držiak ochranného uholníka do muriva ocelový žiarovo zinkovaný označenie DU Z</t>
  </si>
  <si>
    <t>210220280</t>
  </si>
  <si>
    <t>Uzemňovacia tyč FeZn ZT</t>
  </si>
  <si>
    <t>3544222550</t>
  </si>
  <si>
    <t>Zemniaca  tyč   ocelová žiarovo zinkovaná  označenie  ZT 2 m   ZIN HRONSKY BENADIKT</t>
  </si>
  <si>
    <t>210220800</t>
  </si>
  <si>
    <t>Uzemňovacie vedenie na povrchu  AlMgSi  O 8-10</t>
  </si>
  <si>
    <t>3544245350</t>
  </si>
  <si>
    <t>Územňovací vodič zliatina AlMgSi označenie O 8 Al</t>
  </si>
  <si>
    <t>210220105</t>
  </si>
  <si>
    <t>Podpery vedenia FeZn do muriva PV 01h a PV01-03</t>
  </si>
  <si>
    <t>3544216400</t>
  </si>
  <si>
    <t>Podpera vedenia do muriva na hmoždinku  ocelová žiarovo zinkovaná  označenie  PV 01 h</t>
  </si>
  <si>
    <t>210220241</t>
  </si>
  <si>
    <t>Svorka FeZn krížová SK a diagonálna krížová DKS</t>
  </si>
  <si>
    <t>3544219150</t>
  </si>
  <si>
    <t>Svorka  krížová  ocelová žiarovo zinkovaná  označenie  SK   ZIN HRONSKY BENADIKT</t>
  </si>
  <si>
    <t>210220243</t>
  </si>
  <si>
    <t>Svorka FeZn spojovacia SS</t>
  </si>
  <si>
    <t>3544219500</t>
  </si>
  <si>
    <t>Svorka  spojovacia  ocelová žiarovo zinkovaná  označenie  SS s p. 2 skr   ZIN HRONSKY BENADIKT</t>
  </si>
  <si>
    <t>210220245</t>
  </si>
  <si>
    <t>Svorka FeZn pripojovacia SP</t>
  </si>
  <si>
    <t>3544219850</t>
  </si>
  <si>
    <t>Svorka  pripojovacia  pre spojenie kovových súčiastok ocelová žiarovo zinkovaná  označenie  SP 1</t>
  </si>
  <si>
    <t>210220246</t>
  </si>
  <si>
    <t>Svorka FeZn na odkvapový žľab SO</t>
  </si>
  <si>
    <t>3544219950</t>
  </si>
  <si>
    <t>Svorka  okapová  ocelová žiarovo zinkovaná  označenie  SO   ZIN HRONSKY BENADIKT</t>
  </si>
  <si>
    <t>210220247</t>
  </si>
  <si>
    <t>Svorka FeZn skúšobná SZ</t>
  </si>
  <si>
    <t>3544220000</t>
  </si>
  <si>
    <t>Svorka  skušobná  ocelová žiarovo zinkovaná  označenie  SZ   ZIN HRONSKY BENADIKT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</si>
  <si>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</si>
  <si>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</si>
  <si>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</si>
  <si>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</si>
  <si>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HZS-002</t>
  </si>
  <si>
    <t>Revízna správa, odborná skúška bleskozvodu</t>
  </si>
  <si>
    <t>MV</t>
  </si>
  <si>
    <t>Murárske výpomoci</t>
  </si>
  <si>
    <t>PM</t>
  </si>
  <si>
    <t>Podružný materiál</t>
  </si>
  <si>
    <t>PPV</t>
  </si>
  <si>
    <t>Podiel pridružených výkonov</t>
  </si>
  <si>
    <t>949942101</t>
  </si>
  <si>
    <t>Hydraulická zdvíhacia plošina vrátane obsluhy inštalovaná na automobilovom podvozku výšky zdvihu do 27 m</t>
  </si>
  <si>
    <t>hod</t>
  </si>
  <si>
    <t>46-M</t>
  </si>
  <si>
    <t xml:space="preserve">Zemné práce pri extr.mont.prácach   </t>
  </si>
  <si>
    <t>460200163.S</t>
  </si>
  <si>
    <t>Hĺbenie káblovej ryhy ručne 35 cm širokej a 80 cm hlbokej, v zemine triedy 3</t>
  </si>
  <si>
    <t>013 - Hydraulické vyregulovanie vykurovacej sústavy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</si>
  <si>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</si>
  <si>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</si>
  <si>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</si>
  <si>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 - vykurovacie telesá   </t>
  </si>
  <si>
    <t xml:space="preserve">    23-M - Montáže potrubia   </t>
  </si>
  <si>
    <t xml:space="preserve">OST - Ostatné   </t>
  </si>
  <si>
    <t xml:space="preserve">    O01 - Ostatné   </t>
  </si>
  <si>
    <t>732</t>
  </si>
  <si>
    <t xml:space="preserve">Ústredné kúrenie - strojovne   </t>
  </si>
  <si>
    <t>732420812.S</t>
  </si>
  <si>
    <t>Demontáž čerpadla obehového špirálového (do potrubia) DN 40,  -0,02100t</t>
  </si>
  <si>
    <t>732429112.S</t>
  </si>
  <si>
    <t>Montáž čerpadla (do potrubia) obehového špirálového DN 40</t>
  </si>
  <si>
    <t>súb.</t>
  </si>
  <si>
    <t>1001</t>
  </si>
  <si>
    <t>Obehové čerpadlo WILO Stratos MAXO 30/0,5-8</t>
  </si>
  <si>
    <t>998732201.S</t>
  </si>
  <si>
    <t>Presun hmôt pre strojovne v objektoch výšky do 6 m</t>
  </si>
  <si>
    <t>733</t>
  </si>
  <si>
    <t xml:space="preserve">Ústredné kúrenie - rozvodné potrubie   </t>
  </si>
  <si>
    <t>733191913.S</t>
  </si>
  <si>
    <t>Oprava rozvodov potrubí z oceľových rúrok zaslepenie kovaním a zavarením DN 15</t>
  </si>
  <si>
    <t>733191924.S</t>
  </si>
  <si>
    <t>Oprava rozvodov potrubí - privarenie odbočky do DN 20</t>
  </si>
  <si>
    <t>734</t>
  </si>
  <si>
    <t xml:space="preserve">Ústredné kúrenie - armatúry   </t>
  </si>
  <si>
    <t>734200821.S</t>
  </si>
  <si>
    <t>Demontáž armatúry závitovej s dvomi závitmi do G 1/2 -0,00045t</t>
  </si>
  <si>
    <t>734200822.S</t>
  </si>
  <si>
    <t>Demontáž armatúry závitovej s dvomi závitmi nad 1/2 do G 1,  -0,00110t</t>
  </si>
  <si>
    <t>734209112.S</t>
  </si>
  <si>
    <t>Montáž závitovej armatúry s 2 závitmi do G 1/2</t>
  </si>
  <si>
    <t>V2420D0010</t>
  </si>
  <si>
    <t>Radiátorový regulačný ventil do spiatočky Honeywell Verafix-E priamy, DN10</t>
  </si>
  <si>
    <t>V2420E0010</t>
  </si>
  <si>
    <t>Radiátorový regulačný ventil do spiatočky Honeywell Verafix-E rohový, DN10</t>
  </si>
  <si>
    <t>V2420D0015</t>
  </si>
  <si>
    <t>Radiátorový regulačný ventil do spiatočky Honeywell Verafix-E priamy, DN15</t>
  </si>
  <si>
    <t>V2420E0015</t>
  </si>
  <si>
    <t>Radiátorový regulačný ventil do spiatočky Honeywell Verafix-E rohový, DN15</t>
  </si>
  <si>
    <t>734209114.S</t>
  </si>
  <si>
    <t>Montáž závitovej armatúry s 2 závitmi G 3/4</t>
  </si>
  <si>
    <t>V2420D0020</t>
  </si>
  <si>
    <t>Radiátorový regulačný ventil do spiatočky Honeywell Verafix-E priamy, DN20</t>
  </si>
  <si>
    <t>V2420E0020</t>
  </si>
  <si>
    <t>Radiátorový regulačný ventil do spiatočky Honeywell Verafix-E rohový, DN20</t>
  </si>
  <si>
    <t>734223110.S</t>
  </si>
  <si>
    <t>Montáž ventilu závitového termostatického rohového jednoregulačného G 3/8</t>
  </si>
  <si>
    <t>V2020DSX10</t>
  </si>
  <si>
    <t>Radiátorový termostatický ventil Honeywell SX priamy, DN10</t>
  </si>
  <si>
    <t>V2020ESX10</t>
  </si>
  <si>
    <t>Radiátorový termostatický ventil Honeywell SX rohový, DN10</t>
  </si>
  <si>
    <t>734223120.S</t>
  </si>
  <si>
    <t>Montáž ventilu závitového termostatického rohového jednoregulačného G 1/2</t>
  </si>
  <si>
    <t>V2020DSX15</t>
  </si>
  <si>
    <t>Radiátorový termostatický ventil Honeywell SX priamy, DN15</t>
  </si>
  <si>
    <t>V2020ESX15</t>
  </si>
  <si>
    <t>Radiátorový termostatický ventil Honeywell SX rohový, DN15</t>
  </si>
  <si>
    <t>734223130.S</t>
  </si>
  <si>
    <t>Montáž ventilu závitového termostatického rohového jednoregulačného G 3/4</t>
  </si>
  <si>
    <t>V2020DLX20</t>
  </si>
  <si>
    <t>Radiátorový termostatický ventil Honeywell LX priamy, DN20</t>
  </si>
  <si>
    <t>V2020ELX20</t>
  </si>
  <si>
    <t>Radiátorový termostatický ventil Honeywell LX rohový, DN20</t>
  </si>
  <si>
    <t>V2020ESX20</t>
  </si>
  <si>
    <t>Radiátorový termostatický ventil Honeywell SX rohový, DN20</t>
  </si>
  <si>
    <t>734223208.S</t>
  </si>
  <si>
    <t>Montáž termostatickej hlavice kvapalinovej jednoduchej</t>
  </si>
  <si>
    <t>T3019W0</t>
  </si>
  <si>
    <t>Termostatická hlavica Honeywell Thera 6</t>
  </si>
  <si>
    <t>TA6900A</t>
  </si>
  <si>
    <t>Krúžok k zaisteniu proti krádeži</t>
  </si>
  <si>
    <t>734291931.S</t>
  </si>
  <si>
    <t>Oprava armatúry závitovej, závitového medzikusa priameho,rohového do G 1/2</t>
  </si>
  <si>
    <t>734291932.S</t>
  </si>
  <si>
    <t>Oprava armatúry závitovej, závitového medzikusa priameho,rohového nad 1/2 do G 1</t>
  </si>
  <si>
    <t>998734203.S</t>
  </si>
  <si>
    <t>Presun hmôt pre armatúry v objektoch výšky nad 6 do 24 m</t>
  </si>
  <si>
    <t>735</t>
  </si>
  <si>
    <t xml:space="preserve">Ústredné kúrenie - vykurovacie telesá   </t>
  </si>
  <si>
    <t>735000912.S</t>
  </si>
  <si>
    <t>Vyregulovanie dvojregulačného ventilu s termostatickým ovládaním</t>
  </si>
  <si>
    <t>735110912.S</t>
  </si>
  <si>
    <t>Oprava vykurovacieho telesa článkového liatinového, rozpojenie vykurovacieho telesa teplovodného</t>
  </si>
  <si>
    <t>735111810.S</t>
  </si>
  <si>
    <t>Demontáž vykurovacích telies liatinových článkových,  -0,02380t</t>
  </si>
  <si>
    <t>735191910.S</t>
  </si>
  <si>
    <t>Napustenie vody do vykurovacieho systému vrátane potrubia o v. pl. vykurovacích telies</t>
  </si>
  <si>
    <t>735291800.S</t>
  </si>
  <si>
    <t>Demontáž konzol alebo držiakov vykurovacieho telesa, registra, konvektora do odpadu,  0,00075t</t>
  </si>
  <si>
    <t>735494811.S</t>
  </si>
  <si>
    <t>Vypúšťanie vody z vykurovacích sústav o v. pl. vykurovacích telies</t>
  </si>
  <si>
    <t>998735202.S</t>
  </si>
  <si>
    <t>Presun hmôt pre vykurovacie telesá v objektoch výšky nad 6 do 12 m</t>
  </si>
  <si>
    <t>23-M</t>
  </si>
  <si>
    <t xml:space="preserve">Montáže potrubia   </t>
  </si>
  <si>
    <t>230040023.S</t>
  </si>
  <si>
    <t>Zhotovenie vonkajšieho závitu G 3/8"</t>
  </si>
  <si>
    <t>230040024.S</t>
  </si>
  <si>
    <t>Zhotovenie vonkajšieho závitu G 1/2"</t>
  </si>
  <si>
    <t>230040025.S</t>
  </si>
  <si>
    <t>Zhotovenie vonkajšieho závitu G 3/4"</t>
  </si>
  <si>
    <t>OST</t>
  </si>
  <si>
    <t xml:space="preserve">Ostatné   </t>
  </si>
  <si>
    <t>O01</t>
  </si>
  <si>
    <t>HZS-001</t>
  </si>
  <si>
    <t>Hydraulické vyregulovanie vykurovacej sústavy s vystavením protokolu</t>
  </si>
  <si>
    <t>sub</t>
  </si>
  <si>
    <t>HZS-008</t>
  </si>
  <si>
    <t>Vykurovacia skúška</t>
  </si>
  <si>
    <t>SO02 - SO 02  Zateplenie stravovacieho pavilónu</t>
  </si>
  <si>
    <t>021 - Zateplenie fasády a strechy</t>
  </si>
  <si>
    <t xml:space="preserve">    721 - Zdravotechnika - vnútorná kanalizácia   </t>
  </si>
  <si>
    <t xml:space="preserve">    777 - Podlahy syntetické   </t>
  </si>
  <si>
    <t xml:space="preserve">    784 - Maľby   </t>
  </si>
  <si>
    <t>611422429.S</t>
  </si>
  <si>
    <t>Oprava vnútorných vápenných omietok stropov železobetónových rebrových, opravovaná plocha 70 %, hladká</t>
  </si>
  <si>
    <t>612409991.S</t>
  </si>
  <si>
    <t>Začistenie omietok (s dodaním hmoty) okolo okien, dverí, podláh, obkladov atď.</t>
  </si>
  <si>
    <t>612460121.S</t>
  </si>
  <si>
    <t>Príprava vnútorného podkladu stien penetráciou základnou</t>
  </si>
  <si>
    <t>612460124.S</t>
  </si>
  <si>
    <t>Príprava vnútorného podkladu stien penetráciou pod omietky a nátery</t>
  </si>
  <si>
    <t>612460152.S</t>
  </si>
  <si>
    <t>Príprava vnútorného podkladu stien vápenným prednástrekom, hr. 3 mm</t>
  </si>
  <si>
    <t>612460363.S</t>
  </si>
  <si>
    <t>Vnútorná omietka stien vápennocementová jednovrstvová, hr. 10 mm</t>
  </si>
  <si>
    <t>625250704.S1</t>
  </si>
  <si>
    <t>Kontaktný zatepľovací systém z minerálnej vlny hr. 50 mm, kotvy vr. líšt, lemovaní, dilatácie, zosilenia, tmelu - lamely komplet s povrchovou úpravou - strop pivnice</t>
  </si>
  <si>
    <t>625250708.S1</t>
  </si>
  <si>
    <t>Kontaktný zatepľovací systém z minerálnej vlny hr. 120 mm,  kotvy vr. líšt, lemovaní, dilatácie, zosilenia, tmelu - komplet</t>
  </si>
  <si>
    <t>632452318.S1</t>
  </si>
  <si>
    <t>Cementový poter rýchlotuhnúci (vhodný aj ako spádový), pevnosti v tlaku 30 MPa, hr. 20-30 mm</t>
  </si>
  <si>
    <t>642944121.S</t>
  </si>
  <si>
    <t>Dodatočná montáž oceľovej dverovej zárubne, plochy otvoru do 2,5 m2</t>
  </si>
  <si>
    <t>553310008600.S</t>
  </si>
  <si>
    <t>Zárubňa oceľová oblá šxvxhr 700x1970x160 mm</t>
  </si>
  <si>
    <t>553310009101.S</t>
  </si>
  <si>
    <t>Zárubňa oceľová oblá šxvxhr 1000x1970x160 mm</t>
  </si>
  <si>
    <t>943943221.S</t>
  </si>
  <si>
    <t>Montáž lešenia priestorového ľahkého bez podláh pri zaťaženie do 2 kPa, výšky do 10 m</t>
  </si>
  <si>
    <t>943943291.S</t>
  </si>
  <si>
    <t>Príplatok k cene za pôdorysnú plochu do 6 m2 lešenia priestorového ľahkého bez podláh, výšky do 22 m</t>
  </si>
  <si>
    <t>943943821.S</t>
  </si>
  <si>
    <t>Demontáž lešenia priestorového ľahkého bez podláh pri zaťažení do 2 kPa, výšky do 10 m</t>
  </si>
  <si>
    <t>943955021.S</t>
  </si>
  <si>
    <t>Montáž lešeňovej podlahy s priečnikmi alebo pozdĺžnikmi výšky do do 10 m</t>
  </si>
  <si>
    <t>943955191.S</t>
  </si>
  <si>
    <t>Príplatok za prvý a každý i začatý mesiac použitia lešeňovej podlahy pre všetky výšky do 40 m</t>
  </si>
  <si>
    <t>943955821.S</t>
  </si>
  <si>
    <t>Demontáž lešeňovej podlahy s priečnikmi alebo pozdľžnikmi výšky do 10 m</t>
  </si>
  <si>
    <t>952901111.S</t>
  </si>
  <si>
    <t>Vyčistenie po vybúraní podlahy</t>
  </si>
  <si>
    <t>Demontáž a spätná montáž  svietidiel vo vstupe</t>
  </si>
  <si>
    <t>953995989.S</t>
  </si>
  <si>
    <t>Demontáž VZT zariadení  (alt. oživenie funkčnosti)</t>
  </si>
  <si>
    <t>953995999.S</t>
  </si>
  <si>
    <t>Preosadenie plynovej prípojky - demontáž + spätná montáž + revízia</t>
  </si>
  <si>
    <t>965043341.S</t>
  </si>
  <si>
    <t>Búranie podkladov pod dlažby, liatych dlažieb a mazanín,betón s poterom,teracom hr.do 100 mm, plochy nad 4 m2  -2,20000t</t>
  </si>
  <si>
    <t>968061125.S</t>
  </si>
  <si>
    <t>Vyvesenie dreveného dverného krídla do suti plochy do 2 m2, -0,02400t</t>
  </si>
  <si>
    <t>968061126.S</t>
  </si>
  <si>
    <t>Vyvesenie dreveného dverného krídla do suti plochy nad 2 m2, -0,02700t</t>
  </si>
  <si>
    <t>968072455.S</t>
  </si>
  <si>
    <t>Vybúranie kovových dverových zárubní plochy do 2 m2,  -0,07600t</t>
  </si>
  <si>
    <t>968072456.S</t>
  </si>
  <si>
    <t>Vybúranie kovových dverových zárubní plochy nad 2 m2,  -0,06300t</t>
  </si>
  <si>
    <t>978011191.S1</t>
  </si>
  <si>
    <t>Otlčenie omietok stropov vnútorných vápenných alebo vápennocementových v rozsahu 50-100 %,  -0,05000t</t>
  </si>
  <si>
    <t>978013191.S</t>
  </si>
  <si>
    <t>Otlčenie omietok stien vnútorných vápenných alebo vápennocementových v rozsahu do 100 %,  -0,04600t</t>
  </si>
  <si>
    <t>712300841.S5</t>
  </si>
  <si>
    <t>712973240.S</t>
  </si>
  <si>
    <t>Detaily k PVC-P fóliam osadenie vetracích komínkov</t>
  </si>
  <si>
    <t>283220002300.S</t>
  </si>
  <si>
    <t>Hydroizolačná fólia PVC-P hr. 2,0 mm izolácia plochých striech</t>
  </si>
  <si>
    <t>283770004000.S</t>
  </si>
  <si>
    <t>Odvetrávací komín pre PVC-P fólie, výška 225 mm, priemer 75 mm</t>
  </si>
  <si>
    <t>721</t>
  </si>
  <si>
    <t xml:space="preserve">Zdravotechnika - vnútorná kanalizácia   </t>
  </si>
  <si>
    <t>721262897.S</t>
  </si>
  <si>
    <t>Demontáž  vetracích komínkov</t>
  </si>
  <si>
    <t>764321860.S</t>
  </si>
  <si>
    <t>Demontáž oplechovania ríms pod nadrímsovým žľabom vrátane podkladového plechu, do 30° rš 1000 mm,  -0,00740t</t>
  </si>
  <si>
    <t>766621400.S</t>
  </si>
  <si>
    <t>Montáž okien plastových s hydroizolačnými ISO páskami (exteriérová a interiérová)</t>
  </si>
  <si>
    <t>283290006100.S</t>
  </si>
  <si>
    <t>Tesniaca paropriepustná fólia polymér-flísová, š. 290 mm, dĺ. 30 m, pre tesnenie pripájacej škáry okenného rámu a muriva z exteriéru</t>
  </si>
  <si>
    <t>283290006200.S</t>
  </si>
  <si>
    <t>Tesniaca paronepriepustná fólia polymér-flísová, š. 70 mm, dĺ. 30 m, pre tesnenie pripájacej škáry okenného rámu a muriva z interiéru</t>
  </si>
  <si>
    <t>611410000100.S</t>
  </si>
  <si>
    <t>Plastové okno jednokrídlové OS, vxš 1180x490 mm, izolačné trojsklo vr. interierového parapetu, kovania - komplet</t>
  </si>
  <si>
    <t>611410000101.S</t>
  </si>
  <si>
    <t>Plastová okno 3650x2000mm  s dverami  1100x2650mm,  vr. interierového parapetu, kovania, zámku - komplet</t>
  </si>
  <si>
    <t>766662113.S</t>
  </si>
  <si>
    <t>Montáž dverového krídla otočného jednokrídlového bezpoldrážkového, do existujúcej zárubne, vrátane kovania</t>
  </si>
  <si>
    <t>611610001500.S</t>
  </si>
  <si>
    <t>Systémové dvere do pivníc  700-1000/2020mm ,  plné vr. kovania, klučiek, zámku, štítkov - komplet</t>
  </si>
  <si>
    <t>766694980.S</t>
  </si>
  <si>
    <t>Demontáž parapetnej dosky drevenej šírky do 300 mm, dĺžky do 1600 mm, -0,003t</t>
  </si>
  <si>
    <t>767662291.S</t>
  </si>
  <si>
    <t>Demontáž mreží pevných</t>
  </si>
  <si>
    <t>767991913.S</t>
  </si>
  <si>
    <t>Preosadenie rebríka - demontáž + spätná montáž</t>
  </si>
  <si>
    <t>769035078</t>
  </si>
  <si>
    <t>Montáž krycej mriežky hranatej do prierezu 0.100 m2</t>
  </si>
  <si>
    <t>429720204101.S</t>
  </si>
  <si>
    <t>Mriežka krycia hranatá KMH, rozmery šxv 150x150 mm - MR</t>
  </si>
  <si>
    <t>769035081.S</t>
  </si>
  <si>
    <t>Montáž krycej mriežky hranatej prierezu 0.125-0.355 m2</t>
  </si>
  <si>
    <t>429720200400.S</t>
  </si>
  <si>
    <t>Mriežka krycia hranatá, rozmery šxv 400x400 mm</t>
  </si>
  <si>
    <t>429720200501.S</t>
  </si>
  <si>
    <t>Mriežka krycia hranatá, rozmery šxv 450x450 mm</t>
  </si>
  <si>
    <t>769082785</t>
  </si>
  <si>
    <t>Demontáž krycej mriežky hranatej do prierezu 0.100 m2</t>
  </si>
  <si>
    <t>769082790.S</t>
  </si>
  <si>
    <t>Demontáž krycej mriežky hranatej prierezu 0.125-0.355 m2,  -0,0048 t</t>
  </si>
  <si>
    <t>998769201.S</t>
  </si>
  <si>
    <t>Presun hmôt pre montáž vzduchotechnických zariadení v stavbe (objekte) výšky do 7 m</t>
  </si>
  <si>
    <t>777</t>
  </si>
  <si>
    <t xml:space="preserve">Podlahy syntetické   </t>
  </si>
  <si>
    <t>777511105.S</t>
  </si>
  <si>
    <t>Epoxidová stierka hr. 1 mm, použitie v interiéry, 1x stierka, uzatvárací náter</t>
  </si>
  <si>
    <t>332</t>
  </si>
  <si>
    <t>167</t>
  </si>
  <si>
    <t>334</t>
  </si>
  <si>
    <t>336</t>
  </si>
  <si>
    <t>169</t>
  </si>
  <si>
    <t>338</t>
  </si>
  <si>
    <t>340</t>
  </si>
  <si>
    <t>171</t>
  </si>
  <si>
    <t>342</t>
  </si>
  <si>
    <t>344</t>
  </si>
  <si>
    <t>784</t>
  </si>
  <si>
    <t xml:space="preserve">Maľby   </t>
  </si>
  <si>
    <t>173</t>
  </si>
  <si>
    <t>784410010</t>
  </si>
  <si>
    <t>Oblepenie vypínačov, zásuviek páskou výšky do 3,80 m</t>
  </si>
  <si>
    <t>346</t>
  </si>
  <si>
    <t>784412301</t>
  </si>
  <si>
    <t>Pačokovanie vápenným mliekom dvojnásobné jemnozrnných povrchov do 3,80 m</t>
  </si>
  <si>
    <t>348</t>
  </si>
  <si>
    <t>175</t>
  </si>
  <si>
    <t>784418012</t>
  </si>
  <si>
    <t>Zakrývanie podláh a zariadení papierom v miestnostiach alebo na schodisku</t>
  </si>
  <si>
    <t>350</t>
  </si>
  <si>
    <t>784422271</t>
  </si>
  <si>
    <t>Maľby vápenné základné dvojnásobné, ručne nanášané na jemnozrnný podklad výšky do 3,80 m</t>
  </si>
  <si>
    <t>352</t>
  </si>
  <si>
    <t>022 - Bleskozvod</t>
  </si>
  <si>
    <t>354410022600.S</t>
  </si>
  <si>
    <t>Tyč zachytávacia FeZn s vrutom do dreva označenie JD 20</t>
  </si>
  <si>
    <t>354410024700.S</t>
  </si>
  <si>
    <t>Podstavec oceľový k zachytávacej tyči FeZn označenie JD</t>
  </si>
  <si>
    <t>210220204.S</t>
  </si>
  <si>
    <t>Zachytávacia tyč FeZn bez osadenia a s osadením JP10-30</t>
  </si>
  <si>
    <t>354410023200.S</t>
  </si>
  <si>
    <t>Tyč zachytávacia FeZn na upevnenie do muriva označenie JP 20</t>
  </si>
  <si>
    <t>354410024600.S</t>
  </si>
  <si>
    <t>Držiak FeZn izolačnej tyče FROB</t>
  </si>
  <si>
    <t>354410025100.S</t>
  </si>
  <si>
    <t>Izolačná tyč</t>
  </si>
  <si>
    <t>354410001500.S</t>
  </si>
  <si>
    <t>Svorka FeZn k uzemňovacej tyči označenie SJ 01</t>
  </si>
  <si>
    <t>354410001600.S</t>
  </si>
  <si>
    <t>Svorka FeZn k izolačnej tyči</t>
  </si>
  <si>
    <t>023 - Hydraulické vyregulovanie vykurovacej sústavy</t>
  </si>
  <si>
    <t>V2020DSX20</t>
  </si>
  <si>
    <t>Radiátorový termostatický ventil Honeywell SX priamy, DN20</t>
  </si>
  <si>
    <t>T301920W0</t>
  </si>
  <si>
    <t>Termostatická hlavica Honeywell Thera 6 s externým snímačom teploty</t>
  </si>
  <si>
    <t>VA2200D001</t>
  </si>
  <si>
    <t>Ručná hlavica Honeywell</t>
  </si>
  <si>
    <t>735000911.S</t>
  </si>
  <si>
    <t>Vyregulovanie dvojregulačného ventilu a kohútika s ručným ovládaním</t>
  </si>
  <si>
    <t>735153300.S</t>
  </si>
  <si>
    <t>Príplatok k cene za odvzdušňovací ventil telies panelových oceľových s príplatkom 8 %</t>
  </si>
  <si>
    <t>735154142.S</t>
  </si>
  <si>
    <t>Montáž vykurovacieho telesa panelového dvojradového výšky 600 mm/ dĺžky 1000-1200 mm</t>
  </si>
  <si>
    <t>K00226010009016011</t>
  </si>
  <si>
    <t>Oceľové panelové radiátory KORAD 22K 600x1000, s bočným pripojením, s 2 panelmi a 2 konvektormi</t>
  </si>
  <si>
    <t>735158120.S</t>
  </si>
  <si>
    <t>Vykurovacie telesá panelové dvojradové, tlaková skúška telesa vodou</t>
  </si>
  <si>
    <t>024 - Vzduchotechnika</t>
  </si>
  <si>
    <t xml:space="preserve">    D2 - Zariadenie č.1   </t>
  </si>
  <si>
    <t>D2</t>
  </si>
  <si>
    <t xml:space="preserve">Zariadenie č.1   </t>
  </si>
  <si>
    <t>Pol1</t>
  </si>
  <si>
    <t>Rekuperačná jednotka</t>
  </si>
  <si>
    <t>Pol2</t>
  </si>
  <si>
    <t>Pol3</t>
  </si>
  <si>
    <t>Izolačné gumy pod nosným rámom VZT jednotky</t>
  </si>
  <si>
    <t>Pol4</t>
  </si>
  <si>
    <t>Pol5</t>
  </si>
  <si>
    <t>odvod kondenzátu dopojiť na prípravu od ZTI cez protizápachový uzáver</t>
  </si>
  <si>
    <t>Pol6</t>
  </si>
  <si>
    <t>Pol7</t>
  </si>
  <si>
    <t>Systém MaR</t>
  </si>
  <si>
    <t>Pol8</t>
  </si>
  <si>
    <t>Pol9</t>
  </si>
  <si>
    <t>Prekáblovanie vzdialeného ovládača</t>
  </si>
  <si>
    <t>bm</t>
  </si>
  <si>
    <t>Pol10</t>
  </si>
  <si>
    <t>Pol11</t>
  </si>
  <si>
    <t>Protidažďová žalúzia PZ-ZN-710x400-S</t>
  </si>
  <si>
    <t>Pol12</t>
  </si>
  <si>
    <t>Pol13</t>
  </si>
  <si>
    <t>Tlmič hluku THP-10-600x400-1000-3</t>
  </si>
  <si>
    <t>Pol14</t>
  </si>
  <si>
    <t>Pol15</t>
  </si>
  <si>
    <t>Tlmič hluku THP-10-600x400-3000-3</t>
  </si>
  <si>
    <t>Pol16</t>
  </si>
  <si>
    <t>Pol17</t>
  </si>
  <si>
    <t>Tlmič hluku THP-10-600x400-2500-3</t>
  </si>
  <si>
    <t>Pol18</t>
  </si>
  <si>
    <t>Pol19</t>
  </si>
  <si>
    <t>Prívodná výustka NOVA-C-2-825x125-R2</t>
  </si>
  <si>
    <t>Pol20</t>
  </si>
  <si>
    <t>Pol21</t>
  </si>
  <si>
    <t>Odvodná výustka NOVA-C-1-825x125-R1</t>
  </si>
  <si>
    <t>Pol22</t>
  </si>
  <si>
    <t>Pol23</t>
  </si>
  <si>
    <t>Do obvodu 2400mm (100% tv.)</t>
  </si>
  <si>
    <t>Pol24</t>
  </si>
  <si>
    <t>Pol25</t>
  </si>
  <si>
    <t>400 (40% tv.)</t>
  </si>
  <si>
    <t>Pol26</t>
  </si>
  <si>
    <t>Pol27</t>
  </si>
  <si>
    <t>Tepelná izolácia vnútorných rozvodov hr.20mm, samolep AL, sanie čerstvého vzduchu</t>
  </si>
  <si>
    <t>Pol28</t>
  </si>
  <si>
    <t>Pol29</t>
  </si>
  <si>
    <t>Realizačná dokumentácia</t>
  </si>
  <si>
    <t>Pol30</t>
  </si>
  <si>
    <t>Montážny spojovací a tesniaci materiál</t>
  </si>
  <si>
    <t>Pol31</t>
  </si>
  <si>
    <t>Pol32</t>
  </si>
  <si>
    <t>Skúšky a zaregulovanie</t>
  </si>
  <si>
    <t>Pol33</t>
  </si>
  <si>
    <t>Pol34</t>
  </si>
  <si>
    <t>Dopravné náklady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</si>
</sst>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5"/>
  <sheetViews>
    <sheetView showGridLines="0" tabSelected="1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77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/>
      <c r="K5" s="189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7"/>
      <c r="BS5" s="14" t="s">
        <v>6</v>
      </c>
    </row>
    <row r="6" spans="1:74" s="1" customFormat="1" ht="36.9" customHeight="1">
      <c r="B6" s="17"/>
      <c r="D6" s="22" t="s">
        <v>11</v>
      </c>
      <c r="K6" s="190" t="s">
        <v>12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7"/>
      <c r="BS6" s="14" t="s">
        <v>6</v>
      </c>
    </row>
    <row r="7" spans="1:74" s="1" customFormat="1" ht="12" customHeight="1">
      <c r="B7" s="17"/>
      <c r="D7" s="23" t="s">
        <v>13</v>
      </c>
      <c r="K7" s="21" t="s">
        <v>1</v>
      </c>
      <c r="AK7" s="23" t="s">
        <v>14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15</v>
      </c>
      <c r="K8" s="21" t="s">
        <v>16</v>
      </c>
      <c r="AK8" s="23" t="s">
        <v>17</v>
      </c>
      <c r="AN8" s="21"/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18</v>
      </c>
      <c r="AK10" s="23" t="s">
        <v>19</v>
      </c>
      <c r="AN10" s="21" t="s">
        <v>20</v>
      </c>
      <c r="AR10" s="17"/>
      <c r="BS10" s="14" t="s">
        <v>6</v>
      </c>
    </row>
    <row r="11" spans="1:74" s="1" customFormat="1" ht="18.45" customHeight="1">
      <c r="B11" s="17"/>
      <c r="E11" s="21" t="s">
        <v>21</v>
      </c>
      <c r="AK11" s="23" t="s">
        <v>22</v>
      </c>
      <c r="AN11" s="21" t="s">
        <v>23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19</v>
      </c>
      <c r="AN13" s="21" t="s">
        <v>25</v>
      </c>
      <c r="AR13" s="17"/>
      <c r="BS13" s="14" t="s">
        <v>6</v>
      </c>
    </row>
    <row r="14" spans="1:74" ht="13.2">
      <c r="B14" s="17"/>
      <c r="E14" s="21" t="s">
        <v>26</v>
      </c>
      <c r="AK14" s="23" t="s">
        <v>22</v>
      </c>
      <c r="AN14" s="21" t="s">
        <v>27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28</v>
      </c>
      <c r="AK16" s="23" t="s">
        <v>19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16</v>
      </c>
      <c r="AK17" s="23" t="s">
        <v>22</v>
      </c>
      <c r="AN17" s="21" t="s">
        <v>1</v>
      </c>
      <c r="AR17" s="17"/>
      <c r="BS17" s="14" t="s">
        <v>29</v>
      </c>
    </row>
    <row r="18" spans="1:71" s="1" customFormat="1" ht="6.9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30</v>
      </c>
      <c r="AK19" s="23" t="s">
        <v>19</v>
      </c>
      <c r="AN19" s="21" t="s">
        <v>1</v>
      </c>
      <c r="AR19" s="17"/>
      <c r="BS19" s="14" t="s">
        <v>6</v>
      </c>
    </row>
    <row r="20" spans="1:71" s="1" customFormat="1" ht="18.45" customHeight="1">
      <c r="B20" s="17"/>
      <c r="E20" s="21" t="s">
        <v>16</v>
      </c>
      <c r="AK20" s="23" t="s">
        <v>22</v>
      </c>
      <c r="AN20" s="21" t="s">
        <v>1</v>
      </c>
      <c r="AR20" s="17"/>
      <c r="BS20" s="14" t="s">
        <v>29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2">
        <f>ROUND(AG94,2)</f>
        <v>548517.06000000006</v>
      </c>
      <c r="AL26" s="193"/>
      <c r="AM26" s="193"/>
      <c r="AN26" s="193"/>
      <c r="AO26" s="193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4" t="s">
        <v>33</v>
      </c>
      <c r="M28" s="194"/>
      <c r="N28" s="194"/>
      <c r="O28" s="194"/>
      <c r="P28" s="194"/>
      <c r="Q28" s="26"/>
      <c r="R28" s="26"/>
      <c r="S28" s="26"/>
      <c r="T28" s="26"/>
      <c r="U28" s="26"/>
      <c r="V28" s="26"/>
      <c r="W28" s="194" t="s">
        <v>34</v>
      </c>
      <c r="X28" s="194"/>
      <c r="Y28" s="194"/>
      <c r="Z28" s="194"/>
      <c r="AA28" s="194"/>
      <c r="AB28" s="194"/>
      <c r="AC28" s="194"/>
      <c r="AD28" s="194"/>
      <c r="AE28" s="194"/>
      <c r="AF28" s="26"/>
      <c r="AG28" s="26"/>
      <c r="AH28" s="26"/>
      <c r="AI28" s="26"/>
      <c r="AJ28" s="26"/>
      <c r="AK28" s="194" t="s">
        <v>35</v>
      </c>
      <c r="AL28" s="194"/>
      <c r="AM28" s="194"/>
      <c r="AN28" s="194"/>
      <c r="AO28" s="194"/>
      <c r="AP28" s="26"/>
      <c r="AQ28" s="26"/>
      <c r="AR28" s="27"/>
      <c r="BE28" s="26"/>
    </row>
    <row r="29" spans="1:71" s="3" customFormat="1" ht="14.4" customHeight="1">
      <c r="B29" s="31"/>
      <c r="D29" s="23" t="s">
        <v>36</v>
      </c>
      <c r="F29" s="32" t="s">
        <v>37</v>
      </c>
      <c r="L29" s="179">
        <v>0.2</v>
      </c>
      <c r="M29" s="180"/>
      <c r="N29" s="180"/>
      <c r="O29" s="180"/>
      <c r="P29" s="180"/>
      <c r="Q29" s="33"/>
      <c r="R29" s="33"/>
      <c r="S29" s="33"/>
      <c r="T29" s="33"/>
      <c r="U29" s="33"/>
      <c r="V29" s="33"/>
      <c r="W29" s="181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F29" s="33"/>
      <c r="AG29" s="33"/>
      <c r="AH29" s="33"/>
      <c r="AI29" s="33"/>
      <c r="AJ29" s="33"/>
      <c r="AK29" s="181">
        <f>ROUND(AV94, 2)</f>
        <v>0</v>
      </c>
      <c r="AL29" s="180"/>
      <c r="AM29" s="180"/>
      <c r="AN29" s="180"/>
      <c r="AO29" s="180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38</v>
      </c>
      <c r="L30" s="186">
        <v>0.2</v>
      </c>
      <c r="M30" s="187"/>
      <c r="N30" s="187"/>
      <c r="O30" s="187"/>
      <c r="P30" s="187"/>
      <c r="W30" s="188">
        <f>ROUND(BA94, 2)</f>
        <v>548517.06000000006</v>
      </c>
      <c r="X30" s="187"/>
      <c r="Y30" s="187"/>
      <c r="Z30" s="187"/>
      <c r="AA30" s="187"/>
      <c r="AB30" s="187"/>
      <c r="AC30" s="187"/>
      <c r="AD30" s="187"/>
      <c r="AE30" s="187"/>
      <c r="AK30" s="188">
        <f>ROUND(AW94, 2)</f>
        <v>109703.41</v>
      </c>
      <c r="AL30" s="187"/>
      <c r="AM30" s="187"/>
      <c r="AN30" s="187"/>
      <c r="AO30" s="187"/>
      <c r="AR30" s="31"/>
    </row>
    <row r="31" spans="1:71" s="3" customFormat="1" ht="14.4" hidden="1" customHeight="1">
      <c r="B31" s="31"/>
      <c r="F31" s="23" t="s">
        <v>39</v>
      </c>
      <c r="L31" s="186">
        <v>0.2</v>
      </c>
      <c r="M31" s="187"/>
      <c r="N31" s="187"/>
      <c r="O31" s="187"/>
      <c r="P31" s="187"/>
      <c r="W31" s="188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8">
        <v>0</v>
      </c>
      <c r="AL31" s="187"/>
      <c r="AM31" s="187"/>
      <c r="AN31" s="187"/>
      <c r="AO31" s="187"/>
      <c r="AR31" s="31"/>
    </row>
    <row r="32" spans="1:71" s="3" customFormat="1" ht="14.4" hidden="1" customHeight="1">
      <c r="B32" s="31"/>
      <c r="F32" s="23" t="s">
        <v>40</v>
      </c>
      <c r="L32" s="186">
        <v>0.2</v>
      </c>
      <c r="M32" s="187"/>
      <c r="N32" s="187"/>
      <c r="O32" s="187"/>
      <c r="P32" s="187"/>
      <c r="W32" s="188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8">
        <v>0</v>
      </c>
      <c r="AL32" s="187"/>
      <c r="AM32" s="187"/>
      <c r="AN32" s="187"/>
      <c r="AO32" s="187"/>
      <c r="AR32" s="31"/>
    </row>
    <row r="33" spans="1:57" s="3" customFormat="1" ht="14.4" hidden="1" customHeight="1">
      <c r="B33" s="31"/>
      <c r="F33" s="32" t="s">
        <v>41</v>
      </c>
      <c r="L33" s="179">
        <v>0</v>
      </c>
      <c r="M33" s="180"/>
      <c r="N33" s="180"/>
      <c r="O33" s="180"/>
      <c r="P33" s="180"/>
      <c r="Q33" s="33"/>
      <c r="R33" s="33"/>
      <c r="S33" s="33"/>
      <c r="T33" s="33"/>
      <c r="U33" s="33"/>
      <c r="V33" s="33"/>
      <c r="W33" s="181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F33" s="33"/>
      <c r="AG33" s="33"/>
      <c r="AH33" s="33"/>
      <c r="AI33" s="33"/>
      <c r="AJ33" s="33"/>
      <c r="AK33" s="181">
        <v>0</v>
      </c>
      <c r="AL33" s="180"/>
      <c r="AM33" s="180"/>
      <c r="AN33" s="180"/>
      <c r="AO33" s="180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185" t="s">
        <v>44</v>
      </c>
      <c r="Y35" s="183"/>
      <c r="Z35" s="183"/>
      <c r="AA35" s="183"/>
      <c r="AB35" s="183"/>
      <c r="AC35" s="37"/>
      <c r="AD35" s="37"/>
      <c r="AE35" s="37"/>
      <c r="AF35" s="37"/>
      <c r="AG35" s="37"/>
      <c r="AH35" s="37"/>
      <c r="AI35" s="37"/>
      <c r="AJ35" s="37"/>
      <c r="AK35" s="182">
        <f>SUM(AK26:AK33)</f>
        <v>658220.47000000009</v>
      </c>
      <c r="AL35" s="183"/>
      <c r="AM35" s="183"/>
      <c r="AN35" s="183"/>
      <c r="AO35" s="184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6"/>
      <c r="B60" s="27"/>
      <c r="C60" s="26"/>
      <c r="D60" s="42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47</v>
      </c>
      <c r="AI60" s="29"/>
      <c r="AJ60" s="29"/>
      <c r="AK60" s="29"/>
      <c r="AL60" s="29"/>
      <c r="AM60" s="42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6"/>
      <c r="B64" s="27"/>
      <c r="C64" s="26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6"/>
      <c r="B75" s="27"/>
      <c r="C75" s="26"/>
      <c r="D75" s="42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47</v>
      </c>
      <c r="AI75" s="29"/>
      <c r="AJ75" s="29"/>
      <c r="AK75" s="29"/>
      <c r="AL75" s="29"/>
      <c r="AM75" s="42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/>
      <c r="AR84" s="48"/>
    </row>
    <row r="85" spans="1:91" s="5" customFormat="1" ht="36.9" customHeight="1">
      <c r="B85" s="49"/>
      <c r="C85" s="50" t="s">
        <v>11</v>
      </c>
      <c r="L85" s="209" t="str">
        <f>K6</f>
        <v>ZŠ Cabajská – školský pavilón, stravovací pavilón v Nitre - zateplenie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15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17</v>
      </c>
      <c r="AJ87" s="26"/>
      <c r="AK87" s="26"/>
      <c r="AL87" s="26"/>
      <c r="AM87" s="211"/>
      <c r="AN87" s="211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18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Mesto  NITRA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28</v>
      </c>
      <c r="AJ89" s="26"/>
      <c r="AK89" s="26"/>
      <c r="AL89" s="26"/>
      <c r="AM89" s="212" t="str">
        <f>IF(E17="","",E17)</f>
        <v xml:space="preserve"> </v>
      </c>
      <c r="AN89" s="213"/>
      <c r="AO89" s="213"/>
      <c r="AP89" s="213"/>
      <c r="AQ89" s="26"/>
      <c r="AR89" s="27"/>
      <c r="AS89" s="214" t="s">
        <v>52</v>
      </c>
      <c r="AT89" s="21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15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ELLIO, spol. s r.o.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212" t="str">
        <f>IF(E20="","",E20)</f>
        <v xml:space="preserve"> </v>
      </c>
      <c r="AN90" s="213"/>
      <c r="AO90" s="213"/>
      <c r="AP90" s="213"/>
      <c r="AQ90" s="26"/>
      <c r="AR90" s="27"/>
      <c r="AS90" s="216"/>
      <c r="AT90" s="21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6"/>
      <c r="AT91" s="21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202" t="s">
        <v>53</v>
      </c>
      <c r="D92" s="203"/>
      <c r="E92" s="203"/>
      <c r="F92" s="203"/>
      <c r="G92" s="203"/>
      <c r="H92" s="57"/>
      <c r="I92" s="204" t="s">
        <v>54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6" t="s">
        <v>55</v>
      </c>
      <c r="AH92" s="203"/>
      <c r="AI92" s="203"/>
      <c r="AJ92" s="203"/>
      <c r="AK92" s="203"/>
      <c r="AL92" s="203"/>
      <c r="AM92" s="203"/>
      <c r="AN92" s="204" t="s">
        <v>56</v>
      </c>
      <c r="AO92" s="203"/>
      <c r="AP92" s="205"/>
      <c r="AQ92" s="58" t="s">
        <v>57</v>
      </c>
      <c r="AR92" s="27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6"/>
    </row>
    <row r="93" spans="1:91" s="2" customFormat="1" ht="10.9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7">
        <f>ROUND(AG95+AG99,2)</f>
        <v>548517.06000000006</v>
      </c>
      <c r="AH94" s="207"/>
      <c r="AI94" s="207"/>
      <c r="AJ94" s="207"/>
      <c r="AK94" s="207"/>
      <c r="AL94" s="207"/>
      <c r="AM94" s="207"/>
      <c r="AN94" s="208">
        <f t="shared" ref="AN94:AN103" si="0">SUM(AG94,AT94)</f>
        <v>658220.47000000009</v>
      </c>
      <c r="AO94" s="208"/>
      <c r="AP94" s="208"/>
      <c r="AQ94" s="69" t="s">
        <v>1</v>
      </c>
      <c r="AR94" s="65"/>
      <c r="AS94" s="70">
        <f>ROUND(AS95+AS99,2)</f>
        <v>0</v>
      </c>
      <c r="AT94" s="71">
        <f t="shared" ref="AT94:AT103" si="1">ROUND(SUM(AV94:AW94),2)</f>
        <v>109703.41</v>
      </c>
      <c r="AU94" s="72">
        <f>ROUND(AU95+AU99,5)</f>
        <v>12475.406370000001</v>
      </c>
      <c r="AV94" s="71">
        <f>ROUND(AZ94*L29,2)</f>
        <v>0</v>
      </c>
      <c r="AW94" s="71">
        <f>ROUND(BA94*L30,2)</f>
        <v>109703.41</v>
      </c>
      <c r="AX94" s="71">
        <f>ROUND(BB94*L29,2)</f>
        <v>0</v>
      </c>
      <c r="AY94" s="71">
        <f>ROUND(BC94*L30,2)</f>
        <v>0</v>
      </c>
      <c r="AZ94" s="71">
        <f>ROUND(AZ95+AZ99,2)</f>
        <v>0</v>
      </c>
      <c r="BA94" s="71">
        <f>ROUND(BA95+BA99,2)</f>
        <v>548517.06000000006</v>
      </c>
      <c r="BB94" s="71">
        <f>ROUND(BB95+BB99,2)</f>
        <v>0</v>
      </c>
      <c r="BC94" s="71">
        <f>ROUND(BC95+BC99,2)</f>
        <v>0</v>
      </c>
      <c r="BD94" s="73">
        <f>ROUND(BD95+BD99,2)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16.5" customHeight="1">
      <c r="B95" s="76"/>
      <c r="C95" s="77"/>
      <c r="D95" s="201" t="s">
        <v>76</v>
      </c>
      <c r="E95" s="201"/>
      <c r="F95" s="201"/>
      <c r="G95" s="201"/>
      <c r="H95" s="201"/>
      <c r="I95" s="78"/>
      <c r="J95" s="201" t="s">
        <v>77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0">
        <f>ROUND(SUM(AG96:AG98),2)</f>
        <v>317485.3</v>
      </c>
      <c r="AH95" s="199"/>
      <c r="AI95" s="199"/>
      <c r="AJ95" s="199"/>
      <c r="AK95" s="199"/>
      <c r="AL95" s="199"/>
      <c r="AM95" s="199"/>
      <c r="AN95" s="198">
        <f t="shared" si="0"/>
        <v>380982.36</v>
      </c>
      <c r="AO95" s="199"/>
      <c r="AP95" s="199"/>
      <c r="AQ95" s="79" t="s">
        <v>78</v>
      </c>
      <c r="AR95" s="76"/>
      <c r="AS95" s="80">
        <f>ROUND(SUM(AS96:AS98),2)</f>
        <v>0</v>
      </c>
      <c r="AT95" s="81">
        <f t="shared" si="1"/>
        <v>63497.06</v>
      </c>
      <c r="AU95" s="82">
        <f>ROUND(SUM(AU96:AU98),5)</f>
        <v>7711.7316199999996</v>
      </c>
      <c r="AV95" s="81">
        <f>ROUND(AZ95*L29,2)</f>
        <v>0</v>
      </c>
      <c r="AW95" s="81">
        <f>ROUND(BA95*L30,2)</f>
        <v>63497.06</v>
      </c>
      <c r="AX95" s="81">
        <f>ROUND(BB95*L29,2)</f>
        <v>0</v>
      </c>
      <c r="AY95" s="81">
        <f>ROUND(BC95*L30,2)</f>
        <v>0</v>
      </c>
      <c r="AZ95" s="81">
        <f>ROUND(SUM(AZ96:AZ98),2)</f>
        <v>0</v>
      </c>
      <c r="BA95" s="81">
        <f>ROUND(SUM(BA96:BA98),2)</f>
        <v>317485.3</v>
      </c>
      <c r="BB95" s="81">
        <f>ROUND(SUM(BB96:BB98),2)</f>
        <v>0</v>
      </c>
      <c r="BC95" s="81">
        <f>ROUND(SUM(BC96:BC98),2)</f>
        <v>0</v>
      </c>
      <c r="BD95" s="83">
        <f>ROUND(SUM(BD96:BD98),2)</f>
        <v>0</v>
      </c>
      <c r="BS95" s="84" t="s">
        <v>71</v>
      </c>
      <c r="BT95" s="84" t="s">
        <v>79</v>
      </c>
      <c r="BU95" s="84" t="s">
        <v>73</v>
      </c>
      <c r="BV95" s="84" t="s">
        <v>74</v>
      </c>
      <c r="BW95" s="84" t="s">
        <v>80</v>
      </c>
      <c r="BX95" s="84" t="s">
        <v>4</v>
      </c>
      <c r="CL95" s="84" t="s">
        <v>1</v>
      </c>
      <c r="CM95" s="84" t="s">
        <v>72</v>
      </c>
    </row>
    <row r="96" spans="1:91" s="4" customFormat="1" ht="16.5" customHeight="1">
      <c r="A96" s="85" t="s">
        <v>81</v>
      </c>
      <c r="B96" s="48"/>
      <c r="C96" s="10"/>
      <c r="D96" s="10"/>
      <c r="E96" s="197" t="s">
        <v>82</v>
      </c>
      <c r="F96" s="197"/>
      <c r="G96" s="197"/>
      <c r="H96" s="197"/>
      <c r="I96" s="197"/>
      <c r="J96" s="10"/>
      <c r="K96" s="197" t="s">
        <v>83</v>
      </c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5">
        <f>'011 - Zateplenie fasády a...'!J32</f>
        <v>307683.12</v>
      </c>
      <c r="AH96" s="196"/>
      <c r="AI96" s="196"/>
      <c r="AJ96" s="196"/>
      <c r="AK96" s="196"/>
      <c r="AL96" s="196"/>
      <c r="AM96" s="196"/>
      <c r="AN96" s="195">
        <f t="shared" si="0"/>
        <v>369219.74</v>
      </c>
      <c r="AO96" s="196"/>
      <c r="AP96" s="196"/>
      <c r="AQ96" s="86" t="s">
        <v>84</v>
      </c>
      <c r="AR96" s="48"/>
      <c r="AS96" s="87">
        <v>0</v>
      </c>
      <c r="AT96" s="88">
        <f t="shared" si="1"/>
        <v>61536.62</v>
      </c>
      <c r="AU96" s="89">
        <f>'011 - Zateplenie fasády a...'!P137</f>
        <v>7609.2995171000002</v>
      </c>
      <c r="AV96" s="88">
        <f>'011 - Zateplenie fasády a...'!J35</f>
        <v>0</v>
      </c>
      <c r="AW96" s="88">
        <f>'011 - Zateplenie fasády a...'!J36</f>
        <v>61536.62</v>
      </c>
      <c r="AX96" s="88">
        <f>'011 - Zateplenie fasády a...'!J37</f>
        <v>0</v>
      </c>
      <c r="AY96" s="88">
        <f>'011 - Zateplenie fasády a...'!J38</f>
        <v>0</v>
      </c>
      <c r="AZ96" s="88">
        <f>'011 - Zateplenie fasády a...'!F35</f>
        <v>0</v>
      </c>
      <c r="BA96" s="88">
        <f>'011 - Zateplenie fasády a...'!F36</f>
        <v>307683.12</v>
      </c>
      <c r="BB96" s="88">
        <f>'011 - Zateplenie fasády a...'!F37</f>
        <v>0</v>
      </c>
      <c r="BC96" s="88">
        <f>'011 - Zateplenie fasády a...'!F38</f>
        <v>0</v>
      </c>
      <c r="BD96" s="90">
        <f>'011 - Zateplenie fasády a...'!F39</f>
        <v>0</v>
      </c>
      <c r="BT96" s="21" t="s">
        <v>85</v>
      </c>
      <c r="BV96" s="21" t="s">
        <v>74</v>
      </c>
      <c r="BW96" s="21" t="s">
        <v>86</v>
      </c>
      <c r="BX96" s="21" t="s">
        <v>80</v>
      </c>
      <c r="CL96" s="21" t="s">
        <v>1</v>
      </c>
    </row>
    <row r="97" spans="1:91" s="4" customFormat="1" ht="16.5" customHeight="1">
      <c r="A97" s="85" t="s">
        <v>81</v>
      </c>
      <c r="B97" s="48"/>
      <c r="C97" s="10"/>
      <c r="D97" s="10"/>
      <c r="E97" s="197" t="s">
        <v>87</v>
      </c>
      <c r="F97" s="197"/>
      <c r="G97" s="197"/>
      <c r="H97" s="197"/>
      <c r="I97" s="197"/>
      <c r="J97" s="10"/>
      <c r="K97" s="197" t="s">
        <v>88</v>
      </c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5">
        <f>'012 - Bleskozvod'!J32</f>
        <v>3834.63</v>
      </c>
      <c r="AH97" s="196"/>
      <c r="AI97" s="196"/>
      <c r="AJ97" s="196"/>
      <c r="AK97" s="196"/>
      <c r="AL97" s="196"/>
      <c r="AM97" s="196"/>
      <c r="AN97" s="195">
        <f t="shared" si="0"/>
        <v>4601.5600000000004</v>
      </c>
      <c r="AO97" s="196"/>
      <c r="AP97" s="196"/>
      <c r="AQ97" s="86" t="s">
        <v>84</v>
      </c>
      <c r="AR97" s="48"/>
      <c r="AS97" s="87">
        <v>0</v>
      </c>
      <c r="AT97" s="88">
        <f t="shared" si="1"/>
        <v>766.93</v>
      </c>
      <c r="AU97" s="89">
        <f>'012 - Bleskozvod'!P124</f>
        <v>0</v>
      </c>
      <c r="AV97" s="88">
        <f>'012 - Bleskozvod'!J35</f>
        <v>0</v>
      </c>
      <c r="AW97" s="88">
        <f>'012 - Bleskozvod'!J36</f>
        <v>766.93</v>
      </c>
      <c r="AX97" s="88">
        <f>'012 - Bleskozvod'!J37</f>
        <v>0</v>
      </c>
      <c r="AY97" s="88">
        <f>'012 - Bleskozvod'!J38</f>
        <v>0</v>
      </c>
      <c r="AZ97" s="88">
        <f>'012 - Bleskozvod'!F35</f>
        <v>0</v>
      </c>
      <c r="BA97" s="88">
        <f>'012 - Bleskozvod'!F36</f>
        <v>3834.63</v>
      </c>
      <c r="BB97" s="88">
        <f>'012 - Bleskozvod'!F37</f>
        <v>0</v>
      </c>
      <c r="BC97" s="88">
        <f>'012 - Bleskozvod'!F38</f>
        <v>0</v>
      </c>
      <c r="BD97" s="90">
        <f>'012 - Bleskozvod'!F39</f>
        <v>0</v>
      </c>
      <c r="BT97" s="21" t="s">
        <v>85</v>
      </c>
      <c r="BV97" s="21" t="s">
        <v>74</v>
      </c>
      <c r="BW97" s="21" t="s">
        <v>89</v>
      </c>
      <c r="BX97" s="21" t="s">
        <v>80</v>
      </c>
      <c r="CL97" s="21" t="s">
        <v>1</v>
      </c>
    </row>
    <row r="98" spans="1:91" s="4" customFormat="1" ht="23.25" customHeight="1">
      <c r="A98" s="85" t="s">
        <v>81</v>
      </c>
      <c r="B98" s="48"/>
      <c r="C98" s="10"/>
      <c r="D98" s="10"/>
      <c r="E98" s="197" t="s">
        <v>90</v>
      </c>
      <c r="F98" s="197"/>
      <c r="G98" s="197"/>
      <c r="H98" s="197"/>
      <c r="I98" s="197"/>
      <c r="J98" s="10"/>
      <c r="K98" s="197" t="s">
        <v>91</v>
      </c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5">
        <f>'013 - Hydraulické vyregul...'!J32</f>
        <v>5967.55</v>
      </c>
      <c r="AH98" s="196"/>
      <c r="AI98" s="196"/>
      <c r="AJ98" s="196"/>
      <c r="AK98" s="196"/>
      <c r="AL98" s="196"/>
      <c r="AM98" s="196"/>
      <c r="AN98" s="195">
        <f t="shared" si="0"/>
        <v>7161.06</v>
      </c>
      <c r="AO98" s="196"/>
      <c r="AP98" s="196"/>
      <c r="AQ98" s="86" t="s">
        <v>84</v>
      </c>
      <c r="AR98" s="48"/>
      <c r="AS98" s="87">
        <v>0</v>
      </c>
      <c r="AT98" s="88">
        <f t="shared" si="1"/>
        <v>1193.51</v>
      </c>
      <c r="AU98" s="89">
        <f>'013 - Hydraulické vyregul...'!P129</f>
        <v>102.43209999999999</v>
      </c>
      <c r="AV98" s="88">
        <f>'013 - Hydraulické vyregul...'!J35</f>
        <v>0</v>
      </c>
      <c r="AW98" s="88">
        <f>'013 - Hydraulické vyregul...'!J36</f>
        <v>1193.51</v>
      </c>
      <c r="AX98" s="88">
        <f>'013 - Hydraulické vyregul...'!J37</f>
        <v>0</v>
      </c>
      <c r="AY98" s="88">
        <f>'013 - Hydraulické vyregul...'!J38</f>
        <v>0</v>
      </c>
      <c r="AZ98" s="88">
        <f>'013 - Hydraulické vyregul...'!F35</f>
        <v>0</v>
      </c>
      <c r="BA98" s="88">
        <f>'013 - Hydraulické vyregul...'!F36</f>
        <v>5967.55</v>
      </c>
      <c r="BB98" s="88">
        <f>'013 - Hydraulické vyregul...'!F37</f>
        <v>0</v>
      </c>
      <c r="BC98" s="88">
        <f>'013 - Hydraulické vyregul...'!F38</f>
        <v>0</v>
      </c>
      <c r="BD98" s="90">
        <f>'013 - Hydraulické vyregul...'!F39</f>
        <v>0</v>
      </c>
      <c r="BT98" s="21" t="s">
        <v>85</v>
      </c>
      <c r="BV98" s="21" t="s">
        <v>74</v>
      </c>
      <c r="BW98" s="21" t="s">
        <v>92</v>
      </c>
      <c r="BX98" s="21" t="s">
        <v>80</v>
      </c>
      <c r="CL98" s="21" t="s">
        <v>1</v>
      </c>
    </row>
    <row r="99" spans="1:91" s="7" customFormat="1" ht="24.75" customHeight="1">
      <c r="B99" s="76"/>
      <c r="C99" s="77"/>
      <c r="D99" s="201" t="s">
        <v>93</v>
      </c>
      <c r="E99" s="201"/>
      <c r="F99" s="201"/>
      <c r="G99" s="201"/>
      <c r="H99" s="201"/>
      <c r="I99" s="78"/>
      <c r="J99" s="201" t="s">
        <v>94</v>
      </c>
      <c r="K99" s="201"/>
      <c r="L99" s="201"/>
      <c r="M99" s="201"/>
      <c r="N99" s="201"/>
      <c r="O99" s="201"/>
      <c r="P99" s="201"/>
      <c r="Q99" s="201"/>
      <c r="R99" s="201"/>
      <c r="S99" s="201"/>
      <c r="T99" s="201"/>
      <c r="U99" s="201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0">
        <f>ROUND(SUM(AG100:AG103),2)</f>
        <v>231031.76</v>
      </c>
      <c r="AH99" s="199"/>
      <c r="AI99" s="199"/>
      <c r="AJ99" s="199"/>
      <c r="AK99" s="199"/>
      <c r="AL99" s="199"/>
      <c r="AM99" s="199"/>
      <c r="AN99" s="198">
        <f t="shared" si="0"/>
        <v>277238.11</v>
      </c>
      <c r="AO99" s="199"/>
      <c r="AP99" s="199"/>
      <c r="AQ99" s="79" t="s">
        <v>78</v>
      </c>
      <c r="AR99" s="76"/>
      <c r="AS99" s="80">
        <f>ROUND(SUM(AS100:AS103),2)</f>
        <v>0</v>
      </c>
      <c r="AT99" s="81">
        <f t="shared" si="1"/>
        <v>46206.35</v>
      </c>
      <c r="AU99" s="82">
        <f>ROUND(SUM(AU100:AU103),5)</f>
        <v>4763.6747500000001</v>
      </c>
      <c r="AV99" s="81">
        <f>ROUND(AZ99*L29,2)</f>
        <v>0</v>
      </c>
      <c r="AW99" s="81">
        <f>ROUND(BA99*L30,2)</f>
        <v>46206.35</v>
      </c>
      <c r="AX99" s="81">
        <f>ROUND(BB99*L29,2)</f>
        <v>0</v>
      </c>
      <c r="AY99" s="81">
        <f>ROUND(BC99*L30,2)</f>
        <v>0</v>
      </c>
      <c r="AZ99" s="81">
        <f>ROUND(SUM(AZ100:AZ103),2)</f>
        <v>0</v>
      </c>
      <c r="BA99" s="81">
        <f>ROUND(SUM(BA100:BA103),2)</f>
        <v>231031.76</v>
      </c>
      <c r="BB99" s="81">
        <f>ROUND(SUM(BB100:BB103),2)</f>
        <v>0</v>
      </c>
      <c r="BC99" s="81">
        <f>ROUND(SUM(BC100:BC103),2)</f>
        <v>0</v>
      </c>
      <c r="BD99" s="83">
        <f>ROUND(SUM(BD100:BD103),2)</f>
        <v>0</v>
      </c>
      <c r="BS99" s="84" t="s">
        <v>71</v>
      </c>
      <c r="BT99" s="84" t="s">
        <v>79</v>
      </c>
      <c r="BU99" s="84" t="s">
        <v>73</v>
      </c>
      <c r="BV99" s="84" t="s">
        <v>74</v>
      </c>
      <c r="BW99" s="84" t="s">
        <v>95</v>
      </c>
      <c r="BX99" s="84" t="s">
        <v>4</v>
      </c>
      <c r="CL99" s="84" t="s">
        <v>1</v>
      </c>
      <c r="CM99" s="84" t="s">
        <v>72</v>
      </c>
    </row>
    <row r="100" spans="1:91" s="4" customFormat="1" ht="16.5" customHeight="1">
      <c r="A100" s="85" t="s">
        <v>81</v>
      </c>
      <c r="B100" s="48"/>
      <c r="C100" s="10"/>
      <c r="D100" s="10"/>
      <c r="E100" s="197" t="s">
        <v>96</v>
      </c>
      <c r="F100" s="197"/>
      <c r="G100" s="197"/>
      <c r="H100" s="197"/>
      <c r="I100" s="197"/>
      <c r="J100" s="10"/>
      <c r="K100" s="197" t="s">
        <v>83</v>
      </c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195">
        <f>'021 - Zateplenie fasády a...'!J32</f>
        <v>199521.49</v>
      </c>
      <c r="AH100" s="196"/>
      <c r="AI100" s="196"/>
      <c r="AJ100" s="196"/>
      <c r="AK100" s="196"/>
      <c r="AL100" s="196"/>
      <c r="AM100" s="196"/>
      <c r="AN100" s="195">
        <f t="shared" si="0"/>
        <v>239425.78999999998</v>
      </c>
      <c r="AO100" s="196"/>
      <c r="AP100" s="196"/>
      <c r="AQ100" s="86" t="s">
        <v>84</v>
      </c>
      <c r="AR100" s="48"/>
      <c r="AS100" s="87">
        <v>0</v>
      </c>
      <c r="AT100" s="88">
        <f t="shared" si="1"/>
        <v>39904.300000000003</v>
      </c>
      <c r="AU100" s="89">
        <f>'021 - Zateplenie fasády a...'!P139</f>
        <v>4704.7874941999999</v>
      </c>
      <c r="AV100" s="88">
        <f>'021 - Zateplenie fasády a...'!J35</f>
        <v>0</v>
      </c>
      <c r="AW100" s="88">
        <f>'021 - Zateplenie fasády a...'!J36</f>
        <v>39904.300000000003</v>
      </c>
      <c r="AX100" s="88">
        <f>'021 - Zateplenie fasády a...'!J37</f>
        <v>0</v>
      </c>
      <c r="AY100" s="88">
        <f>'021 - Zateplenie fasády a...'!J38</f>
        <v>0</v>
      </c>
      <c r="AZ100" s="88">
        <f>'021 - Zateplenie fasády a...'!F35</f>
        <v>0</v>
      </c>
      <c r="BA100" s="88">
        <f>'021 - Zateplenie fasády a...'!F36</f>
        <v>199521.49</v>
      </c>
      <c r="BB100" s="88">
        <f>'021 - Zateplenie fasády a...'!F37</f>
        <v>0</v>
      </c>
      <c r="BC100" s="88">
        <f>'021 - Zateplenie fasády a...'!F38</f>
        <v>0</v>
      </c>
      <c r="BD100" s="90">
        <f>'021 - Zateplenie fasády a...'!F39</f>
        <v>0</v>
      </c>
      <c r="BT100" s="21" t="s">
        <v>85</v>
      </c>
      <c r="BV100" s="21" t="s">
        <v>74</v>
      </c>
      <c r="BW100" s="21" t="s">
        <v>97</v>
      </c>
      <c r="BX100" s="21" t="s">
        <v>95</v>
      </c>
      <c r="CL100" s="21" t="s">
        <v>1</v>
      </c>
    </row>
    <row r="101" spans="1:91" s="4" customFormat="1" ht="16.5" customHeight="1">
      <c r="A101" s="85" t="s">
        <v>81</v>
      </c>
      <c r="B101" s="48"/>
      <c r="C101" s="10"/>
      <c r="D101" s="10"/>
      <c r="E101" s="197" t="s">
        <v>98</v>
      </c>
      <c r="F101" s="197"/>
      <c r="G101" s="197"/>
      <c r="H101" s="197"/>
      <c r="I101" s="197"/>
      <c r="J101" s="10"/>
      <c r="K101" s="197" t="s">
        <v>88</v>
      </c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95">
        <f>'022 - Bleskozvod'!J32</f>
        <v>3646.54</v>
      </c>
      <c r="AH101" s="196"/>
      <c r="AI101" s="196"/>
      <c r="AJ101" s="196"/>
      <c r="AK101" s="196"/>
      <c r="AL101" s="196"/>
      <c r="AM101" s="196"/>
      <c r="AN101" s="195">
        <f t="shared" si="0"/>
        <v>4375.8500000000004</v>
      </c>
      <c r="AO101" s="196"/>
      <c r="AP101" s="196"/>
      <c r="AQ101" s="86" t="s">
        <v>84</v>
      </c>
      <c r="AR101" s="48"/>
      <c r="AS101" s="87">
        <v>0</v>
      </c>
      <c r="AT101" s="88">
        <f t="shared" si="1"/>
        <v>729.31</v>
      </c>
      <c r="AU101" s="89">
        <f>'022 - Bleskozvod'!P124</f>
        <v>0</v>
      </c>
      <c r="AV101" s="88">
        <f>'022 - Bleskozvod'!J35</f>
        <v>0</v>
      </c>
      <c r="AW101" s="88">
        <f>'022 - Bleskozvod'!J36</f>
        <v>729.31</v>
      </c>
      <c r="AX101" s="88">
        <f>'022 - Bleskozvod'!J37</f>
        <v>0</v>
      </c>
      <c r="AY101" s="88">
        <f>'022 - Bleskozvod'!J38</f>
        <v>0</v>
      </c>
      <c r="AZ101" s="88">
        <f>'022 - Bleskozvod'!F35</f>
        <v>0</v>
      </c>
      <c r="BA101" s="88">
        <f>'022 - Bleskozvod'!F36</f>
        <v>3646.54</v>
      </c>
      <c r="BB101" s="88">
        <f>'022 - Bleskozvod'!F37</f>
        <v>0</v>
      </c>
      <c r="BC101" s="88">
        <f>'022 - Bleskozvod'!F38</f>
        <v>0</v>
      </c>
      <c r="BD101" s="90">
        <f>'022 - Bleskozvod'!F39</f>
        <v>0</v>
      </c>
      <c r="BT101" s="21" t="s">
        <v>85</v>
      </c>
      <c r="BV101" s="21" t="s">
        <v>74</v>
      </c>
      <c r="BW101" s="21" t="s">
        <v>99</v>
      </c>
      <c r="BX101" s="21" t="s">
        <v>95</v>
      </c>
      <c r="CL101" s="21" t="s">
        <v>1</v>
      </c>
    </row>
    <row r="102" spans="1:91" s="4" customFormat="1" ht="23.25" customHeight="1">
      <c r="A102" s="85" t="s">
        <v>81</v>
      </c>
      <c r="B102" s="48"/>
      <c r="C102" s="10"/>
      <c r="D102" s="10"/>
      <c r="E102" s="197" t="s">
        <v>100</v>
      </c>
      <c r="F102" s="197"/>
      <c r="G102" s="197"/>
      <c r="H102" s="197"/>
      <c r="I102" s="197"/>
      <c r="J102" s="10"/>
      <c r="K102" s="197" t="s">
        <v>91</v>
      </c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5">
        <f>'023 - Hydraulické vyregul...'!J32</f>
        <v>3912.27</v>
      </c>
      <c r="AH102" s="196"/>
      <c r="AI102" s="196"/>
      <c r="AJ102" s="196"/>
      <c r="AK102" s="196"/>
      <c r="AL102" s="196"/>
      <c r="AM102" s="196"/>
      <c r="AN102" s="195">
        <f t="shared" si="0"/>
        <v>4694.72</v>
      </c>
      <c r="AO102" s="196"/>
      <c r="AP102" s="196"/>
      <c r="AQ102" s="86" t="s">
        <v>84</v>
      </c>
      <c r="AR102" s="48"/>
      <c r="AS102" s="87">
        <v>0</v>
      </c>
      <c r="AT102" s="88">
        <f t="shared" si="1"/>
        <v>782.45</v>
      </c>
      <c r="AU102" s="89">
        <f>'023 - Hydraulické vyregul...'!P127</f>
        <v>58.887252000000004</v>
      </c>
      <c r="AV102" s="88">
        <f>'023 - Hydraulické vyregul...'!J35</f>
        <v>0</v>
      </c>
      <c r="AW102" s="88">
        <f>'023 - Hydraulické vyregul...'!J36</f>
        <v>782.45</v>
      </c>
      <c r="AX102" s="88">
        <f>'023 - Hydraulické vyregul...'!J37</f>
        <v>0</v>
      </c>
      <c r="AY102" s="88">
        <f>'023 - Hydraulické vyregul...'!J38</f>
        <v>0</v>
      </c>
      <c r="AZ102" s="88">
        <f>'023 - Hydraulické vyregul...'!F35</f>
        <v>0</v>
      </c>
      <c r="BA102" s="88">
        <f>'023 - Hydraulické vyregul...'!F36</f>
        <v>3912.27</v>
      </c>
      <c r="BB102" s="88">
        <f>'023 - Hydraulické vyregul...'!F37</f>
        <v>0</v>
      </c>
      <c r="BC102" s="88">
        <f>'023 - Hydraulické vyregul...'!F38</f>
        <v>0</v>
      </c>
      <c r="BD102" s="90">
        <f>'023 - Hydraulické vyregul...'!F39</f>
        <v>0</v>
      </c>
      <c r="BT102" s="21" t="s">
        <v>85</v>
      </c>
      <c r="BV102" s="21" t="s">
        <v>74</v>
      </c>
      <c r="BW102" s="21" t="s">
        <v>101</v>
      </c>
      <c r="BX102" s="21" t="s">
        <v>95</v>
      </c>
      <c r="CL102" s="21" t="s">
        <v>1</v>
      </c>
    </row>
    <row r="103" spans="1:91" s="4" customFormat="1" ht="16.5" customHeight="1">
      <c r="A103" s="85" t="s">
        <v>81</v>
      </c>
      <c r="B103" s="48"/>
      <c r="C103" s="10"/>
      <c r="D103" s="10"/>
      <c r="E103" s="197" t="s">
        <v>102</v>
      </c>
      <c r="F103" s="197"/>
      <c r="G103" s="197"/>
      <c r="H103" s="197"/>
      <c r="I103" s="197"/>
      <c r="J103" s="10"/>
      <c r="K103" s="197" t="s">
        <v>103</v>
      </c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195">
        <f>'024 - Vzduchotechnika'!J32</f>
        <v>23951.46</v>
      </c>
      <c r="AH103" s="196"/>
      <c r="AI103" s="196"/>
      <c r="AJ103" s="196"/>
      <c r="AK103" s="196"/>
      <c r="AL103" s="196"/>
      <c r="AM103" s="196"/>
      <c r="AN103" s="195">
        <f t="shared" si="0"/>
        <v>28741.75</v>
      </c>
      <c r="AO103" s="196"/>
      <c r="AP103" s="196"/>
      <c r="AQ103" s="86" t="s">
        <v>84</v>
      </c>
      <c r="AR103" s="48"/>
      <c r="AS103" s="91">
        <v>0</v>
      </c>
      <c r="AT103" s="92">
        <f t="shared" si="1"/>
        <v>4790.29</v>
      </c>
      <c r="AU103" s="93">
        <f>'024 - Vzduchotechnika'!P122</f>
        <v>0</v>
      </c>
      <c r="AV103" s="92">
        <f>'024 - Vzduchotechnika'!J35</f>
        <v>0</v>
      </c>
      <c r="AW103" s="92">
        <f>'024 - Vzduchotechnika'!J36</f>
        <v>4790.29</v>
      </c>
      <c r="AX103" s="92">
        <f>'024 - Vzduchotechnika'!J37</f>
        <v>0</v>
      </c>
      <c r="AY103" s="92">
        <f>'024 - Vzduchotechnika'!J38</f>
        <v>0</v>
      </c>
      <c r="AZ103" s="92">
        <f>'024 - Vzduchotechnika'!F35</f>
        <v>0</v>
      </c>
      <c r="BA103" s="92">
        <f>'024 - Vzduchotechnika'!F36</f>
        <v>23951.46</v>
      </c>
      <c r="BB103" s="92">
        <f>'024 - Vzduchotechnika'!F37</f>
        <v>0</v>
      </c>
      <c r="BC103" s="92">
        <f>'024 - Vzduchotechnika'!F38</f>
        <v>0</v>
      </c>
      <c r="BD103" s="94">
        <f>'024 - Vzduchotechnika'!F39</f>
        <v>0</v>
      </c>
      <c r="BT103" s="21" t="s">
        <v>85</v>
      </c>
      <c r="BV103" s="21" t="s">
        <v>74</v>
      </c>
      <c r="BW103" s="21" t="s">
        <v>104</v>
      </c>
      <c r="BX103" s="21" t="s">
        <v>95</v>
      </c>
      <c r="CL103" s="21" t="s">
        <v>1</v>
      </c>
    </row>
    <row r="104" spans="1:91" s="2" customFormat="1" ht="30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7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</row>
    <row r="105" spans="1:91" s="2" customFormat="1" ht="6.9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27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</row>
  </sheetData>
  <mergeCells count="7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011 - Zateplenie fasády a...'!C2" display="/"/>
    <hyperlink ref="A97" location="'012 - Bleskozvod'!C2" display="/"/>
    <hyperlink ref="A98" location="'013 - Hydraulické vyregul...'!C2" display="/"/>
    <hyperlink ref="A100" location="'021 - Zateplenie fasády a...'!C2" display="/"/>
    <hyperlink ref="A101" location="'022 - Bleskozvod'!C2" display="/"/>
    <hyperlink ref="A102" location="'023 - Hydraulické vyregul...'!C2" display="/"/>
    <hyperlink ref="A103" location="'024 - Vzduch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2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105</v>
      </c>
      <c r="L4" s="17"/>
      <c r="M4" s="96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6.25" customHeight="1">
      <c r="B7" s="17"/>
      <c r="E7" s="219" t="str">
        <f>'Rekapitulácia stavby'!K6</f>
        <v>ZŠ Cabajská – školský pavilón, stravovací pavilón v Nitre - zateplenie</v>
      </c>
      <c r="F7" s="220"/>
      <c r="G7" s="220"/>
      <c r="H7" s="220"/>
      <c r="L7" s="17"/>
    </row>
    <row r="8" spans="1:46" s="1" customFormat="1" ht="12" customHeight="1">
      <c r="B8" s="17"/>
      <c r="D8" s="23" t="s">
        <v>106</v>
      </c>
      <c r="L8" s="17"/>
    </row>
    <row r="9" spans="1:46" s="2" customFormat="1" ht="16.5" customHeight="1">
      <c r="A9" s="26"/>
      <c r="B9" s="27"/>
      <c r="C9" s="26"/>
      <c r="D9" s="26"/>
      <c r="E9" s="219" t="s">
        <v>107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109</v>
      </c>
      <c r="F11" s="218"/>
      <c r="G11" s="218"/>
      <c r="H11" s="218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13</v>
      </c>
      <c r="E13" s="26"/>
      <c r="F13" s="21" t="s">
        <v>1</v>
      </c>
      <c r="G13" s="26"/>
      <c r="H13" s="26"/>
      <c r="I13" s="23" t="s">
        <v>14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15</v>
      </c>
      <c r="E14" s="26"/>
      <c r="F14" s="21" t="s">
        <v>16</v>
      </c>
      <c r="G14" s="26"/>
      <c r="H14" s="26"/>
      <c r="I14" s="23" t="s">
        <v>17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6"/>
      <c r="G16" s="26"/>
      <c r="H16" s="26"/>
      <c r="I16" s="23" t="s">
        <v>19</v>
      </c>
      <c r="J16" s="21" t="str">
        <f>IF('Rekapitulácia stavby'!AN10="","",'Rekapitulácia stavby'!AN10)</f>
        <v>00308307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 NITRA</v>
      </c>
      <c r="F17" s="26"/>
      <c r="G17" s="26"/>
      <c r="H17" s="26"/>
      <c r="I17" s="23" t="s">
        <v>22</v>
      </c>
      <c r="J17" s="21" t="str">
        <f>IF('Rekapitulácia stavby'!AN11="","",'Rekapitulácia stavby'!AN11)</f>
        <v>SK2021102853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19</v>
      </c>
      <c r="J19" s="21" t="str">
        <f>'Rekapitulácia stavby'!AN13</f>
        <v>36530328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9" t="str">
        <f>'Rekapitulácia stavby'!E14</f>
        <v>ELLIO, spol. s r.o.</v>
      </c>
      <c r="F20" s="189"/>
      <c r="G20" s="189"/>
      <c r="H20" s="189"/>
      <c r="I20" s="23" t="s">
        <v>22</v>
      </c>
      <c r="J20" s="21" t="str">
        <f>'Rekapitulácia stavby'!AN14</f>
        <v>SK2020151804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28</v>
      </c>
      <c r="E22" s="26"/>
      <c r="F22" s="26"/>
      <c r="G22" s="26"/>
      <c r="H22" s="26"/>
      <c r="I22" s="23" t="s">
        <v>19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22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19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 xml:space="preserve"> </v>
      </c>
      <c r="F26" s="26"/>
      <c r="G26" s="26"/>
      <c r="H26" s="26"/>
      <c r="I26" s="23" t="s">
        <v>22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1" t="s">
        <v>1</v>
      </c>
      <c r="F29" s="191"/>
      <c r="G29" s="191"/>
      <c r="H29" s="19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32</v>
      </c>
      <c r="E32" s="26"/>
      <c r="F32" s="26"/>
      <c r="G32" s="26"/>
      <c r="H32" s="26"/>
      <c r="I32" s="26"/>
      <c r="J32" s="68">
        <f>ROUND(J137, 2)</f>
        <v>307683.12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36</v>
      </c>
      <c r="E35" s="32" t="s">
        <v>37</v>
      </c>
      <c r="F35" s="102">
        <f>ROUND((SUM(BE137:BE319)),  2)</f>
        <v>0</v>
      </c>
      <c r="G35" s="103"/>
      <c r="H35" s="103"/>
      <c r="I35" s="104">
        <v>0.2</v>
      </c>
      <c r="J35" s="102">
        <f>ROUND(((SUM(BE137:BE319))*I35),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38</v>
      </c>
      <c r="F36" s="105">
        <f>ROUND((SUM(BF137:BF319)),  2)</f>
        <v>307683.12</v>
      </c>
      <c r="G36" s="26"/>
      <c r="H36" s="26"/>
      <c r="I36" s="106">
        <v>0.2</v>
      </c>
      <c r="J36" s="105">
        <f>ROUND(((SUM(BF137:BF319))*I36),  2)</f>
        <v>61536.62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105">
        <f>ROUND((SUM(BG137:BG319)),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40</v>
      </c>
      <c r="F38" s="105">
        <f>ROUND((SUM(BH137:BH319)),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41</v>
      </c>
      <c r="F39" s="102">
        <f>ROUND((SUM(BI137:BI319)),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42</v>
      </c>
      <c r="E41" s="57"/>
      <c r="F41" s="57"/>
      <c r="G41" s="109" t="s">
        <v>43</v>
      </c>
      <c r="H41" s="110" t="s">
        <v>44</v>
      </c>
      <c r="I41" s="57"/>
      <c r="J41" s="111">
        <f>SUM(J32:J39)</f>
        <v>369219.74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13" t="s">
        <v>48</v>
      </c>
      <c r="G61" s="42" t="s">
        <v>47</v>
      </c>
      <c r="H61" s="29"/>
      <c r="I61" s="29"/>
      <c r="J61" s="114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13" t="s">
        <v>48</v>
      </c>
      <c r="G76" s="42" t="s">
        <v>47</v>
      </c>
      <c r="H76" s="29"/>
      <c r="I76" s="29"/>
      <c r="J76" s="114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110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9" t="str">
        <f>E7</f>
        <v>ZŠ Cabajská – školský pavilón, stravovací pavilón v Nitre - zateplenie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106</v>
      </c>
      <c r="L86" s="17"/>
    </row>
    <row r="87" spans="1:31" s="2" customFormat="1" ht="16.5" customHeight="1">
      <c r="A87" s="26"/>
      <c r="B87" s="27"/>
      <c r="C87" s="26"/>
      <c r="D87" s="26"/>
      <c r="E87" s="219" t="s">
        <v>107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011 - Zateplenie fasády a strechy</v>
      </c>
      <c r="F89" s="218"/>
      <c r="G89" s="218"/>
      <c r="H89" s="218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15</v>
      </c>
      <c r="D91" s="26"/>
      <c r="E91" s="26"/>
      <c r="F91" s="21" t="str">
        <f>F14</f>
        <v xml:space="preserve"> </v>
      </c>
      <c r="G91" s="26"/>
      <c r="H91" s="26"/>
      <c r="I91" s="23" t="s">
        <v>17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18</v>
      </c>
      <c r="D93" s="26"/>
      <c r="E93" s="26"/>
      <c r="F93" s="21" t="str">
        <f>E17</f>
        <v>Mesto  NITRA</v>
      </c>
      <c r="G93" s="26"/>
      <c r="H93" s="26"/>
      <c r="I93" s="23" t="s">
        <v>28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24</v>
      </c>
      <c r="D94" s="26"/>
      <c r="E94" s="26"/>
      <c r="F94" s="21" t="str">
        <f>IF(E20="","",E20)</f>
        <v>ELLIO, spol. s r.o.</v>
      </c>
      <c r="G94" s="26"/>
      <c r="H94" s="26"/>
      <c r="I94" s="23" t="s">
        <v>30</v>
      </c>
      <c r="J94" s="24" t="str">
        <f>E26</f>
        <v xml:space="preserve"> 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111</v>
      </c>
      <c r="D96" s="107"/>
      <c r="E96" s="107"/>
      <c r="F96" s="107"/>
      <c r="G96" s="107"/>
      <c r="H96" s="107"/>
      <c r="I96" s="107"/>
      <c r="J96" s="116" t="s">
        <v>112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113</v>
      </c>
      <c r="D98" s="26"/>
      <c r="E98" s="26"/>
      <c r="F98" s="26"/>
      <c r="G98" s="26"/>
      <c r="H98" s="26"/>
      <c r="I98" s="26"/>
      <c r="J98" s="68">
        <f>J137</f>
        <v>307683.12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114</v>
      </c>
    </row>
    <row r="99" spans="1:47" s="9" customFormat="1" ht="24.9" customHeight="1">
      <c r="B99" s="118"/>
      <c r="D99" s="119" t="s">
        <v>115</v>
      </c>
      <c r="E99" s="120"/>
      <c r="F99" s="120"/>
      <c r="G99" s="120"/>
      <c r="H99" s="120"/>
      <c r="I99" s="120"/>
      <c r="J99" s="121">
        <f>J138</f>
        <v>179085.05000000002</v>
      </c>
      <c r="L99" s="118"/>
    </row>
    <row r="100" spans="1:47" s="10" customFormat="1" ht="19.95" customHeight="1">
      <c r="B100" s="122"/>
      <c r="D100" s="123" t="s">
        <v>116</v>
      </c>
      <c r="E100" s="124"/>
      <c r="F100" s="124"/>
      <c r="G100" s="124"/>
      <c r="H100" s="124"/>
      <c r="I100" s="124"/>
      <c r="J100" s="125">
        <f>J139</f>
        <v>1665.5800000000002</v>
      </c>
      <c r="L100" s="122"/>
    </row>
    <row r="101" spans="1:47" s="10" customFormat="1" ht="19.95" customHeight="1">
      <c r="B101" s="122"/>
      <c r="D101" s="123" t="s">
        <v>117</v>
      </c>
      <c r="E101" s="124"/>
      <c r="F101" s="124"/>
      <c r="G101" s="124"/>
      <c r="H101" s="124"/>
      <c r="I101" s="124"/>
      <c r="J101" s="125">
        <f>J146</f>
        <v>165.38</v>
      </c>
      <c r="L101" s="122"/>
    </row>
    <row r="102" spans="1:47" s="10" customFormat="1" ht="19.95" customHeight="1">
      <c r="B102" s="122"/>
      <c r="D102" s="123" t="s">
        <v>118</v>
      </c>
      <c r="E102" s="124"/>
      <c r="F102" s="124"/>
      <c r="G102" s="124"/>
      <c r="H102" s="124"/>
      <c r="I102" s="124"/>
      <c r="J102" s="125">
        <f>J148</f>
        <v>297.44</v>
      </c>
      <c r="L102" s="122"/>
    </row>
    <row r="103" spans="1:47" s="10" customFormat="1" ht="19.95" customHeight="1">
      <c r="B103" s="122"/>
      <c r="D103" s="123" t="s">
        <v>119</v>
      </c>
      <c r="E103" s="124"/>
      <c r="F103" s="124"/>
      <c r="G103" s="124"/>
      <c r="H103" s="124"/>
      <c r="I103" s="124"/>
      <c r="J103" s="125">
        <f>J150</f>
        <v>98993.86</v>
      </c>
      <c r="L103" s="122"/>
    </row>
    <row r="104" spans="1:47" s="10" customFormat="1" ht="19.95" customHeight="1">
      <c r="B104" s="122"/>
      <c r="D104" s="123" t="s">
        <v>120</v>
      </c>
      <c r="E104" s="124"/>
      <c r="F104" s="124"/>
      <c r="G104" s="124"/>
      <c r="H104" s="124"/>
      <c r="I104" s="124"/>
      <c r="J104" s="125">
        <f>J179</f>
        <v>76190.13</v>
      </c>
      <c r="L104" s="122"/>
    </row>
    <row r="105" spans="1:47" s="10" customFormat="1" ht="19.95" customHeight="1">
      <c r="B105" s="122"/>
      <c r="D105" s="123" t="s">
        <v>121</v>
      </c>
      <c r="E105" s="124"/>
      <c r="F105" s="124"/>
      <c r="G105" s="124"/>
      <c r="H105" s="124"/>
      <c r="I105" s="124"/>
      <c r="J105" s="125">
        <f>J212</f>
        <v>1772.66</v>
      </c>
      <c r="L105" s="122"/>
    </row>
    <row r="106" spans="1:47" s="9" customFormat="1" ht="24.9" customHeight="1">
      <c r="B106" s="118"/>
      <c r="D106" s="119" t="s">
        <v>122</v>
      </c>
      <c r="E106" s="120"/>
      <c r="F106" s="120"/>
      <c r="G106" s="120"/>
      <c r="H106" s="120"/>
      <c r="I106" s="120"/>
      <c r="J106" s="121">
        <f>J214</f>
        <v>128598.07</v>
      </c>
      <c r="L106" s="118"/>
    </row>
    <row r="107" spans="1:47" s="10" customFormat="1" ht="19.95" customHeight="1">
      <c r="B107" s="122"/>
      <c r="D107" s="123" t="s">
        <v>123</v>
      </c>
      <c r="E107" s="124"/>
      <c r="F107" s="124"/>
      <c r="G107" s="124"/>
      <c r="H107" s="124"/>
      <c r="I107" s="124"/>
      <c r="J107" s="125">
        <f>J215</f>
        <v>4589.45</v>
      </c>
      <c r="L107" s="122"/>
    </row>
    <row r="108" spans="1:47" s="10" customFormat="1" ht="19.95" customHeight="1">
      <c r="B108" s="122"/>
      <c r="D108" s="123" t="s">
        <v>124</v>
      </c>
      <c r="E108" s="124"/>
      <c r="F108" s="124"/>
      <c r="G108" s="124"/>
      <c r="H108" s="124"/>
      <c r="I108" s="124"/>
      <c r="J108" s="125">
        <f>J222</f>
        <v>32853.01</v>
      </c>
      <c r="L108" s="122"/>
    </row>
    <row r="109" spans="1:47" s="10" customFormat="1" ht="19.95" customHeight="1">
      <c r="B109" s="122"/>
      <c r="D109" s="123" t="s">
        <v>125</v>
      </c>
      <c r="E109" s="124"/>
      <c r="F109" s="124"/>
      <c r="G109" s="124"/>
      <c r="H109" s="124"/>
      <c r="I109" s="124"/>
      <c r="J109" s="125">
        <f>J264</f>
        <v>59140.549999999996</v>
      </c>
      <c r="L109" s="122"/>
    </row>
    <row r="110" spans="1:47" s="10" customFormat="1" ht="19.95" customHeight="1">
      <c r="B110" s="122"/>
      <c r="D110" s="123" t="s">
        <v>126</v>
      </c>
      <c r="E110" s="124"/>
      <c r="F110" s="124"/>
      <c r="G110" s="124"/>
      <c r="H110" s="124"/>
      <c r="I110" s="124"/>
      <c r="J110" s="125">
        <f>J275</f>
        <v>2312.5099999999998</v>
      </c>
      <c r="L110" s="122"/>
    </row>
    <row r="111" spans="1:47" s="10" customFormat="1" ht="19.95" customHeight="1">
      <c r="B111" s="122"/>
      <c r="D111" s="123" t="s">
        <v>127</v>
      </c>
      <c r="E111" s="124"/>
      <c r="F111" s="124"/>
      <c r="G111" s="124"/>
      <c r="H111" s="124"/>
      <c r="I111" s="124"/>
      <c r="J111" s="125">
        <f>J281</f>
        <v>5757.16</v>
      </c>
      <c r="L111" s="122"/>
    </row>
    <row r="112" spans="1:47" s="10" customFormat="1" ht="19.95" customHeight="1">
      <c r="B112" s="122"/>
      <c r="D112" s="123" t="s">
        <v>128</v>
      </c>
      <c r="E112" s="124"/>
      <c r="F112" s="124"/>
      <c r="G112" s="124"/>
      <c r="H112" s="124"/>
      <c r="I112" s="124"/>
      <c r="J112" s="125">
        <f>J293</f>
        <v>6616.1599999999989</v>
      </c>
      <c r="L112" s="122"/>
    </row>
    <row r="113" spans="1:31" s="10" customFormat="1" ht="19.95" customHeight="1">
      <c r="B113" s="122"/>
      <c r="D113" s="123" t="s">
        <v>129</v>
      </c>
      <c r="E113" s="124"/>
      <c r="F113" s="124"/>
      <c r="G113" s="124"/>
      <c r="H113" s="124"/>
      <c r="I113" s="124"/>
      <c r="J113" s="125">
        <f>J298</f>
        <v>16115.960000000001</v>
      </c>
      <c r="L113" s="122"/>
    </row>
    <row r="114" spans="1:31" s="10" customFormat="1" ht="19.95" customHeight="1">
      <c r="B114" s="122"/>
      <c r="D114" s="123" t="s">
        <v>130</v>
      </c>
      <c r="E114" s="124"/>
      <c r="F114" s="124"/>
      <c r="G114" s="124"/>
      <c r="H114" s="124"/>
      <c r="I114" s="124"/>
      <c r="J114" s="125">
        <f>J307</f>
        <v>410.36</v>
      </c>
      <c r="L114" s="122"/>
    </row>
    <row r="115" spans="1:31" s="10" customFormat="1" ht="19.95" customHeight="1">
      <c r="B115" s="122"/>
      <c r="D115" s="123" t="s">
        <v>131</v>
      </c>
      <c r="E115" s="124"/>
      <c r="F115" s="124"/>
      <c r="G115" s="124"/>
      <c r="H115" s="124"/>
      <c r="I115" s="124"/>
      <c r="J115" s="125">
        <f>J312</f>
        <v>802.91000000000008</v>
      </c>
      <c r="L115" s="122"/>
    </row>
    <row r="116" spans="1:31" s="2" customFormat="1" ht="21.7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" customHeight="1">
      <c r="A117" s="26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21" spans="1:31" s="2" customFormat="1" ht="6.9" customHeight="1">
      <c r="A121" s="26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4.9" customHeight="1">
      <c r="A122" s="26"/>
      <c r="B122" s="27"/>
      <c r="C122" s="18" t="s">
        <v>132</v>
      </c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11</v>
      </c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6.25" customHeight="1">
      <c r="A125" s="26"/>
      <c r="B125" s="27"/>
      <c r="C125" s="26"/>
      <c r="D125" s="26"/>
      <c r="E125" s="219" t="str">
        <f>E7</f>
        <v>ZŠ Cabajská – školský pavilón, stravovací pavilón v Nitre - zateplenie</v>
      </c>
      <c r="F125" s="220"/>
      <c r="G125" s="220"/>
      <c r="H125" s="220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1" customFormat="1" ht="12" customHeight="1">
      <c r="B126" s="17"/>
      <c r="C126" s="23" t="s">
        <v>106</v>
      </c>
      <c r="L126" s="17"/>
    </row>
    <row r="127" spans="1:31" s="2" customFormat="1" ht="16.5" customHeight="1">
      <c r="A127" s="26"/>
      <c r="B127" s="27"/>
      <c r="C127" s="26"/>
      <c r="D127" s="26"/>
      <c r="E127" s="219" t="s">
        <v>107</v>
      </c>
      <c r="F127" s="218"/>
      <c r="G127" s="218"/>
      <c r="H127" s="218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108</v>
      </c>
      <c r="D128" s="26"/>
      <c r="E128" s="26"/>
      <c r="F128" s="26"/>
      <c r="G128" s="26"/>
      <c r="H128" s="26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6.5" customHeight="1">
      <c r="A129" s="26"/>
      <c r="B129" s="27"/>
      <c r="C129" s="26"/>
      <c r="D129" s="26"/>
      <c r="E129" s="209" t="str">
        <f>E11</f>
        <v>011 - Zateplenie fasády a strechy</v>
      </c>
      <c r="F129" s="218"/>
      <c r="G129" s="218"/>
      <c r="H129" s="218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6.9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2" customHeight="1">
      <c r="A131" s="26"/>
      <c r="B131" s="27"/>
      <c r="C131" s="23" t="s">
        <v>15</v>
      </c>
      <c r="D131" s="26"/>
      <c r="E131" s="26"/>
      <c r="F131" s="21" t="str">
        <f>F14</f>
        <v xml:space="preserve"> </v>
      </c>
      <c r="G131" s="26"/>
      <c r="H131" s="26"/>
      <c r="I131" s="23" t="s">
        <v>17</v>
      </c>
      <c r="J131" s="52" t="str">
        <f>IF(J14="","",J14)</f>
        <v/>
      </c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15.15" customHeight="1">
      <c r="A133" s="26"/>
      <c r="B133" s="27"/>
      <c r="C133" s="23" t="s">
        <v>18</v>
      </c>
      <c r="D133" s="26"/>
      <c r="E133" s="26"/>
      <c r="F133" s="21" t="str">
        <f>E17</f>
        <v>Mesto  NITRA</v>
      </c>
      <c r="G133" s="26"/>
      <c r="H133" s="26"/>
      <c r="I133" s="23" t="s">
        <v>28</v>
      </c>
      <c r="J133" s="24" t="str">
        <f>E23</f>
        <v xml:space="preserve"> </v>
      </c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15" customHeight="1">
      <c r="A134" s="26"/>
      <c r="B134" s="27"/>
      <c r="C134" s="23" t="s">
        <v>24</v>
      </c>
      <c r="D134" s="26"/>
      <c r="E134" s="26"/>
      <c r="F134" s="21" t="str">
        <f>IF(E20="","",E20)</f>
        <v>ELLIO, spol. s r.o.</v>
      </c>
      <c r="G134" s="26"/>
      <c r="H134" s="26"/>
      <c r="I134" s="23" t="s">
        <v>30</v>
      </c>
      <c r="J134" s="24" t="str">
        <f>E26</f>
        <v xml:space="preserve"> </v>
      </c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0.35" customHeight="1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11" customFormat="1" ht="29.25" customHeight="1">
      <c r="A136" s="126"/>
      <c r="B136" s="127"/>
      <c r="C136" s="128" t="s">
        <v>133</v>
      </c>
      <c r="D136" s="129" t="s">
        <v>57</v>
      </c>
      <c r="E136" s="129" t="s">
        <v>53</v>
      </c>
      <c r="F136" s="129" t="s">
        <v>54</v>
      </c>
      <c r="G136" s="129" t="s">
        <v>134</v>
      </c>
      <c r="H136" s="129" t="s">
        <v>135</v>
      </c>
      <c r="I136" s="129" t="s">
        <v>136</v>
      </c>
      <c r="J136" s="130" t="s">
        <v>112</v>
      </c>
      <c r="K136" s="131" t="s">
        <v>137</v>
      </c>
      <c r="L136" s="132"/>
      <c r="M136" s="59" t="s">
        <v>1</v>
      </c>
      <c r="N136" s="60" t="s">
        <v>36</v>
      </c>
      <c r="O136" s="60" t="s">
        <v>138</v>
      </c>
      <c r="P136" s="60" t="s">
        <v>139</v>
      </c>
      <c r="Q136" s="60" t="s">
        <v>140</v>
      </c>
      <c r="R136" s="60" t="s">
        <v>141</v>
      </c>
      <c r="S136" s="60" t="s">
        <v>142</v>
      </c>
      <c r="T136" s="61" t="s">
        <v>143</v>
      </c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</row>
    <row r="137" spans="1:65" s="2" customFormat="1" ht="22.95" customHeight="1">
      <c r="A137" s="26"/>
      <c r="B137" s="27"/>
      <c r="C137" s="66" t="s">
        <v>113</v>
      </c>
      <c r="D137" s="26"/>
      <c r="E137" s="26"/>
      <c r="F137" s="26"/>
      <c r="G137" s="26"/>
      <c r="H137" s="26"/>
      <c r="I137" s="26"/>
      <c r="J137" s="133">
        <f>BK137</f>
        <v>307683.12</v>
      </c>
      <c r="K137" s="26"/>
      <c r="L137" s="27"/>
      <c r="M137" s="62"/>
      <c r="N137" s="53"/>
      <c r="O137" s="63"/>
      <c r="P137" s="134">
        <f>P138+P214</f>
        <v>7609.2995171000002</v>
      </c>
      <c r="Q137" s="63"/>
      <c r="R137" s="134">
        <f>R138+R214</f>
        <v>211.13779410000001</v>
      </c>
      <c r="S137" s="63"/>
      <c r="T137" s="135">
        <f>T138+T214</f>
        <v>485.11263750000001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71</v>
      </c>
      <c r="AU137" s="14" t="s">
        <v>114</v>
      </c>
      <c r="BK137" s="136">
        <f>BK138+BK214</f>
        <v>307683.12</v>
      </c>
    </row>
    <row r="138" spans="1:65" s="12" customFormat="1" ht="25.95" customHeight="1">
      <c r="B138" s="137"/>
      <c r="D138" s="138" t="s">
        <v>71</v>
      </c>
      <c r="E138" s="139" t="s">
        <v>144</v>
      </c>
      <c r="F138" s="139" t="s">
        <v>145</v>
      </c>
      <c r="J138" s="140">
        <f>BK138</f>
        <v>179085.05000000002</v>
      </c>
      <c r="L138" s="137"/>
      <c r="M138" s="141"/>
      <c r="N138" s="142"/>
      <c r="O138" s="142"/>
      <c r="P138" s="143">
        <f>P139+P146+P148+P150+P179+P212</f>
        <v>6079.8426765000004</v>
      </c>
      <c r="Q138" s="142"/>
      <c r="R138" s="143">
        <f>R139+R146+R148+R150+R179+R212</f>
        <v>194.23363460000002</v>
      </c>
      <c r="S138" s="142"/>
      <c r="T138" s="144">
        <f>T139+T146+T148+T150+T179+T212</f>
        <v>88.562760000000011</v>
      </c>
      <c r="AR138" s="138" t="s">
        <v>79</v>
      </c>
      <c r="AT138" s="145" t="s">
        <v>71</v>
      </c>
      <c r="AU138" s="145" t="s">
        <v>72</v>
      </c>
      <c r="AY138" s="138" t="s">
        <v>146</v>
      </c>
      <c r="BK138" s="146">
        <f>BK139+BK146+BK148+BK150+BK179+BK212</f>
        <v>179085.05000000002</v>
      </c>
    </row>
    <row r="139" spans="1:65" s="12" customFormat="1" ht="22.95" customHeight="1">
      <c r="B139" s="137"/>
      <c r="D139" s="138" t="s">
        <v>71</v>
      </c>
      <c r="E139" s="147" t="s">
        <v>79</v>
      </c>
      <c r="F139" s="147" t="s">
        <v>147</v>
      </c>
      <c r="J139" s="148">
        <f>BK139</f>
        <v>1665.5800000000002</v>
      </c>
      <c r="L139" s="137"/>
      <c r="M139" s="141"/>
      <c r="N139" s="142"/>
      <c r="O139" s="142"/>
      <c r="P139" s="143">
        <f>SUM(P140:P145)</f>
        <v>112.90309900000001</v>
      </c>
      <c r="Q139" s="142"/>
      <c r="R139" s="143">
        <f>SUM(R140:R145)</f>
        <v>0</v>
      </c>
      <c r="S139" s="142"/>
      <c r="T139" s="144">
        <f>SUM(T140:T145)</f>
        <v>0.66239999999999999</v>
      </c>
      <c r="AR139" s="138" t="s">
        <v>79</v>
      </c>
      <c r="AT139" s="145" t="s">
        <v>71</v>
      </c>
      <c r="AU139" s="145" t="s">
        <v>79</v>
      </c>
      <c r="AY139" s="138" t="s">
        <v>146</v>
      </c>
      <c r="BK139" s="146">
        <f>SUM(BK140:BK145)</f>
        <v>1665.5800000000002</v>
      </c>
    </row>
    <row r="140" spans="1:65" s="2" customFormat="1" ht="33" customHeight="1">
      <c r="A140" s="26"/>
      <c r="B140" s="149"/>
      <c r="C140" s="150" t="s">
        <v>79</v>
      </c>
      <c r="D140" s="150" t="s">
        <v>148</v>
      </c>
      <c r="E140" s="151" t="s">
        <v>149</v>
      </c>
      <c r="F140" s="152" t="s">
        <v>150</v>
      </c>
      <c r="G140" s="153" t="s">
        <v>151</v>
      </c>
      <c r="H140" s="154">
        <v>4.8</v>
      </c>
      <c r="I140" s="155">
        <v>1.81</v>
      </c>
      <c r="J140" s="155">
        <f t="shared" ref="J140:J145" si="0">ROUND(I140*H140,2)</f>
        <v>8.69</v>
      </c>
      <c r="K140" s="156"/>
      <c r="L140" s="27"/>
      <c r="M140" s="157" t="s">
        <v>1</v>
      </c>
      <c r="N140" s="158" t="s">
        <v>38</v>
      </c>
      <c r="O140" s="159">
        <v>0.151</v>
      </c>
      <c r="P140" s="159">
        <f t="shared" ref="P140:P145" si="1">O140*H140</f>
        <v>0.7248</v>
      </c>
      <c r="Q140" s="159">
        <v>0</v>
      </c>
      <c r="R140" s="159">
        <f t="shared" ref="R140:R145" si="2">Q140*H140</f>
        <v>0</v>
      </c>
      <c r="S140" s="159">
        <v>0.13800000000000001</v>
      </c>
      <c r="T140" s="160">
        <f t="shared" ref="T140:T145" si="3">S140*H140</f>
        <v>0.66239999999999999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152</v>
      </c>
      <c r="AT140" s="161" t="s">
        <v>148</v>
      </c>
      <c r="AU140" s="161" t="s">
        <v>85</v>
      </c>
      <c r="AY140" s="14" t="s">
        <v>146</v>
      </c>
      <c r="BE140" s="162">
        <f t="shared" ref="BE140:BE145" si="4">IF(N140="základná",J140,0)</f>
        <v>0</v>
      </c>
      <c r="BF140" s="162">
        <f t="shared" ref="BF140:BF145" si="5">IF(N140="znížená",J140,0)</f>
        <v>8.69</v>
      </c>
      <c r="BG140" s="162">
        <f t="shared" ref="BG140:BG145" si="6">IF(N140="zákl. prenesená",J140,0)</f>
        <v>0</v>
      </c>
      <c r="BH140" s="162">
        <f t="shared" ref="BH140:BH145" si="7">IF(N140="zníž. prenesená",J140,0)</f>
        <v>0</v>
      </c>
      <c r="BI140" s="162">
        <f t="shared" ref="BI140:BI145" si="8">IF(N140="nulová",J140,0)</f>
        <v>0</v>
      </c>
      <c r="BJ140" s="14" t="s">
        <v>85</v>
      </c>
      <c r="BK140" s="162">
        <f t="shared" ref="BK140:BK145" si="9">ROUND(I140*H140,2)</f>
        <v>8.69</v>
      </c>
      <c r="BL140" s="14" t="s">
        <v>152</v>
      </c>
      <c r="BM140" s="161" t="s">
        <v>85</v>
      </c>
    </row>
    <row r="141" spans="1:65" s="2" customFormat="1" ht="24.15" customHeight="1">
      <c r="A141" s="26"/>
      <c r="B141" s="149"/>
      <c r="C141" s="150" t="s">
        <v>85</v>
      </c>
      <c r="D141" s="150" t="s">
        <v>148</v>
      </c>
      <c r="E141" s="151" t="s">
        <v>153</v>
      </c>
      <c r="F141" s="152" t="s">
        <v>154</v>
      </c>
      <c r="G141" s="153" t="s">
        <v>155</v>
      </c>
      <c r="H141" s="154">
        <v>37.86</v>
      </c>
      <c r="I141" s="155">
        <v>35.619999999999997</v>
      </c>
      <c r="J141" s="155">
        <f t="shared" si="0"/>
        <v>1348.57</v>
      </c>
      <c r="K141" s="156"/>
      <c r="L141" s="27"/>
      <c r="M141" s="157" t="s">
        <v>1</v>
      </c>
      <c r="N141" s="158" t="s">
        <v>38</v>
      </c>
      <c r="O141" s="159">
        <v>2.423</v>
      </c>
      <c r="P141" s="159">
        <f t="shared" si="1"/>
        <v>91.734780000000001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152</v>
      </c>
      <c r="AT141" s="161" t="s">
        <v>148</v>
      </c>
      <c r="AU141" s="161" t="s">
        <v>85</v>
      </c>
      <c r="AY141" s="14" t="s">
        <v>146</v>
      </c>
      <c r="BE141" s="162">
        <f t="shared" si="4"/>
        <v>0</v>
      </c>
      <c r="BF141" s="162">
        <f t="shared" si="5"/>
        <v>1348.57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85</v>
      </c>
      <c r="BK141" s="162">
        <f t="shared" si="9"/>
        <v>1348.57</v>
      </c>
      <c r="BL141" s="14" t="s">
        <v>152</v>
      </c>
      <c r="BM141" s="161" t="s">
        <v>152</v>
      </c>
    </row>
    <row r="142" spans="1:65" s="2" customFormat="1" ht="24.15" customHeight="1">
      <c r="A142" s="26"/>
      <c r="B142" s="149"/>
      <c r="C142" s="150" t="s">
        <v>156</v>
      </c>
      <c r="D142" s="150" t="s">
        <v>148</v>
      </c>
      <c r="E142" s="151" t="s">
        <v>157</v>
      </c>
      <c r="F142" s="152" t="s">
        <v>158</v>
      </c>
      <c r="G142" s="153" t="s">
        <v>155</v>
      </c>
      <c r="H142" s="154">
        <v>12.49</v>
      </c>
      <c r="I142" s="155">
        <v>14.54</v>
      </c>
      <c r="J142" s="155">
        <f t="shared" si="0"/>
        <v>181.6</v>
      </c>
      <c r="K142" s="156"/>
      <c r="L142" s="27"/>
      <c r="M142" s="157" t="s">
        <v>1</v>
      </c>
      <c r="N142" s="158" t="s">
        <v>38</v>
      </c>
      <c r="O142" s="159">
        <v>0.98909999999999998</v>
      </c>
      <c r="P142" s="159">
        <f t="shared" si="1"/>
        <v>12.353859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152</v>
      </c>
      <c r="AT142" s="161" t="s">
        <v>148</v>
      </c>
      <c r="AU142" s="161" t="s">
        <v>85</v>
      </c>
      <c r="AY142" s="14" t="s">
        <v>146</v>
      </c>
      <c r="BE142" s="162">
        <f t="shared" si="4"/>
        <v>0</v>
      </c>
      <c r="BF142" s="162">
        <f t="shared" si="5"/>
        <v>181.6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85</v>
      </c>
      <c r="BK142" s="162">
        <f t="shared" si="9"/>
        <v>181.6</v>
      </c>
      <c r="BL142" s="14" t="s">
        <v>152</v>
      </c>
      <c r="BM142" s="161" t="s">
        <v>159</v>
      </c>
    </row>
    <row r="143" spans="1:65" s="2" customFormat="1" ht="16.5" customHeight="1">
      <c r="A143" s="26"/>
      <c r="B143" s="149"/>
      <c r="C143" s="150" t="s">
        <v>152</v>
      </c>
      <c r="D143" s="150" t="s">
        <v>148</v>
      </c>
      <c r="E143" s="151" t="s">
        <v>160</v>
      </c>
      <c r="F143" s="152" t="s">
        <v>161</v>
      </c>
      <c r="G143" s="153" t="s">
        <v>155</v>
      </c>
      <c r="H143" s="154">
        <v>1.34</v>
      </c>
      <c r="I143" s="155">
        <v>48.46</v>
      </c>
      <c r="J143" s="155">
        <f t="shared" si="0"/>
        <v>64.94</v>
      </c>
      <c r="K143" s="156"/>
      <c r="L143" s="27"/>
      <c r="M143" s="157" t="s">
        <v>1</v>
      </c>
      <c r="N143" s="158" t="s">
        <v>38</v>
      </c>
      <c r="O143" s="159">
        <v>2.9609999999999999</v>
      </c>
      <c r="P143" s="159">
        <f t="shared" si="1"/>
        <v>3.96774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152</v>
      </c>
      <c r="AT143" s="161" t="s">
        <v>148</v>
      </c>
      <c r="AU143" s="161" t="s">
        <v>85</v>
      </c>
      <c r="AY143" s="14" t="s">
        <v>146</v>
      </c>
      <c r="BE143" s="162">
        <f t="shared" si="4"/>
        <v>0</v>
      </c>
      <c r="BF143" s="162">
        <f t="shared" si="5"/>
        <v>64.94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85</v>
      </c>
      <c r="BK143" s="162">
        <f t="shared" si="9"/>
        <v>64.94</v>
      </c>
      <c r="BL143" s="14" t="s">
        <v>152</v>
      </c>
      <c r="BM143" s="161" t="s">
        <v>162</v>
      </c>
    </row>
    <row r="144" spans="1:65" s="2" customFormat="1" ht="24.15" customHeight="1">
      <c r="A144" s="26"/>
      <c r="B144" s="149"/>
      <c r="C144" s="150" t="s">
        <v>163</v>
      </c>
      <c r="D144" s="150" t="s">
        <v>148</v>
      </c>
      <c r="E144" s="151" t="s">
        <v>164</v>
      </c>
      <c r="F144" s="152" t="s">
        <v>165</v>
      </c>
      <c r="G144" s="153" t="s">
        <v>155</v>
      </c>
      <c r="H144" s="154">
        <v>0.44</v>
      </c>
      <c r="I144" s="155">
        <v>6.59</v>
      </c>
      <c r="J144" s="155">
        <f t="shared" si="0"/>
        <v>2.9</v>
      </c>
      <c r="K144" s="156"/>
      <c r="L144" s="27"/>
      <c r="M144" s="157" t="s">
        <v>1</v>
      </c>
      <c r="N144" s="158" t="s">
        <v>38</v>
      </c>
      <c r="O144" s="159">
        <v>0.44700000000000001</v>
      </c>
      <c r="P144" s="159">
        <f t="shared" si="1"/>
        <v>0.19667999999999999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152</v>
      </c>
      <c r="AT144" s="161" t="s">
        <v>148</v>
      </c>
      <c r="AU144" s="161" t="s">
        <v>85</v>
      </c>
      <c r="AY144" s="14" t="s">
        <v>146</v>
      </c>
      <c r="BE144" s="162">
        <f t="shared" si="4"/>
        <v>0</v>
      </c>
      <c r="BF144" s="162">
        <f t="shared" si="5"/>
        <v>2.9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85</v>
      </c>
      <c r="BK144" s="162">
        <f t="shared" si="9"/>
        <v>2.9</v>
      </c>
      <c r="BL144" s="14" t="s">
        <v>152</v>
      </c>
      <c r="BM144" s="161" t="s">
        <v>166</v>
      </c>
    </row>
    <row r="145" spans="1:65" s="2" customFormat="1" ht="24.15" customHeight="1">
      <c r="A145" s="26"/>
      <c r="B145" s="149"/>
      <c r="C145" s="150" t="s">
        <v>159</v>
      </c>
      <c r="D145" s="150" t="s">
        <v>148</v>
      </c>
      <c r="E145" s="151" t="s">
        <v>167</v>
      </c>
      <c r="F145" s="152" t="s">
        <v>168</v>
      </c>
      <c r="G145" s="153" t="s">
        <v>155</v>
      </c>
      <c r="H145" s="154">
        <v>16.22</v>
      </c>
      <c r="I145" s="155">
        <v>3.63</v>
      </c>
      <c r="J145" s="155">
        <f t="shared" si="0"/>
        <v>58.88</v>
      </c>
      <c r="K145" s="156"/>
      <c r="L145" s="27"/>
      <c r="M145" s="157" t="s">
        <v>1</v>
      </c>
      <c r="N145" s="158" t="s">
        <v>38</v>
      </c>
      <c r="O145" s="159">
        <v>0.24199999999999999</v>
      </c>
      <c r="P145" s="159">
        <f t="shared" si="1"/>
        <v>3.9252399999999996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152</v>
      </c>
      <c r="AT145" s="161" t="s">
        <v>148</v>
      </c>
      <c r="AU145" s="161" t="s">
        <v>85</v>
      </c>
      <c r="AY145" s="14" t="s">
        <v>146</v>
      </c>
      <c r="BE145" s="162">
        <f t="shared" si="4"/>
        <v>0</v>
      </c>
      <c r="BF145" s="162">
        <f t="shared" si="5"/>
        <v>58.88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85</v>
      </c>
      <c r="BK145" s="162">
        <f t="shared" si="9"/>
        <v>58.88</v>
      </c>
      <c r="BL145" s="14" t="s">
        <v>152</v>
      </c>
      <c r="BM145" s="161" t="s">
        <v>169</v>
      </c>
    </row>
    <row r="146" spans="1:65" s="12" customFormat="1" ht="22.95" customHeight="1">
      <c r="B146" s="137"/>
      <c r="D146" s="138" t="s">
        <v>71</v>
      </c>
      <c r="E146" s="147" t="s">
        <v>85</v>
      </c>
      <c r="F146" s="147" t="s">
        <v>170</v>
      </c>
      <c r="J146" s="148">
        <f>BK146</f>
        <v>165.38</v>
      </c>
      <c r="L146" s="137"/>
      <c r="M146" s="141"/>
      <c r="N146" s="142"/>
      <c r="O146" s="142"/>
      <c r="P146" s="143">
        <f>P147</f>
        <v>0.80697839999999987</v>
      </c>
      <c r="Q146" s="142"/>
      <c r="R146" s="143">
        <f>R147</f>
        <v>3.3578507999999996</v>
      </c>
      <c r="S146" s="142"/>
      <c r="T146" s="144">
        <f>T147</f>
        <v>0</v>
      </c>
      <c r="AR146" s="138" t="s">
        <v>79</v>
      </c>
      <c r="AT146" s="145" t="s">
        <v>71</v>
      </c>
      <c r="AU146" s="145" t="s">
        <v>79</v>
      </c>
      <c r="AY146" s="138" t="s">
        <v>146</v>
      </c>
      <c r="BK146" s="146">
        <f>BK147</f>
        <v>165.38</v>
      </c>
    </row>
    <row r="147" spans="1:65" s="2" customFormat="1" ht="16.5" customHeight="1">
      <c r="A147" s="26"/>
      <c r="B147" s="149"/>
      <c r="C147" s="150" t="s">
        <v>171</v>
      </c>
      <c r="D147" s="150" t="s">
        <v>148</v>
      </c>
      <c r="E147" s="151" t="s">
        <v>172</v>
      </c>
      <c r="F147" s="152" t="s">
        <v>173</v>
      </c>
      <c r="G147" s="153" t="s">
        <v>155</v>
      </c>
      <c r="H147" s="154">
        <v>1.39</v>
      </c>
      <c r="I147" s="155">
        <v>118.98</v>
      </c>
      <c r="J147" s="155">
        <f>ROUND(I147*H147,2)</f>
        <v>165.38</v>
      </c>
      <c r="K147" s="156"/>
      <c r="L147" s="27"/>
      <c r="M147" s="157" t="s">
        <v>1</v>
      </c>
      <c r="N147" s="158" t="s">
        <v>38</v>
      </c>
      <c r="O147" s="159">
        <v>0.58055999999999996</v>
      </c>
      <c r="P147" s="159">
        <f>O147*H147</f>
        <v>0.80697839999999987</v>
      </c>
      <c r="Q147" s="159">
        <v>2.4157199999999999</v>
      </c>
      <c r="R147" s="159">
        <f>Q147*H147</f>
        <v>3.3578507999999996</v>
      </c>
      <c r="S147" s="159">
        <v>0</v>
      </c>
      <c r="T147" s="160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152</v>
      </c>
      <c r="AT147" s="161" t="s">
        <v>148</v>
      </c>
      <c r="AU147" s="161" t="s">
        <v>85</v>
      </c>
      <c r="AY147" s="14" t="s">
        <v>146</v>
      </c>
      <c r="BE147" s="162">
        <f>IF(N147="základná",J147,0)</f>
        <v>0</v>
      </c>
      <c r="BF147" s="162">
        <f>IF(N147="znížená",J147,0)</f>
        <v>165.38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4" t="s">
        <v>85</v>
      </c>
      <c r="BK147" s="162">
        <f>ROUND(I147*H147,2)</f>
        <v>165.38</v>
      </c>
      <c r="BL147" s="14" t="s">
        <v>152</v>
      </c>
      <c r="BM147" s="161" t="s">
        <v>174</v>
      </c>
    </row>
    <row r="148" spans="1:65" s="12" customFormat="1" ht="22.95" customHeight="1">
      <c r="B148" s="137"/>
      <c r="D148" s="138" t="s">
        <v>71</v>
      </c>
      <c r="E148" s="147" t="s">
        <v>163</v>
      </c>
      <c r="F148" s="147" t="s">
        <v>175</v>
      </c>
      <c r="J148" s="148">
        <f>BK148</f>
        <v>297.44</v>
      </c>
      <c r="L148" s="137"/>
      <c r="M148" s="141"/>
      <c r="N148" s="142"/>
      <c r="O148" s="142"/>
      <c r="P148" s="143">
        <f>P149</f>
        <v>1.0221119999999999</v>
      </c>
      <c r="Q148" s="142"/>
      <c r="R148" s="143">
        <f>R149</f>
        <v>20.523359999999997</v>
      </c>
      <c r="S148" s="142"/>
      <c r="T148" s="144">
        <f>T149</f>
        <v>0</v>
      </c>
      <c r="AR148" s="138" t="s">
        <v>79</v>
      </c>
      <c r="AT148" s="145" t="s">
        <v>71</v>
      </c>
      <c r="AU148" s="145" t="s">
        <v>79</v>
      </c>
      <c r="AY148" s="138" t="s">
        <v>146</v>
      </c>
      <c r="BK148" s="146">
        <f>BK149</f>
        <v>297.44</v>
      </c>
    </row>
    <row r="149" spans="1:65" s="2" customFormat="1" ht="33" customHeight="1">
      <c r="A149" s="26"/>
      <c r="B149" s="149"/>
      <c r="C149" s="150" t="s">
        <v>162</v>
      </c>
      <c r="D149" s="150" t="s">
        <v>148</v>
      </c>
      <c r="E149" s="151" t="s">
        <v>176</v>
      </c>
      <c r="F149" s="152" t="s">
        <v>177</v>
      </c>
      <c r="G149" s="153" t="s">
        <v>151</v>
      </c>
      <c r="H149" s="154">
        <v>67.599999999999994</v>
      </c>
      <c r="I149" s="155">
        <v>4.4000000000000004</v>
      </c>
      <c r="J149" s="155">
        <f>ROUND(I149*H149,2)</f>
        <v>297.44</v>
      </c>
      <c r="K149" s="156"/>
      <c r="L149" s="27"/>
      <c r="M149" s="157" t="s">
        <v>1</v>
      </c>
      <c r="N149" s="158" t="s">
        <v>38</v>
      </c>
      <c r="O149" s="159">
        <v>1.512E-2</v>
      </c>
      <c r="P149" s="159">
        <f>O149*H149</f>
        <v>1.0221119999999999</v>
      </c>
      <c r="Q149" s="159">
        <v>0.30359999999999998</v>
      </c>
      <c r="R149" s="159">
        <f>Q149*H149</f>
        <v>20.523359999999997</v>
      </c>
      <c r="S149" s="159">
        <v>0</v>
      </c>
      <c r="T149" s="160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152</v>
      </c>
      <c r="AT149" s="161" t="s">
        <v>148</v>
      </c>
      <c r="AU149" s="161" t="s">
        <v>85</v>
      </c>
      <c r="AY149" s="14" t="s">
        <v>146</v>
      </c>
      <c r="BE149" s="162">
        <f>IF(N149="základná",J149,0)</f>
        <v>0</v>
      </c>
      <c r="BF149" s="162">
        <f>IF(N149="znížená",J149,0)</f>
        <v>297.44</v>
      </c>
      <c r="BG149" s="162">
        <f>IF(N149="zákl. prenesená",J149,0)</f>
        <v>0</v>
      </c>
      <c r="BH149" s="162">
        <f>IF(N149="zníž. prenesená",J149,0)</f>
        <v>0</v>
      </c>
      <c r="BI149" s="162">
        <f>IF(N149="nulová",J149,0)</f>
        <v>0</v>
      </c>
      <c r="BJ149" s="14" t="s">
        <v>85</v>
      </c>
      <c r="BK149" s="162">
        <f>ROUND(I149*H149,2)</f>
        <v>297.44</v>
      </c>
      <c r="BL149" s="14" t="s">
        <v>152</v>
      </c>
      <c r="BM149" s="161" t="s">
        <v>178</v>
      </c>
    </row>
    <row r="150" spans="1:65" s="12" customFormat="1" ht="22.95" customHeight="1">
      <c r="B150" s="137"/>
      <c r="D150" s="138" t="s">
        <v>71</v>
      </c>
      <c r="E150" s="147" t="s">
        <v>159</v>
      </c>
      <c r="F150" s="147" t="s">
        <v>179</v>
      </c>
      <c r="J150" s="148">
        <f>BK150</f>
        <v>98993.86</v>
      </c>
      <c r="L150" s="137"/>
      <c r="M150" s="141"/>
      <c r="N150" s="142"/>
      <c r="O150" s="142"/>
      <c r="P150" s="143">
        <f>SUM(P151:P178)</f>
        <v>2017.0331705999999</v>
      </c>
      <c r="Q150" s="142"/>
      <c r="R150" s="143">
        <f>SUM(R151:R178)</f>
        <v>68.240076200000004</v>
      </c>
      <c r="S150" s="142"/>
      <c r="T150" s="144">
        <f>SUM(T151:T178)</f>
        <v>0</v>
      </c>
      <c r="AR150" s="138" t="s">
        <v>79</v>
      </c>
      <c r="AT150" s="145" t="s">
        <v>71</v>
      </c>
      <c r="AU150" s="145" t="s">
        <v>79</v>
      </c>
      <c r="AY150" s="138" t="s">
        <v>146</v>
      </c>
      <c r="BK150" s="146">
        <f>SUM(BK151:BK178)</f>
        <v>98993.86</v>
      </c>
    </row>
    <row r="151" spans="1:65" s="2" customFormat="1" ht="37.950000000000003" customHeight="1">
      <c r="A151" s="26"/>
      <c r="B151" s="149"/>
      <c r="C151" s="150" t="s">
        <v>180</v>
      </c>
      <c r="D151" s="150" t="s">
        <v>148</v>
      </c>
      <c r="E151" s="151" t="s">
        <v>181</v>
      </c>
      <c r="F151" s="152" t="s">
        <v>182</v>
      </c>
      <c r="G151" s="153" t="s">
        <v>151</v>
      </c>
      <c r="H151" s="154">
        <v>253.22</v>
      </c>
      <c r="I151" s="155">
        <v>1.64</v>
      </c>
      <c r="J151" s="155">
        <f t="shared" ref="J151:J178" si="10">ROUND(I151*H151,2)</f>
        <v>415.28</v>
      </c>
      <c r="K151" s="156"/>
      <c r="L151" s="27"/>
      <c r="M151" s="157" t="s">
        <v>1</v>
      </c>
      <c r="N151" s="158" t="s">
        <v>38</v>
      </c>
      <c r="O151" s="159">
        <v>8.2040000000000002E-2</v>
      </c>
      <c r="P151" s="159">
        <f t="shared" ref="P151:P178" si="11">O151*H151</f>
        <v>20.774168800000002</v>
      </c>
      <c r="Q151" s="159">
        <v>1.9000000000000001E-4</v>
      </c>
      <c r="R151" s="159">
        <f t="shared" ref="R151:R178" si="12">Q151*H151</f>
        <v>4.8111800000000003E-2</v>
      </c>
      <c r="S151" s="159">
        <v>0</v>
      </c>
      <c r="T151" s="160">
        <f t="shared" ref="T151:T178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152</v>
      </c>
      <c r="AT151" s="161" t="s">
        <v>148</v>
      </c>
      <c r="AU151" s="161" t="s">
        <v>85</v>
      </c>
      <c r="AY151" s="14" t="s">
        <v>146</v>
      </c>
      <c r="BE151" s="162">
        <f t="shared" ref="BE151:BE178" si="14">IF(N151="základná",J151,0)</f>
        <v>0</v>
      </c>
      <c r="BF151" s="162">
        <f t="shared" ref="BF151:BF178" si="15">IF(N151="znížená",J151,0)</f>
        <v>415.28</v>
      </c>
      <c r="BG151" s="162">
        <f t="shared" ref="BG151:BG178" si="16">IF(N151="zákl. prenesená",J151,0)</f>
        <v>0</v>
      </c>
      <c r="BH151" s="162">
        <f t="shared" ref="BH151:BH178" si="17">IF(N151="zníž. prenesená",J151,0)</f>
        <v>0</v>
      </c>
      <c r="BI151" s="162">
        <f t="shared" ref="BI151:BI178" si="18">IF(N151="nulová",J151,0)</f>
        <v>0</v>
      </c>
      <c r="BJ151" s="14" t="s">
        <v>85</v>
      </c>
      <c r="BK151" s="162">
        <f t="shared" ref="BK151:BK178" si="19">ROUND(I151*H151,2)</f>
        <v>415.28</v>
      </c>
      <c r="BL151" s="14" t="s">
        <v>152</v>
      </c>
      <c r="BM151" s="161" t="s">
        <v>183</v>
      </c>
    </row>
    <row r="152" spans="1:65" s="2" customFormat="1" ht="24.15" customHeight="1">
      <c r="A152" s="26"/>
      <c r="B152" s="149"/>
      <c r="C152" s="150" t="s">
        <v>166</v>
      </c>
      <c r="D152" s="150" t="s">
        <v>148</v>
      </c>
      <c r="E152" s="151" t="s">
        <v>184</v>
      </c>
      <c r="F152" s="152" t="s">
        <v>185</v>
      </c>
      <c r="G152" s="153" t="s">
        <v>151</v>
      </c>
      <c r="H152" s="154">
        <v>9.69</v>
      </c>
      <c r="I152" s="155">
        <v>3.37</v>
      </c>
      <c r="J152" s="155">
        <f t="shared" si="10"/>
        <v>32.659999999999997</v>
      </c>
      <c r="K152" s="156"/>
      <c r="L152" s="27"/>
      <c r="M152" s="157" t="s">
        <v>1</v>
      </c>
      <c r="N152" s="158" t="s">
        <v>38</v>
      </c>
      <c r="O152" s="159">
        <v>0.15207999999999999</v>
      </c>
      <c r="P152" s="159">
        <f t="shared" si="11"/>
        <v>1.4736551999999998</v>
      </c>
      <c r="Q152" s="159">
        <v>4.0000000000000002E-4</v>
      </c>
      <c r="R152" s="159">
        <f t="shared" si="12"/>
        <v>3.8760000000000001E-3</v>
      </c>
      <c r="S152" s="159">
        <v>0</v>
      </c>
      <c r="T152" s="160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152</v>
      </c>
      <c r="AT152" s="161" t="s">
        <v>148</v>
      </c>
      <c r="AU152" s="161" t="s">
        <v>85</v>
      </c>
      <c r="AY152" s="14" t="s">
        <v>146</v>
      </c>
      <c r="BE152" s="162">
        <f t="shared" si="14"/>
        <v>0</v>
      </c>
      <c r="BF152" s="162">
        <f t="shared" si="15"/>
        <v>32.659999999999997</v>
      </c>
      <c r="BG152" s="162">
        <f t="shared" si="16"/>
        <v>0</v>
      </c>
      <c r="BH152" s="162">
        <f t="shared" si="17"/>
        <v>0</v>
      </c>
      <c r="BI152" s="162">
        <f t="shared" si="18"/>
        <v>0</v>
      </c>
      <c r="BJ152" s="14" t="s">
        <v>85</v>
      </c>
      <c r="BK152" s="162">
        <f t="shared" si="19"/>
        <v>32.659999999999997</v>
      </c>
      <c r="BL152" s="14" t="s">
        <v>152</v>
      </c>
      <c r="BM152" s="161" t="s">
        <v>7</v>
      </c>
    </row>
    <row r="153" spans="1:65" s="2" customFormat="1" ht="24.15" customHeight="1">
      <c r="A153" s="26"/>
      <c r="B153" s="149"/>
      <c r="C153" s="150" t="s">
        <v>186</v>
      </c>
      <c r="D153" s="150" t="s">
        <v>148</v>
      </c>
      <c r="E153" s="151" t="s">
        <v>187</v>
      </c>
      <c r="F153" s="152" t="s">
        <v>188</v>
      </c>
      <c r="G153" s="153" t="s">
        <v>151</v>
      </c>
      <c r="H153" s="154">
        <v>9.69</v>
      </c>
      <c r="I153" s="155">
        <v>16.64</v>
      </c>
      <c r="J153" s="155">
        <f t="shared" si="10"/>
        <v>161.24</v>
      </c>
      <c r="K153" s="156"/>
      <c r="L153" s="27"/>
      <c r="M153" s="157" t="s">
        <v>1</v>
      </c>
      <c r="N153" s="158" t="s">
        <v>38</v>
      </c>
      <c r="O153" s="159">
        <v>0.44866</v>
      </c>
      <c r="P153" s="159">
        <f t="shared" si="11"/>
        <v>4.3475153999999998</v>
      </c>
      <c r="Q153" s="159">
        <v>3.2200000000000002E-3</v>
      </c>
      <c r="R153" s="159">
        <f t="shared" si="12"/>
        <v>3.1201800000000002E-2</v>
      </c>
      <c r="S153" s="159">
        <v>0</v>
      </c>
      <c r="T153" s="160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152</v>
      </c>
      <c r="AT153" s="161" t="s">
        <v>148</v>
      </c>
      <c r="AU153" s="161" t="s">
        <v>85</v>
      </c>
      <c r="AY153" s="14" t="s">
        <v>146</v>
      </c>
      <c r="BE153" s="162">
        <f t="shared" si="14"/>
        <v>0</v>
      </c>
      <c r="BF153" s="162">
        <f t="shared" si="15"/>
        <v>161.24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85</v>
      </c>
      <c r="BK153" s="162">
        <f t="shared" si="19"/>
        <v>161.24</v>
      </c>
      <c r="BL153" s="14" t="s">
        <v>152</v>
      </c>
      <c r="BM153" s="161" t="s">
        <v>189</v>
      </c>
    </row>
    <row r="154" spans="1:65" s="2" customFormat="1" ht="24.15" customHeight="1">
      <c r="A154" s="26"/>
      <c r="B154" s="149"/>
      <c r="C154" s="150" t="s">
        <v>169</v>
      </c>
      <c r="D154" s="150" t="s">
        <v>148</v>
      </c>
      <c r="E154" s="151" t="s">
        <v>190</v>
      </c>
      <c r="F154" s="152" t="s">
        <v>191</v>
      </c>
      <c r="G154" s="153" t="s">
        <v>151</v>
      </c>
      <c r="H154" s="154">
        <v>6</v>
      </c>
      <c r="I154" s="155">
        <v>3.15</v>
      </c>
      <c r="J154" s="155">
        <f t="shared" si="10"/>
        <v>18.899999999999999</v>
      </c>
      <c r="K154" s="156"/>
      <c r="L154" s="27"/>
      <c r="M154" s="157" t="s">
        <v>1</v>
      </c>
      <c r="N154" s="158" t="s">
        <v>38</v>
      </c>
      <c r="O154" s="159">
        <v>9.2069999999999999E-2</v>
      </c>
      <c r="P154" s="159">
        <f t="shared" si="11"/>
        <v>0.55242000000000002</v>
      </c>
      <c r="Q154" s="159">
        <v>3.5E-4</v>
      </c>
      <c r="R154" s="159">
        <f t="shared" si="12"/>
        <v>2.0999999999999999E-3</v>
      </c>
      <c r="S154" s="159">
        <v>0</v>
      </c>
      <c r="T154" s="160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152</v>
      </c>
      <c r="AT154" s="161" t="s">
        <v>148</v>
      </c>
      <c r="AU154" s="161" t="s">
        <v>85</v>
      </c>
      <c r="AY154" s="14" t="s">
        <v>146</v>
      </c>
      <c r="BE154" s="162">
        <f t="shared" si="14"/>
        <v>0</v>
      </c>
      <c r="BF154" s="162">
        <f t="shared" si="15"/>
        <v>18.899999999999999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85</v>
      </c>
      <c r="BK154" s="162">
        <f t="shared" si="19"/>
        <v>18.899999999999999</v>
      </c>
      <c r="BL154" s="14" t="s">
        <v>152</v>
      </c>
      <c r="BM154" s="161" t="s">
        <v>192</v>
      </c>
    </row>
    <row r="155" spans="1:65" s="2" customFormat="1" ht="24.15" customHeight="1">
      <c r="A155" s="26"/>
      <c r="B155" s="149"/>
      <c r="C155" s="150" t="s">
        <v>193</v>
      </c>
      <c r="D155" s="150" t="s">
        <v>148</v>
      </c>
      <c r="E155" s="151" t="s">
        <v>194</v>
      </c>
      <c r="F155" s="152" t="s">
        <v>195</v>
      </c>
      <c r="G155" s="153" t="s">
        <v>151</v>
      </c>
      <c r="H155" s="154">
        <v>6</v>
      </c>
      <c r="I155" s="155">
        <v>20.59</v>
      </c>
      <c r="J155" s="155">
        <f t="shared" si="10"/>
        <v>123.54</v>
      </c>
      <c r="K155" s="156"/>
      <c r="L155" s="27"/>
      <c r="M155" s="157" t="s">
        <v>1</v>
      </c>
      <c r="N155" s="158" t="s">
        <v>38</v>
      </c>
      <c r="O155" s="159">
        <v>0.60155000000000003</v>
      </c>
      <c r="P155" s="159">
        <f t="shared" si="11"/>
        <v>3.6093000000000002</v>
      </c>
      <c r="Q155" s="159">
        <v>2.6800000000000001E-3</v>
      </c>
      <c r="R155" s="159">
        <f t="shared" si="12"/>
        <v>1.6080000000000001E-2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152</v>
      </c>
      <c r="AT155" s="161" t="s">
        <v>148</v>
      </c>
      <c r="AU155" s="161" t="s">
        <v>85</v>
      </c>
      <c r="AY155" s="14" t="s">
        <v>146</v>
      </c>
      <c r="BE155" s="162">
        <f t="shared" si="14"/>
        <v>0</v>
      </c>
      <c r="BF155" s="162">
        <f t="shared" si="15"/>
        <v>123.54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85</v>
      </c>
      <c r="BK155" s="162">
        <f t="shared" si="19"/>
        <v>123.54</v>
      </c>
      <c r="BL155" s="14" t="s">
        <v>152</v>
      </c>
      <c r="BM155" s="161" t="s">
        <v>196</v>
      </c>
    </row>
    <row r="156" spans="1:65" s="2" customFormat="1" ht="24.15" customHeight="1">
      <c r="A156" s="26"/>
      <c r="B156" s="149"/>
      <c r="C156" s="150" t="s">
        <v>174</v>
      </c>
      <c r="D156" s="150" t="s">
        <v>148</v>
      </c>
      <c r="E156" s="151" t="s">
        <v>197</v>
      </c>
      <c r="F156" s="152" t="s">
        <v>198</v>
      </c>
      <c r="G156" s="153" t="s">
        <v>151</v>
      </c>
      <c r="H156" s="154">
        <v>107.04</v>
      </c>
      <c r="I156" s="155">
        <v>19.59</v>
      </c>
      <c r="J156" s="155">
        <f t="shared" si="10"/>
        <v>2096.91</v>
      </c>
      <c r="K156" s="156"/>
      <c r="L156" s="27"/>
      <c r="M156" s="157" t="s">
        <v>1</v>
      </c>
      <c r="N156" s="158" t="s">
        <v>38</v>
      </c>
      <c r="O156" s="159">
        <v>0.45859</v>
      </c>
      <c r="P156" s="159">
        <f t="shared" si="11"/>
        <v>49.087473600000003</v>
      </c>
      <c r="Q156" s="159">
        <v>1.26E-2</v>
      </c>
      <c r="R156" s="159">
        <f t="shared" si="12"/>
        <v>1.3487040000000001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152</v>
      </c>
      <c r="AT156" s="161" t="s">
        <v>148</v>
      </c>
      <c r="AU156" s="161" t="s">
        <v>85</v>
      </c>
      <c r="AY156" s="14" t="s">
        <v>146</v>
      </c>
      <c r="BE156" s="162">
        <f t="shared" si="14"/>
        <v>0</v>
      </c>
      <c r="BF156" s="162">
        <f t="shared" si="15"/>
        <v>2096.91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85</v>
      </c>
      <c r="BK156" s="162">
        <f t="shared" si="19"/>
        <v>2096.91</v>
      </c>
      <c r="BL156" s="14" t="s">
        <v>152</v>
      </c>
      <c r="BM156" s="161" t="s">
        <v>199</v>
      </c>
    </row>
    <row r="157" spans="1:65" s="2" customFormat="1" ht="24.15" customHeight="1">
      <c r="A157" s="26"/>
      <c r="B157" s="149"/>
      <c r="C157" s="150" t="s">
        <v>200</v>
      </c>
      <c r="D157" s="150" t="s">
        <v>148</v>
      </c>
      <c r="E157" s="151" t="s">
        <v>201</v>
      </c>
      <c r="F157" s="152" t="s">
        <v>202</v>
      </c>
      <c r="G157" s="153" t="s">
        <v>151</v>
      </c>
      <c r="H157" s="154">
        <v>857.32</v>
      </c>
      <c r="I157" s="155">
        <v>6.44</v>
      </c>
      <c r="J157" s="155">
        <f t="shared" si="10"/>
        <v>5521.14</v>
      </c>
      <c r="K157" s="156"/>
      <c r="L157" s="27"/>
      <c r="M157" s="157" t="s">
        <v>1</v>
      </c>
      <c r="N157" s="158" t="s">
        <v>38</v>
      </c>
      <c r="O157" s="159">
        <v>0.13800000000000001</v>
      </c>
      <c r="P157" s="159">
        <f t="shared" si="11"/>
        <v>118.31016000000001</v>
      </c>
      <c r="Q157" s="159">
        <v>4.0000000000000001E-3</v>
      </c>
      <c r="R157" s="159">
        <f t="shared" si="12"/>
        <v>3.4292800000000003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152</v>
      </c>
      <c r="AT157" s="161" t="s">
        <v>148</v>
      </c>
      <c r="AU157" s="161" t="s">
        <v>85</v>
      </c>
      <c r="AY157" s="14" t="s">
        <v>146</v>
      </c>
      <c r="BE157" s="162">
        <f t="shared" si="14"/>
        <v>0</v>
      </c>
      <c r="BF157" s="162">
        <f t="shared" si="15"/>
        <v>5521.14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85</v>
      </c>
      <c r="BK157" s="162">
        <f t="shared" si="19"/>
        <v>5521.14</v>
      </c>
      <c r="BL157" s="14" t="s">
        <v>152</v>
      </c>
      <c r="BM157" s="161" t="s">
        <v>203</v>
      </c>
    </row>
    <row r="158" spans="1:65" s="2" customFormat="1" ht="24.15" customHeight="1">
      <c r="A158" s="26"/>
      <c r="B158" s="149"/>
      <c r="C158" s="150" t="s">
        <v>178</v>
      </c>
      <c r="D158" s="150" t="s">
        <v>148</v>
      </c>
      <c r="E158" s="151" t="s">
        <v>204</v>
      </c>
      <c r="F158" s="152" t="s">
        <v>205</v>
      </c>
      <c r="G158" s="153" t="s">
        <v>151</v>
      </c>
      <c r="H158" s="154">
        <v>1036.02</v>
      </c>
      <c r="I158" s="155">
        <v>2.56</v>
      </c>
      <c r="J158" s="155">
        <f t="shared" si="10"/>
        <v>2652.21</v>
      </c>
      <c r="K158" s="156"/>
      <c r="L158" s="27"/>
      <c r="M158" s="157" t="s">
        <v>1</v>
      </c>
      <c r="N158" s="158" t="s">
        <v>38</v>
      </c>
      <c r="O158" s="159">
        <v>9.2050000000000007E-2</v>
      </c>
      <c r="P158" s="159">
        <f t="shared" si="11"/>
        <v>95.365641000000011</v>
      </c>
      <c r="Q158" s="159">
        <v>2.3000000000000001E-4</v>
      </c>
      <c r="R158" s="159">
        <f t="shared" si="12"/>
        <v>0.23828460000000001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152</v>
      </c>
      <c r="AT158" s="161" t="s">
        <v>148</v>
      </c>
      <c r="AU158" s="161" t="s">
        <v>85</v>
      </c>
      <c r="AY158" s="14" t="s">
        <v>146</v>
      </c>
      <c r="BE158" s="162">
        <f t="shared" si="14"/>
        <v>0</v>
      </c>
      <c r="BF158" s="162">
        <f t="shared" si="15"/>
        <v>2652.21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85</v>
      </c>
      <c r="BK158" s="162">
        <f t="shared" si="19"/>
        <v>2652.21</v>
      </c>
      <c r="BL158" s="14" t="s">
        <v>152</v>
      </c>
      <c r="BM158" s="161" t="s">
        <v>206</v>
      </c>
    </row>
    <row r="159" spans="1:65" s="2" customFormat="1" ht="24.15" customHeight="1">
      <c r="A159" s="26"/>
      <c r="B159" s="149"/>
      <c r="C159" s="150" t="s">
        <v>207</v>
      </c>
      <c r="D159" s="150" t="s">
        <v>148</v>
      </c>
      <c r="E159" s="151" t="s">
        <v>208</v>
      </c>
      <c r="F159" s="152" t="s">
        <v>209</v>
      </c>
      <c r="G159" s="153" t="s">
        <v>151</v>
      </c>
      <c r="H159" s="154">
        <v>1036.02</v>
      </c>
      <c r="I159" s="155">
        <v>2.44</v>
      </c>
      <c r="J159" s="155">
        <f t="shared" si="10"/>
        <v>2527.89</v>
      </c>
      <c r="K159" s="156"/>
      <c r="L159" s="27"/>
      <c r="M159" s="157" t="s">
        <v>1</v>
      </c>
      <c r="N159" s="158" t="s">
        <v>38</v>
      </c>
      <c r="O159" s="159">
        <v>9.2079999999999995E-2</v>
      </c>
      <c r="P159" s="159">
        <f t="shared" si="11"/>
        <v>95.396721599999992</v>
      </c>
      <c r="Q159" s="159">
        <v>4.0000000000000002E-4</v>
      </c>
      <c r="R159" s="159">
        <f t="shared" si="12"/>
        <v>0.414408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152</v>
      </c>
      <c r="AT159" s="161" t="s">
        <v>148</v>
      </c>
      <c r="AU159" s="161" t="s">
        <v>85</v>
      </c>
      <c r="AY159" s="14" t="s">
        <v>146</v>
      </c>
      <c r="BE159" s="162">
        <f t="shared" si="14"/>
        <v>0</v>
      </c>
      <c r="BF159" s="162">
        <f t="shared" si="15"/>
        <v>2527.89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85</v>
      </c>
      <c r="BK159" s="162">
        <f t="shared" si="19"/>
        <v>2527.89</v>
      </c>
      <c r="BL159" s="14" t="s">
        <v>152</v>
      </c>
      <c r="BM159" s="161" t="s">
        <v>210</v>
      </c>
    </row>
    <row r="160" spans="1:65" s="2" customFormat="1" ht="24.15" customHeight="1">
      <c r="A160" s="26"/>
      <c r="B160" s="149"/>
      <c r="C160" s="150" t="s">
        <v>183</v>
      </c>
      <c r="D160" s="150" t="s">
        <v>148</v>
      </c>
      <c r="E160" s="151" t="s">
        <v>211</v>
      </c>
      <c r="F160" s="152" t="s">
        <v>212</v>
      </c>
      <c r="G160" s="153" t="s">
        <v>151</v>
      </c>
      <c r="H160" s="154">
        <v>1036.02</v>
      </c>
      <c r="I160" s="155">
        <v>15.04</v>
      </c>
      <c r="J160" s="155">
        <f t="shared" si="10"/>
        <v>15581.74</v>
      </c>
      <c r="K160" s="156"/>
      <c r="L160" s="27"/>
      <c r="M160" s="157" t="s">
        <v>1</v>
      </c>
      <c r="N160" s="158" t="s">
        <v>38</v>
      </c>
      <c r="O160" s="159">
        <v>0.35865999999999998</v>
      </c>
      <c r="P160" s="159">
        <f t="shared" si="11"/>
        <v>371.57893319999999</v>
      </c>
      <c r="Q160" s="159">
        <v>3.2200000000000002E-3</v>
      </c>
      <c r="R160" s="159">
        <f t="shared" si="12"/>
        <v>3.3359844000000001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152</v>
      </c>
      <c r="AT160" s="161" t="s">
        <v>148</v>
      </c>
      <c r="AU160" s="161" t="s">
        <v>85</v>
      </c>
      <c r="AY160" s="14" t="s">
        <v>146</v>
      </c>
      <c r="BE160" s="162">
        <f t="shared" si="14"/>
        <v>0</v>
      </c>
      <c r="BF160" s="162">
        <f t="shared" si="15"/>
        <v>15581.74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85</v>
      </c>
      <c r="BK160" s="162">
        <f t="shared" si="19"/>
        <v>15581.74</v>
      </c>
      <c r="BL160" s="14" t="s">
        <v>152</v>
      </c>
      <c r="BM160" s="161" t="s">
        <v>213</v>
      </c>
    </row>
    <row r="161" spans="1:65" s="2" customFormat="1" ht="37.950000000000003" customHeight="1">
      <c r="A161" s="26"/>
      <c r="B161" s="149"/>
      <c r="C161" s="150" t="s">
        <v>214</v>
      </c>
      <c r="D161" s="150" t="s">
        <v>148</v>
      </c>
      <c r="E161" s="151" t="s">
        <v>215</v>
      </c>
      <c r="F161" s="152" t="s">
        <v>216</v>
      </c>
      <c r="G161" s="153" t="s">
        <v>151</v>
      </c>
      <c r="H161" s="154">
        <v>5.58</v>
      </c>
      <c r="I161" s="155">
        <v>2.34</v>
      </c>
      <c r="J161" s="155">
        <f t="shared" si="10"/>
        <v>13.06</v>
      </c>
      <c r="K161" s="156"/>
      <c r="L161" s="27"/>
      <c r="M161" s="157" t="s">
        <v>1</v>
      </c>
      <c r="N161" s="158" t="s">
        <v>38</v>
      </c>
      <c r="O161" s="159">
        <v>0.13200000000000001</v>
      </c>
      <c r="P161" s="159">
        <f t="shared" si="11"/>
        <v>0.73655999999999999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152</v>
      </c>
      <c r="AT161" s="161" t="s">
        <v>148</v>
      </c>
      <c r="AU161" s="161" t="s">
        <v>85</v>
      </c>
      <c r="AY161" s="14" t="s">
        <v>146</v>
      </c>
      <c r="BE161" s="162">
        <f t="shared" si="14"/>
        <v>0</v>
      </c>
      <c r="BF161" s="162">
        <f t="shared" si="15"/>
        <v>13.06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85</v>
      </c>
      <c r="BK161" s="162">
        <f t="shared" si="19"/>
        <v>13.06</v>
      </c>
      <c r="BL161" s="14" t="s">
        <v>152</v>
      </c>
      <c r="BM161" s="161" t="s">
        <v>217</v>
      </c>
    </row>
    <row r="162" spans="1:65" s="2" customFormat="1" ht="37.950000000000003" customHeight="1">
      <c r="A162" s="26"/>
      <c r="B162" s="149"/>
      <c r="C162" s="150" t="s">
        <v>7</v>
      </c>
      <c r="D162" s="150" t="s">
        <v>148</v>
      </c>
      <c r="E162" s="151" t="s">
        <v>218</v>
      </c>
      <c r="F162" s="152" t="s">
        <v>219</v>
      </c>
      <c r="G162" s="153" t="s">
        <v>151</v>
      </c>
      <c r="H162" s="154">
        <v>4.1100000000000003</v>
      </c>
      <c r="I162" s="155">
        <v>2.59</v>
      </c>
      <c r="J162" s="155">
        <f t="shared" si="10"/>
        <v>10.64</v>
      </c>
      <c r="K162" s="156"/>
      <c r="L162" s="27"/>
      <c r="M162" s="157" t="s">
        <v>1</v>
      </c>
      <c r="N162" s="158" t="s">
        <v>38</v>
      </c>
      <c r="O162" s="159">
        <v>0.14599999999999999</v>
      </c>
      <c r="P162" s="159">
        <f t="shared" si="11"/>
        <v>0.60006000000000004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152</v>
      </c>
      <c r="AT162" s="161" t="s">
        <v>148</v>
      </c>
      <c r="AU162" s="161" t="s">
        <v>85</v>
      </c>
      <c r="AY162" s="14" t="s">
        <v>146</v>
      </c>
      <c r="BE162" s="162">
        <f t="shared" si="14"/>
        <v>0</v>
      </c>
      <c r="BF162" s="162">
        <f t="shared" si="15"/>
        <v>10.64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85</v>
      </c>
      <c r="BK162" s="162">
        <f t="shared" si="19"/>
        <v>10.64</v>
      </c>
      <c r="BL162" s="14" t="s">
        <v>152</v>
      </c>
      <c r="BM162" s="161" t="s">
        <v>220</v>
      </c>
    </row>
    <row r="163" spans="1:65" s="2" customFormat="1" ht="44.25" customHeight="1">
      <c r="A163" s="26"/>
      <c r="B163" s="149"/>
      <c r="C163" s="150" t="s">
        <v>221</v>
      </c>
      <c r="D163" s="150" t="s">
        <v>148</v>
      </c>
      <c r="E163" s="151" t="s">
        <v>222</v>
      </c>
      <c r="F163" s="152" t="s">
        <v>223</v>
      </c>
      <c r="G163" s="153" t="s">
        <v>151</v>
      </c>
      <c r="H163" s="154">
        <v>133.80000000000001</v>
      </c>
      <c r="I163" s="155">
        <v>42.16</v>
      </c>
      <c r="J163" s="155">
        <f t="shared" si="10"/>
        <v>5641.01</v>
      </c>
      <c r="K163" s="156"/>
      <c r="L163" s="27"/>
      <c r="M163" s="157" t="s">
        <v>1</v>
      </c>
      <c r="N163" s="158" t="s">
        <v>38</v>
      </c>
      <c r="O163" s="159">
        <v>0.79400000000000004</v>
      </c>
      <c r="P163" s="159">
        <f t="shared" si="11"/>
        <v>106.23720000000002</v>
      </c>
      <c r="Q163" s="159">
        <v>1.4E-2</v>
      </c>
      <c r="R163" s="159">
        <f t="shared" si="12"/>
        <v>1.8732000000000002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152</v>
      </c>
      <c r="AT163" s="161" t="s">
        <v>148</v>
      </c>
      <c r="AU163" s="161" t="s">
        <v>85</v>
      </c>
      <c r="AY163" s="14" t="s">
        <v>146</v>
      </c>
      <c r="BE163" s="162">
        <f t="shared" si="14"/>
        <v>0</v>
      </c>
      <c r="BF163" s="162">
        <f t="shared" si="15"/>
        <v>5641.01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85</v>
      </c>
      <c r="BK163" s="162">
        <f t="shared" si="19"/>
        <v>5641.01</v>
      </c>
      <c r="BL163" s="14" t="s">
        <v>152</v>
      </c>
      <c r="BM163" s="161" t="s">
        <v>224</v>
      </c>
    </row>
    <row r="164" spans="1:65" s="2" customFormat="1" ht="24.15" customHeight="1">
      <c r="A164" s="26"/>
      <c r="B164" s="149"/>
      <c r="C164" s="150" t="s">
        <v>189</v>
      </c>
      <c r="D164" s="150" t="s">
        <v>148</v>
      </c>
      <c r="E164" s="151" t="s">
        <v>225</v>
      </c>
      <c r="F164" s="152" t="s">
        <v>226</v>
      </c>
      <c r="G164" s="153" t="s">
        <v>151</v>
      </c>
      <c r="H164" s="154">
        <v>35.4</v>
      </c>
      <c r="I164" s="155">
        <v>34.46</v>
      </c>
      <c r="J164" s="155">
        <f t="shared" si="10"/>
        <v>1219.8800000000001</v>
      </c>
      <c r="K164" s="156"/>
      <c r="L164" s="27"/>
      <c r="M164" s="157" t="s">
        <v>1</v>
      </c>
      <c r="N164" s="158" t="s">
        <v>38</v>
      </c>
      <c r="O164" s="159">
        <v>0.91408</v>
      </c>
      <c r="P164" s="159">
        <f t="shared" si="11"/>
        <v>32.358432000000001</v>
      </c>
      <c r="Q164" s="159">
        <v>1.881E-2</v>
      </c>
      <c r="R164" s="159">
        <f t="shared" si="12"/>
        <v>0.66587399999999997</v>
      </c>
      <c r="S164" s="159">
        <v>0</v>
      </c>
      <c r="T164" s="160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152</v>
      </c>
      <c r="AT164" s="161" t="s">
        <v>148</v>
      </c>
      <c r="AU164" s="161" t="s">
        <v>85</v>
      </c>
      <c r="AY164" s="14" t="s">
        <v>146</v>
      </c>
      <c r="BE164" s="162">
        <f t="shared" si="14"/>
        <v>0</v>
      </c>
      <c r="BF164" s="162">
        <f t="shared" si="15"/>
        <v>1219.8800000000001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85</v>
      </c>
      <c r="BK164" s="162">
        <f t="shared" si="19"/>
        <v>1219.8800000000001</v>
      </c>
      <c r="BL164" s="14" t="s">
        <v>152</v>
      </c>
      <c r="BM164" s="161" t="s">
        <v>227</v>
      </c>
    </row>
    <row r="165" spans="1:65" s="2" customFormat="1" ht="24.15" customHeight="1">
      <c r="A165" s="26"/>
      <c r="B165" s="149"/>
      <c r="C165" s="150" t="s">
        <v>228</v>
      </c>
      <c r="D165" s="150" t="s">
        <v>148</v>
      </c>
      <c r="E165" s="151" t="s">
        <v>229</v>
      </c>
      <c r="F165" s="152" t="s">
        <v>230</v>
      </c>
      <c r="G165" s="153" t="s">
        <v>151</v>
      </c>
      <c r="H165" s="154">
        <v>5.58</v>
      </c>
      <c r="I165" s="155">
        <v>36.49</v>
      </c>
      <c r="J165" s="155">
        <f t="shared" si="10"/>
        <v>203.61</v>
      </c>
      <c r="K165" s="156"/>
      <c r="L165" s="27"/>
      <c r="M165" s="157" t="s">
        <v>1</v>
      </c>
      <c r="N165" s="158" t="s">
        <v>38</v>
      </c>
      <c r="O165" s="159">
        <v>0.91503999999999996</v>
      </c>
      <c r="P165" s="159">
        <f t="shared" si="11"/>
        <v>5.1059231999999994</v>
      </c>
      <c r="Q165" s="159">
        <v>2.0809999999999999E-2</v>
      </c>
      <c r="R165" s="159">
        <f t="shared" si="12"/>
        <v>0.1161198</v>
      </c>
      <c r="S165" s="159">
        <v>0</v>
      </c>
      <c r="T165" s="160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152</v>
      </c>
      <c r="AT165" s="161" t="s">
        <v>148</v>
      </c>
      <c r="AU165" s="161" t="s">
        <v>85</v>
      </c>
      <c r="AY165" s="14" t="s">
        <v>146</v>
      </c>
      <c r="BE165" s="162">
        <f t="shared" si="14"/>
        <v>0</v>
      </c>
      <c r="BF165" s="162">
        <f t="shared" si="15"/>
        <v>203.61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85</v>
      </c>
      <c r="BK165" s="162">
        <f t="shared" si="19"/>
        <v>203.61</v>
      </c>
      <c r="BL165" s="14" t="s">
        <v>152</v>
      </c>
      <c r="BM165" s="161" t="s">
        <v>231</v>
      </c>
    </row>
    <row r="166" spans="1:65" s="2" customFormat="1" ht="37.950000000000003" customHeight="1">
      <c r="A166" s="26"/>
      <c r="B166" s="149"/>
      <c r="C166" s="150" t="s">
        <v>192</v>
      </c>
      <c r="D166" s="150" t="s">
        <v>148</v>
      </c>
      <c r="E166" s="151" t="s">
        <v>232</v>
      </c>
      <c r="F166" s="152" t="s">
        <v>233</v>
      </c>
      <c r="G166" s="153" t="s">
        <v>151</v>
      </c>
      <c r="H166" s="154">
        <v>6.72</v>
      </c>
      <c r="I166" s="155">
        <v>46.38</v>
      </c>
      <c r="J166" s="155">
        <f t="shared" si="10"/>
        <v>311.67</v>
      </c>
      <c r="K166" s="156"/>
      <c r="L166" s="27"/>
      <c r="M166" s="157" t="s">
        <v>1</v>
      </c>
      <c r="N166" s="158" t="s">
        <v>38</v>
      </c>
      <c r="O166" s="159">
        <v>0.91800000000000004</v>
      </c>
      <c r="P166" s="159">
        <f t="shared" si="11"/>
        <v>6.1689600000000002</v>
      </c>
      <c r="Q166" s="159">
        <v>2.8000000000000001E-2</v>
      </c>
      <c r="R166" s="159">
        <f t="shared" si="12"/>
        <v>0.18815999999999999</v>
      </c>
      <c r="S166" s="159">
        <v>0</v>
      </c>
      <c r="T166" s="160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152</v>
      </c>
      <c r="AT166" s="161" t="s">
        <v>148</v>
      </c>
      <c r="AU166" s="161" t="s">
        <v>85</v>
      </c>
      <c r="AY166" s="14" t="s">
        <v>146</v>
      </c>
      <c r="BE166" s="162">
        <f t="shared" si="14"/>
        <v>0</v>
      </c>
      <c r="BF166" s="162">
        <f t="shared" si="15"/>
        <v>311.67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85</v>
      </c>
      <c r="BK166" s="162">
        <f t="shared" si="19"/>
        <v>311.67</v>
      </c>
      <c r="BL166" s="14" t="s">
        <v>152</v>
      </c>
      <c r="BM166" s="161" t="s">
        <v>234</v>
      </c>
    </row>
    <row r="167" spans="1:65" s="2" customFormat="1" ht="37.950000000000003" customHeight="1">
      <c r="A167" s="26"/>
      <c r="B167" s="149"/>
      <c r="C167" s="150" t="s">
        <v>235</v>
      </c>
      <c r="D167" s="150" t="s">
        <v>148</v>
      </c>
      <c r="E167" s="151" t="s">
        <v>236</v>
      </c>
      <c r="F167" s="152" t="s">
        <v>237</v>
      </c>
      <c r="G167" s="153" t="s">
        <v>151</v>
      </c>
      <c r="H167" s="154">
        <v>831.18</v>
      </c>
      <c r="I167" s="155">
        <v>60.1</v>
      </c>
      <c r="J167" s="155">
        <f t="shared" si="10"/>
        <v>49953.919999999998</v>
      </c>
      <c r="K167" s="156"/>
      <c r="L167" s="27"/>
      <c r="M167" s="157" t="s">
        <v>1</v>
      </c>
      <c r="N167" s="158" t="s">
        <v>38</v>
      </c>
      <c r="O167" s="159">
        <v>0.92200000000000004</v>
      </c>
      <c r="P167" s="159">
        <f t="shared" si="11"/>
        <v>766.34795999999994</v>
      </c>
      <c r="Q167" s="159">
        <v>3.5000000000000003E-2</v>
      </c>
      <c r="R167" s="159">
        <f t="shared" si="12"/>
        <v>29.0913</v>
      </c>
      <c r="S167" s="159">
        <v>0</v>
      </c>
      <c r="T167" s="160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152</v>
      </c>
      <c r="AT167" s="161" t="s">
        <v>148</v>
      </c>
      <c r="AU167" s="161" t="s">
        <v>85</v>
      </c>
      <c r="AY167" s="14" t="s">
        <v>146</v>
      </c>
      <c r="BE167" s="162">
        <f t="shared" si="14"/>
        <v>0</v>
      </c>
      <c r="BF167" s="162">
        <f t="shared" si="15"/>
        <v>49953.919999999998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85</v>
      </c>
      <c r="BK167" s="162">
        <f t="shared" si="19"/>
        <v>49953.919999999998</v>
      </c>
      <c r="BL167" s="14" t="s">
        <v>152</v>
      </c>
      <c r="BM167" s="161" t="s">
        <v>238</v>
      </c>
    </row>
    <row r="168" spans="1:65" s="2" customFormat="1" ht="33" customHeight="1">
      <c r="A168" s="26"/>
      <c r="B168" s="149"/>
      <c r="C168" s="150" t="s">
        <v>196</v>
      </c>
      <c r="D168" s="150" t="s">
        <v>148</v>
      </c>
      <c r="E168" s="151" t="s">
        <v>239</v>
      </c>
      <c r="F168" s="152" t="s">
        <v>240</v>
      </c>
      <c r="G168" s="153" t="s">
        <v>151</v>
      </c>
      <c r="H168" s="154">
        <v>4.1100000000000003</v>
      </c>
      <c r="I168" s="155">
        <v>70.27</v>
      </c>
      <c r="J168" s="155">
        <f t="shared" si="10"/>
        <v>288.81</v>
      </c>
      <c r="K168" s="156"/>
      <c r="L168" s="27"/>
      <c r="M168" s="157" t="s">
        <v>1</v>
      </c>
      <c r="N168" s="158" t="s">
        <v>38</v>
      </c>
      <c r="O168" s="159">
        <v>1.014</v>
      </c>
      <c r="P168" s="159">
        <f t="shared" si="11"/>
        <v>4.1675400000000007</v>
      </c>
      <c r="Q168" s="159">
        <v>0.04</v>
      </c>
      <c r="R168" s="159">
        <f t="shared" si="12"/>
        <v>0.16440000000000002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152</v>
      </c>
      <c r="AT168" s="161" t="s">
        <v>148</v>
      </c>
      <c r="AU168" s="161" t="s">
        <v>85</v>
      </c>
      <c r="AY168" s="14" t="s">
        <v>146</v>
      </c>
      <c r="BE168" s="162">
        <f t="shared" si="14"/>
        <v>0</v>
      </c>
      <c r="BF168" s="162">
        <f t="shared" si="15"/>
        <v>288.81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85</v>
      </c>
      <c r="BK168" s="162">
        <f t="shared" si="19"/>
        <v>288.81</v>
      </c>
      <c r="BL168" s="14" t="s">
        <v>152</v>
      </c>
      <c r="BM168" s="161" t="s">
        <v>241</v>
      </c>
    </row>
    <row r="169" spans="1:65" s="2" customFormat="1" ht="33" customHeight="1">
      <c r="A169" s="26"/>
      <c r="B169" s="149"/>
      <c r="C169" s="150" t="s">
        <v>242</v>
      </c>
      <c r="D169" s="150" t="s">
        <v>148</v>
      </c>
      <c r="E169" s="151" t="s">
        <v>243</v>
      </c>
      <c r="F169" s="152" t="s">
        <v>244</v>
      </c>
      <c r="G169" s="153" t="s">
        <v>151</v>
      </c>
      <c r="H169" s="154">
        <v>164.7</v>
      </c>
      <c r="I169" s="155">
        <v>38.74</v>
      </c>
      <c r="J169" s="155">
        <f t="shared" si="10"/>
        <v>6380.48</v>
      </c>
      <c r="K169" s="156"/>
      <c r="L169" s="27"/>
      <c r="M169" s="157" t="s">
        <v>1</v>
      </c>
      <c r="N169" s="158" t="s">
        <v>38</v>
      </c>
      <c r="O169" s="159">
        <v>1.3290200000000001</v>
      </c>
      <c r="P169" s="159">
        <f t="shared" si="11"/>
        <v>218.88959399999999</v>
      </c>
      <c r="Q169" s="159">
        <v>1.8679999999999999E-2</v>
      </c>
      <c r="R169" s="159">
        <f t="shared" si="12"/>
        <v>3.0765959999999994</v>
      </c>
      <c r="S169" s="159">
        <v>0</v>
      </c>
      <c r="T169" s="160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152</v>
      </c>
      <c r="AT169" s="161" t="s">
        <v>148</v>
      </c>
      <c r="AU169" s="161" t="s">
        <v>85</v>
      </c>
      <c r="AY169" s="14" t="s">
        <v>146</v>
      </c>
      <c r="BE169" s="162">
        <f t="shared" si="14"/>
        <v>0</v>
      </c>
      <c r="BF169" s="162">
        <f t="shared" si="15"/>
        <v>6380.48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85</v>
      </c>
      <c r="BK169" s="162">
        <f t="shared" si="19"/>
        <v>6380.48</v>
      </c>
      <c r="BL169" s="14" t="s">
        <v>152</v>
      </c>
      <c r="BM169" s="161" t="s">
        <v>245</v>
      </c>
    </row>
    <row r="170" spans="1:65" s="2" customFormat="1" ht="21.75" customHeight="1">
      <c r="A170" s="26"/>
      <c r="B170" s="149"/>
      <c r="C170" s="150" t="s">
        <v>199</v>
      </c>
      <c r="D170" s="150" t="s">
        <v>148</v>
      </c>
      <c r="E170" s="151" t="s">
        <v>246</v>
      </c>
      <c r="F170" s="152" t="s">
        <v>247</v>
      </c>
      <c r="G170" s="153" t="s">
        <v>151</v>
      </c>
      <c r="H170" s="154">
        <v>39.14</v>
      </c>
      <c r="I170" s="155">
        <v>37.72</v>
      </c>
      <c r="J170" s="155">
        <f t="shared" si="10"/>
        <v>1476.36</v>
      </c>
      <c r="K170" s="156"/>
      <c r="L170" s="27"/>
      <c r="M170" s="157" t="s">
        <v>1</v>
      </c>
      <c r="N170" s="158" t="s">
        <v>38</v>
      </c>
      <c r="O170" s="159">
        <v>1.15574</v>
      </c>
      <c r="P170" s="159">
        <f t="shared" si="11"/>
        <v>45.235663600000002</v>
      </c>
      <c r="Q170" s="159">
        <v>1.6039999999999999E-2</v>
      </c>
      <c r="R170" s="159">
        <f t="shared" si="12"/>
        <v>0.62780559999999996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152</v>
      </c>
      <c r="AT170" s="161" t="s">
        <v>148</v>
      </c>
      <c r="AU170" s="161" t="s">
        <v>85</v>
      </c>
      <c r="AY170" s="14" t="s">
        <v>146</v>
      </c>
      <c r="BE170" s="162">
        <f t="shared" si="14"/>
        <v>0</v>
      </c>
      <c r="BF170" s="162">
        <f t="shared" si="15"/>
        <v>1476.36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85</v>
      </c>
      <c r="BK170" s="162">
        <f t="shared" si="19"/>
        <v>1476.36</v>
      </c>
      <c r="BL170" s="14" t="s">
        <v>152</v>
      </c>
      <c r="BM170" s="161" t="s">
        <v>248</v>
      </c>
    </row>
    <row r="171" spans="1:65" s="2" customFormat="1" ht="24.15" customHeight="1">
      <c r="A171" s="26"/>
      <c r="B171" s="149"/>
      <c r="C171" s="150" t="s">
        <v>249</v>
      </c>
      <c r="D171" s="150" t="s">
        <v>148</v>
      </c>
      <c r="E171" s="151" t="s">
        <v>250</v>
      </c>
      <c r="F171" s="152" t="s">
        <v>251</v>
      </c>
      <c r="G171" s="153" t="s">
        <v>155</v>
      </c>
      <c r="H171" s="154">
        <v>6.76</v>
      </c>
      <c r="I171" s="155">
        <v>129.26</v>
      </c>
      <c r="J171" s="155">
        <f t="shared" si="10"/>
        <v>873.8</v>
      </c>
      <c r="K171" s="156"/>
      <c r="L171" s="27"/>
      <c r="M171" s="157" t="s">
        <v>1</v>
      </c>
      <c r="N171" s="158" t="s">
        <v>38</v>
      </c>
      <c r="O171" s="159">
        <v>2.5718299999999998</v>
      </c>
      <c r="P171" s="159">
        <f t="shared" si="11"/>
        <v>17.3855708</v>
      </c>
      <c r="Q171" s="159">
        <v>2.2404799999999998</v>
      </c>
      <c r="R171" s="159">
        <f t="shared" si="12"/>
        <v>15.145644799999998</v>
      </c>
      <c r="S171" s="159">
        <v>0</v>
      </c>
      <c r="T171" s="160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152</v>
      </c>
      <c r="AT171" s="161" t="s">
        <v>148</v>
      </c>
      <c r="AU171" s="161" t="s">
        <v>85</v>
      </c>
      <c r="AY171" s="14" t="s">
        <v>146</v>
      </c>
      <c r="BE171" s="162">
        <f t="shared" si="14"/>
        <v>0</v>
      </c>
      <c r="BF171" s="162">
        <f t="shared" si="15"/>
        <v>873.8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85</v>
      </c>
      <c r="BK171" s="162">
        <f t="shared" si="19"/>
        <v>873.8</v>
      </c>
      <c r="BL171" s="14" t="s">
        <v>152</v>
      </c>
      <c r="BM171" s="161" t="s">
        <v>252</v>
      </c>
    </row>
    <row r="172" spans="1:65" s="2" customFormat="1" ht="33" customHeight="1">
      <c r="A172" s="26"/>
      <c r="B172" s="149"/>
      <c r="C172" s="150" t="s">
        <v>203</v>
      </c>
      <c r="D172" s="150" t="s">
        <v>148</v>
      </c>
      <c r="E172" s="151" t="s">
        <v>253</v>
      </c>
      <c r="F172" s="152" t="s">
        <v>254</v>
      </c>
      <c r="G172" s="153" t="s">
        <v>155</v>
      </c>
      <c r="H172" s="154">
        <v>6.76</v>
      </c>
      <c r="I172" s="155">
        <v>6.9</v>
      </c>
      <c r="J172" s="155">
        <f t="shared" si="10"/>
        <v>46.64</v>
      </c>
      <c r="K172" s="156"/>
      <c r="L172" s="27"/>
      <c r="M172" s="157" t="s">
        <v>1</v>
      </c>
      <c r="N172" s="158" t="s">
        <v>38</v>
      </c>
      <c r="O172" s="159">
        <v>0.42199999999999999</v>
      </c>
      <c r="P172" s="159">
        <f t="shared" si="11"/>
        <v>2.8527199999999997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152</v>
      </c>
      <c r="AT172" s="161" t="s">
        <v>148</v>
      </c>
      <c r="AU172" s="161" t="s">
        <v>85</v>
      </c>
      <c r="AY172" s="14" t="s">
        <v>146</v>
      </c>
      <c r="BE172" s="162">
        <f t="shared" si="14"/>
        <v>0</v>
      </c>
      <c r="BF172" s="162">
        <f t="shared" si="15"/>
        <v>46.64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85</v>
      </c>
      <c r="BK172" s="162">
        <f t="shared" si="19"/>
        <v>46.64</v>
      </c>
      <c r="BL172" s="14" t="s">
        <v>152</v>
      </c>
      <c r="BM172" s="161" t="s">
        <v>255</v>
      </c>
    </row>
    <row r="173" spans="1:65" s="2" customFormat="1" ht="37.950000000000003" customHeight="1">
      <c r="A173" s="26"/>
      <c r="B173" s="149"/>
      <c r="C173" s="150" t="s">
        <v>256</v>
      </c>
      <c r="D173" s="150" t="s">
        <v>148</v>
      </c>
      <c r="E173" s="151" t="s">
        <v>257</v>
      </c>
      <c r="F173" s="152" t="s">
        <v>258</v>
      </c>
      <c r="G173" s="153" t="s">
        <v>151</v>
      </c>
      <c r="H173" s="154">
        <v>67.599999999999994</v>
      </c>
      <c r="I173" s="155">
        <v>4.55</v>
      </c>
      <c r="J173" s="155">
        <f t="shared" si="10"/>
        <v>307.58</v>
      </c>
      <c r="K173" s="156"/>
      <c r="L173" s="27"/>
      <c r="M173" s="157" t="s">
        <v>1</v>
      </c>
      <c r="N173" s="158" t="s">
        <v>38</v>
      </c>
      <c r="O173" s="159">
        <v>4.0469999999999999E-2</v>
      </c>
      <c r="P173" s="159">
        <f t="shared" si="11"/>
        <v>2.7357719999999999</v>
      </c>
      <c r="Q173" s="159">
        <v>2.4499999999999999E-3</v>
      </c>
      <c r="R173" s="159">
        <f t="shared" si="12"/>
        <v>0.16561999999999999</v>
      </c>
      <c r="S173" s="159">
        <v>0</v>
      </c>
      <c r="T173" s="160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152</v>
      </c>
      <c r="AT173" s="161" t="s">
        <v>148</v>
      </c>
      <c r="AU173" s="161" t="s">
        <v>85</v>
      </c>
      <c r="AY173" s="14" t="s">
        <v>146</v>
      </c>
      <c r="BE173" s="162">
        <f t="shared" si="14"/>
        <v>0</v>
      </c>
      <c r="BF173" s="162">
        <f t="shared" si="15"/>
        <v>307.58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85</v>
      </c>
      <c r="BK173" s="162">
        <f t="shared" si="19"/>
        <v>307.58</v>
      </c>
      <c r="BL173" s="14" t="s">
        <v>152</v>
      </c>
      <c r="BM173" s="161" t="s">
        <v>259</v>
      </c>
    </row>
    <row r="174" spans="1:65" s="2" customFormat="1" ht="21.75" customHeight="1">
      <c r="A174" s="26"/>
      <c r="B174" s="149"/>
      <c r="C174" s="150" t="s">
        <v>206</v>
      </c>
      <c r="D174" s="150" t="s">
        <v>148</v>
      </c>
      <c r="E174" s="151" t="s">
        <v>260</v>
      </c>
      <c r="F174" s="152" t="s">
        <v>261</v>
      </c>
      <c r="G174" s="153" t="s">
        <v>151</v>
      </c>
      <c r="H174" s="154">
        <v>5.17</v>
      </c>
      <c r="I174" s="155">
        <v>38.78</v>
      </c>
      <c r="J174" s="155">
        <f t="shared" si="10"/>
        <v>200.49</v>
      </c>
      <c r="K174" s="156"/>
      <c r="L174" s="27"/>
      <c r="M174" s="157" t="s">
        <v>1</v>
      </c>
      <c r="N174" s="158" t="s">
        <v>38</v>
      </c>
      <c r="O174" s="159">
        <v>1.855</v>
      </c>
      <c r="P174" s="159">
        <f t="shared" si="11"/>
        <v>9.590349999999999</v>
      </c>
      <c r="Q174" s="159">
        <v>2.0000000000000002E-5</v>
      </c>
      <c r="R174" s="159">
        <f t="shared" si="12"/>
        <v>1.0340000000000001E-4</v>
      </c>
      <c r="S174" s="159">
        <v>0</v>
      </c>
      <c r="T174" s="160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152</v>
      </c>
      <c r="AT174" s="161" t="s">
        <v>148</v>
      </c>
      <c r="AU174" s="161" t="s">
        <v>85</v>
      </c>
      <c r="AY174" s="14" t="s">
        <v>146</v>
      </c>
      <c r="BE174" s="162">
        <f t="shared" si="14"/>
        <v>0</v>
      </c>
      <c r="BF174" s="162">
        <f t="shared" si="15"/>
        <v>200.49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85</v>
      </c>
      <c r="BK174" s="162">
        <f t="shared" si="19"/>
        <v>200.49</v>
      </c>
      <c r="BL174" s="14" t="s">
        <v>152</v>
      </c>
      <c r="BM174" s="161" t="s">
        <v>262</v>
      </c>
    </row>
    <row r="175" spans="1:65" s="2" customFormat="1" ht="24.15" customHeight="1">
      <c r="A175" s="26"/>
      <c r="B175" s="149"/>
      <c r="C175" s="150" t="s">
        <v>263</v>
      </c>
      <c r="D175" s="150" t="s">
        <v>148</v>
      </c>
      <c r="E175" s="151" t="s">
        <v>264</v>
      </c>
      <c r="F175" s="152" t="s">
        <v>265</v>
      </c>
      <c r="G175" s="153" t="s">
        <v>151</v>
      </c>
      <c r="H175" s="154">
        <v>5.58</v>
      </c>
      <c r="I175" s="155">
        <v>14.08</v>
      </c>
      <c r="J175" s="155">
        <f t="shared" si="10"/>
        <v>78.569999999999993</v>
      </c>
      <c r="K175" s="156"/>
      <c r="L175" s="27"/>
      <c r="M175" s="157" t="s">
        <v>1</v>
      </c>
      <c r="N175" s="158" t="s">
        <v>38</v>
      </c>
      <c r="O175" s="159">
        <v>0.18038999999999999</v>
      </c>
      <c r="P175" s="159">
        <f t="shared" si="11"/>
        <v>1.0065762</v>
      </c>
      <c r="Q175" s="159">
        <v>6.7000000000000002E-3</v>
      </c>
      <c r="R175" s="159">
        <f t="shared" si="12"/>
        <v>3.7386000000000003E-2</v>
      </c>
      <c r="S175" s="159">
        <v>0</v>
      </c>
      <c r="T175" s="160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152</v>
      </c>
      <c r="AT175" s="161" t="s">
        <v>148</v>
      </c>
      <c r="AU175" s="161" t="s">
        <v>85</v>
      </c>
      <c r="AY175" s="14" t="s">
        <v>146</v>
      </c>
      <c r="BE175" s="162">
        <f t="shared" si="14"/>
        <v>0</v>
      </c>
      <c r="BF175" s="162">
        <f t="shared" si="15"/>
        <v>78.569999999999993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4" t="s">
        <v>85</v>
      </c>
      <c r="BK175" s="162">
        <f t="shared" si="19"/>
        <v>78.569999999999993</v>
      </c>
      <c r="BL175" s="14" t="s">
        <v>152</v>
      </c>
      <c r="BM175" s="161" t="s">
        <v>266</v>
      </c>
    </row>
    <row r="176" spans="1:65" s="2" customFormat="1" ht="24.15" customHeight="1">
      <c r="A176" s="26"/>
      <c r="B176" s="149"/>
      <c r="C176" s="150" t="s">
        <v>210</v>
      </c>
      <c r="D176" s="150" t="s">
        <v>148</v>
      </c>
      <c r="E176" s="151" t="s">
        <v>267</v>
      </c>
      <c r="F176" s="152" t="s">
        <v>268</v>
      </c>
      <c r="G176" s="153" t="s">
        <v>151</v>
      </c>
      <c r="H176" s="154">
        <v>93.66</v>
      </c>
      <c r="I176" s="155">
        <v>24.28</v>
      </c>
      <c r="J176" s="155">
        <f t="shared" si="10"/>
        <v>2274.06</v>
      </c>
      <c r="K176" s="156"/>
      <c r="L176" s="27"/>
      <c r="M176" s="157" t="s">
        <v>1</v>
      </c>
      <c r="N176" s="158" t="s">
        <v>38</v>
      </c>
      <c r="O176" s="159">
        <v>0.24399999999999999</v>
      </c>
      <c r="P176" s="159">
        <f t="shared" si="11"/>
        <v>22.85304</v>
      </c>
      <c r="Q176" s="159">
        <v>8.3000000000000004E-2</v>
      </c>
      <c r="R176" s="159">
        <f t="shared" si="12"/>
        <v>7.7737800000000004</v>
      </c>
      <c r="S176" s="159">
        <v>0</v>
      </c>
      <c r="T176" s="160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152</v>
      </c>
      <c r="AT176" s="161" t="s">
        <v>148</v>
      </c>
      <c r="AU176" s="161" t="s">
        <v>85</v>
      </c>
      <c r="AY176" s="14" t="s">
        <v>146</v>
      </c>
      <c r="BE176" s="162">
        <f t="shared" si="14"/>
        <v>0</v>
      </c>
      <c r="BF176" s="162">
        <f t="shared" si="15"/>
        <v>2274.06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4" t="s">
        <v>85</v>
      </c>
      <c r="BK176" s="162">
        <f t="shared" si="19"/>
        <v>2274.06</v>
      </c>
      <c r="BL176" s="14" t="s">
        <v>152</v>
      </c>
      <c r="BM176" s="161" t="s">
        <v>269</v>
      </c>
    </row>
    <row r="177" spans="1:65" s="2" customFormat="1" ht="24.15" customHeight="1">
      <c r="A177" s="26"/>
      <c r="B177" s="149"/>
      <c r="C177" s="150" t="s">
        <v>270</v>
      </c>
      <c r="D177" s="150" t="s">
        <v>148</v>
      </c>
      <c r="E177" s="151" t="s">
        <v>271</v>
      </c>
      <c r="F177" s="152" t="s">
        <v>272</v>
      </c>
      <c r="G177" s="153" t="s">
        <v>151</v>
      </c>
      <c r="H177" s="154">
        <v>5.58</v>
      </c>
      <c r="I177" s="155">
        <v>29.39</v>
      </c>
      <c r="J177" s="155">
        <f t="shared" si="10"/>
        <v>164</v>
      </c>
      <c r="K177" s="156"/>
      <c r="L177" s="27"/>
      <c r="M177" s="157" t="s">
        <v>1</v>
      </c>
      <c r="N177" s="158" t="s">
        <v>38</v>
      </c>
      <c r="O177" s="159">
        <v>0.497</v>
      </c>
      <c r="P177" s="159">
        <f t="shared" si="11"/>
        <v>2.7732600000000001</v>
      </c>
      <c r="Q177" s="159">
        <v>7.8E-2</v>
      </c>
      <c r="R177" s="159">
        <f t="shared" si="12"/>
        <v>0.43524000000000002</v>
      </c>
      <c r="S177" s="159">
        <v>0</v>
      </c>
      <c r="T177" s="160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152</v>
      </c>
      <c r="AT177" s="161" t="s">
        <v>148</v>
      </c>
      <c r="AU177" s="161" t="s">
        <v>85</v>
      </c>
      <c r="AY177" s="14" t="s">
        <v>146</v>
      </c>
      <c r="BE177" s="162">
        <f t="shared" si="14"/>
        <v>0</v>
      </c>
      <c r="BF177" s="162">
        <f t="shared" si="15"/>
        <v>164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4" t="s">
        <v>85</v>
      </c>
      <c r="BK177" s="162">
        <f t="shared" si="19"/>
        <v>164</v>
      </c>
      <c r="BL177" s="14" t="s">
        <v>152</v>
      </c>
      <c r="BM177" s="161" t="s">
        <v>273</v>
      </c>
    </row>
    <row r="178" spans="1:65" s="2" customFormat="1" ht="24.15" customHeight="1">
      <c r="A178" s="26"/>
      <c r="B178" s="149"/>
      <c r="C178" s="150" t="s">
        <v>213</v>
      </c>
      <c r="D178" s="150" t="s">
        <v>148</v>
      </c>
      <c r="E178" s="151" t="s">
        <v>274</v>
      </c>
      <c r="F178" s="152" t="s">
        <v>275</v>
      </c>
      <c r="G178" s="153" t="s">
        <v>276</v>
      </c>
      <c r="H178" s="154">
        <v>135.19999999999999</v>
      </c>
      <c r="I178" s="155">
        <v>3.09</v>
      </c>
      <c r="J178" s="155">
        <f t="shared" si="10"/>
        <v>417.77</v>
      </c>
      <c r="K178" s="156"/>
      <c r="L178" s="27"/>
      <c r="M178" s="157" t="s">
        <v>1</v>
      </c>
      <c r="N178" s="158" t="s">
        <v>38</v>
      </c>
      <c r="O178" s="159">
        <v>8.5000000000000006E-2</v>
      </c>
      <c r="P178" s="159">
        <f t="shared" si="11"/>
        <v>11.491999999999999</v>
      </c>
      <c r="Q178" s="159">
        <v>8.0000000000000007E-5</v>
      </c>
      <c r="R178" s="159">
        <f t="shared" si="12"/>
        <v>1.0815999999999999E-2</v>
      </c>
      <c r="S178" s="159">
        <v>0</v>
      </c>
      <c r="T178" s="160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152</v>
      </c>
      <c r="AT178" s="161" t="s">
        <v>148</v>
      </c>
      <c r="AU178" s="161" t="s">
        <v>85</v>
      </c>
      <c r="AY178" s="14" t="s">
        <v>146</v>
      </c>
      <c r="BE178" s="162">
        <f t="shared" si="14"/>
        <v>0</v>
      </c>
      <c r="BF178" s="162">
        <f t="shared" si="15"/>
        <v>417.77</v>
      </c>
      <c r="BG178" s="162">
        <f t="shared" si="16"/>
        <v>0</v>
      </c>
      <c r="BH178" s="162">
        <f t="shared" si="17"/>
        <v>0</v>
      </c>
      <c r="BI178" s="162">
        <f t="shared" si="18"/>
        <v>0</v>
      </c>
      <c r="BJ178" s="14" t="s">
        <v>85</v>
      </c>
      <c r="BK178" s="162">
        <f t="shared" si="19"/>
        <v>417.77</v>
      </c>
      <c r="BL178" s="14" t="s">
        <v>152</v>
      </c>
      <c r="BM178" s="161" t="s">
        <v>277</v>
      </c>
    </row>
    <row r="179" spans="1:65" s="12" customFormat="1" ht="22.95" customHeight="1">
      <c r="B179" s="137"/>
      <c r="D179" s="138" t="s">
        <v>71</v>
      </c>
      <c r="E179" s="147" t="s">
        <v>180</v>
      </c>
      <c r="F179" s="147" t="s">
        <v>278</v>
      </c>
      <c r="J179" s="148">
        <f>BK179</f>
        <v>76190.13</v>
      </c>
      <c r="L179" s="137"/>
      <c r="M179" s="141"/>
      <c r="N179" s="142"/>
      <c r="O179" s="142"/>
      <c r="P179" s="143">
        <f>SUM(P180:P211)</f>
        <v>3878.8129465000006</v>
      </c>
      <c r="Q179" s="142"/>
      <c r="R179" s="143">
        <f>SUM(R180:R211)</f>
        <v>102.11234760000001</v>
      </c>
      <c r="S179" s="142"/>
      <c r="T179" s="144">
        <f>SUM(T180:T211)</f>
        <v>87.900360000000006</v>
      </c>
      <c r="AR179" s="138" t="s">
        <v>79</v>
      </c>
      <c r="AT179" s="145" t="s">
        <v>71</v>
      </c>
      <c r="AU179" s="145" t="s">
        <v>79</v>
      </c>
      <c r="AY179" s="138" t="s">
        <v>146</v>
      </c>
      <c r="BK179" s="146">
        <f>SUM(BK180:BK211)</f>
        <v>76190.13</v>
      </c>
    </row>
    <row r="180" spans="1:65" s="2" customFormat="1" ht="33" customHeight="1">
      <c r="A180" s="26"/>
      <c r="B180" s="149"/>
      <c r="C180" s="150" t="s">
        <v>279</v>
      </c>
      <c r="D180" s="150" t="s">
        <v>148</v>
      </c>
      <c r="E180" s="151" t="s">
        <v>280</v>
      </c>
      <c r="F180" s="152" t="s">
        <v>281</v>
      </c>
      <c r="G180" s="153" t="s">
        <v>276</v>
      </c>
      <c r="H180" s="154">
        <v>135.19999999999999</v>
      </c>
      <c r="I180" s="155">
        <v>10.45</v>
      </c>
      <c r="J180" s="155">
        <f t="shared" ref="J180:J211" si="20">ROUND(I180*H180,2)</f>
        <v>1412.84</v>
      </c>
      <c r="K180" s="156"/>
      <c r="L180" s="27"/>
      <c r="M180" s="157" t="s">
        <v>1</v>
      </c>
      <c r="N180" s="158" t="s">
        <v>38</v>
      </c>
      <c r="O180" s="159">
        <v>0.25600000000000001</v>
      </c>
      <c r="P180" s="159">
        <f t="shared" ref="P180:P211" si="21">O180*H180</f>
        <v>34.611199999999997</v>
      </c>
      <c r="Q180" s="159">
        <v>0.16503999999999999</v>
      </c>
      <c r="R180" s="159">
        <f t="shared" ref="R180:R211" si="22">Q180*H180</f>
        <v>22.313407999999995</v>
      </c>
      <c r="S180" s="159">
        <v>0</v>
      </c>
      <c r="T180" s="160">
        <f t="shared" ref="T180:T211" si="2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152</v>
      </c>
      <c r="AT180" s="161" t="s">
        <v>148</v>
      </c>
      <c r="AU180" s="161" t="s">
        <v>85</v>
      </c>
      <c r="AY180" s="14" t="s">
        <v>146</v>
      </c>
      <c r="BE180" s="162">
        <f t="shared" ref="BE180:BE211" si="24">IF(N180="základná",J180,0)</f>
        <v>0</v>
      </c>
      <c r="BF180" s="162">
        <f t="shared" ref="BF180:BF211" si="25">IF(N180="znížená",J180,0)</f>
        <v>1412.84</v>
      </c>
      <c r="BG180" s="162">
        <f t="shared" ref="BG180:BG211" si="26">IF(N180="zákl. prenesená",J180,0)</f>
        <v>0</v>
      </c>
      <c r="BH180" s="162">
        <f t="shared" ref="BH180:BH211" si="27">IF(N180="zníž. prenesená",J180,0)</f>
        <v>0</v>
      </c>
      <c r="BI180" s="162">
        <f t="shared" ref="BI180:BI211" si="28">IF(N180="nulová",J180,0)</f>
        <v>0</v>
      </c>
      <c r="BJ180" s="14" t="s">
        <v>85</v>
      </c>
      <c r="BK180" s="162">
        <f t="shared" ref="BK180:BK211" si="29">ROUND(I180*H180,2)</f>
        <v>1412.84</v>
      </c>
      <c r="BL180" s="14" t="s">
        <v>152</v>
      </c>
      <c r="BM180" s="161" t="s">
        <v>282</v>
      </c>
    </row>
    <row r="181" spans="1:65" s="2" customFormat="1" ht="16.5" customHeight="1">
      <c r="A181" s="26"/>
      <c r="B181" s="149"/>
      <c r="C181" s="163" t="s">
        <v>217</v>
      </c>
      <c r="D181" s="163" t="s">
        <v>283</v>
      </c>
      <c r="E181" s="164" t="s">
        <v>284</v>
      </c>
      <c r="F181" s="165" t="s">
        <v>285</v>
      </c>
      <c r="G181" s="166" t="s">
        <v>286</v>
      </c>
      <c r="H181" s="167">
        <v>136.55000000000001</v>
      </c>
      <c r="I181" s="168">
        <v>5.81</v>
      </c>
      <c r="J181" s="168">
        <f t="shared" si="20"/>
        <v>793.36</v>
      </c>
      <c r="K181" s="169"/>
      <c r="L181" s="170"/>
      <c r="M181" s="171" t="s">
        <v>1</v>
      </c>
      <c r="N181" s="172" t="s">
        <v>38</v>
      </c>
      <c r="O181" s="159">
        <v>0</v>
      </c>
      <c r="P181" s="159">
        <f t="shared" si="21"/>
        <v>0</v>
      </c>
      <c r="Q181" s="159">
        <v>4.8000000000000001E-2</v>
      </c>
      <c r="R181" s="159">
        <f t="shared" si="22"/>
        <v>6.5544000000000011</v>
      </c>
      <c r="S181" s="159">
        <v>0</v>
      </c>
      <c r="T181" s="160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162</v>
      </c>
      <c r="AT181" s="161" t="s">
        <v>283</v>
      </c>
      <c r="AU181" s="161" t="s">
        <v>85</v>
      </c>
      <c r="AY181" s="14" t="s">
        <v>146</v>
      </c>
      <c r="BE181" s="162">
        <f t="shared" si="24"/>
        <v>0</v>
      </c>
      <c r="BF181" s="162">
        <f t="shared" si="25"/>
        <v>793.36</v>
      </c>
      <c r="BG181" s="162">
        <f t="shared" si="26"/>
        <v>0</v>
      </c>
      <c r="BH181" s="162">
        <f t="shared" si="27"/>
        <v>0</v>
      </c>
      <c r="BI181" s="162">
        <f t="shared" si="28"/>
        <v>0</v>
      </c>
      <c r="BJ181" s="14" t="s">
        <v>85</v>
      </c>
      <c r="BK181" s="162">
        <f t="shared" si="29"/>
        <v>793.36</v>
      </c>
      <c r="BL181" s="14" t="s">
        <v>152</v>
      </c>
      <c r="BM181" s="161" t="s">
        <v>287</v>
      </c>
    </row>
    <row r="182" spans="1:65" s="2" customFormat="1" ht="33" customHeight="1">
      <c r="A182" s="26"/>
      <c r="B182" s="149"/>
      <c r="C182" s="150" t="s">
        <v>288</v>
      </c>
      <c r="D182" s="150" t="s">
        <v>148</v>
      </c>
      <c r="E182" s="151" t="s">
        <v>289</v>
      </c>
      <c r="F182" s="152" t="s">
        <v>290</v>
      </c>
      <c r="G182" s="153" t="s">
        <v>155</v>
      </c>
      <c r="H182" s="154">
        <v>8.11</v>
      </c>
      <c r="I182" s="155">
        <v>106.96</v>
      </c>
      <c r="J182" s="155">
        <f t="shared" si="20"/>
        <v>867.45</v>
      </c>
      <c r="K182" s="156"/>
      <c r="L182" s="27"/>
      <c r="M182" s="157" t="s">
        <v>1</v>
      </c>
      <c r="N182" s="158" t="s">
        <v>38</v>
      </c>
      <c r="O182" s="159">
        <v>1.363</v>
      </c>
      <c r="P182" s="159">
        <f t="shared" si="21"/>
        <v>11.053929999999999</v>
      </c>
      <c r="Q182" s="159">
        <v>2.2151299999999998</v>
      </c>
      <c r="R182" s="159">
        <f t="shared" si="22"/>
        <v>17.964704299999998</v>
      </c>
      <c r="S182" s="159">
        <v>0</v>
      </c>
      <c r="T182" s="160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152</v>
      </c>
      <c r="AT182" s="161" t="s">
        <v>148</v>
      </c>
      <c r="AU182" s="161" t="s">
        <v>85</v>
      </c>
      <c r="AY182" s="14" t="s">
        <v>146</v>
      </c>
      <c r="BE182" s="162">
        <f t="shared" si="24"/>
        <v>0</v>
      </c>
      <c r="BF182" s="162">
        <f t="shared" si="25"/>
        <v>867.45</v>
      </c>
      <c r="BG182" s="162">
        <f t="shared" si="26"/>
        <v>0</v>
      </c>
      <c r="BH182" s="162">
        <f t="shared" si="27"/>
        <v>0</v>
      </c>
      <c r="BI182" s="162">
        <f t="shared" si="28"/>
        <v>0</v>
      </c>
      <c r="BJ182" s="14" t="s">
        <v>85</v>
      </c>
      <c r="BK182" s="162">
        <f t="shared" si="29"/>
        <v>867.45</v>
      </c>
      <c r="BL182" s="14" t="s">
        <v>152</v>
      </c>
      <c r="BM182" s="161" t="s">
        <v>291</v>
      </c>
    </row>
    <row r="183" spans="1:65" s="2" customFormat="1" ht="37.950000000000003" customHeight="1">
      <c r="A183" s="26"/>
      <c r="B183" s="149"/>
      <c r="C183" s="150" t="s">
        <v>220</v>
      </c>
      <c r="D183" s="150" t="s">
        <v>148</v>
      </c>
      <c r="E183" s="151" t="s">
        <v>292</v>
      </c>
      <c r="F183" s="152" t="s">
        <v>293</v>
      </c>
      <c r="G183" s="153" t="s">
        <v>151</v>
      </c>
      <c r="H183" s="154">
        <v>1150.3800000000001</v>
      </c>
      <c r="I183" s="155">
        <v>2.61</v>
      </c>
      <c r="J183" s="155">
        <f t="shared" si="20"/>
        <v>3002.49</v>
      </c>
      <c r="K183" s="156"/>
      <c r="L183" s="27"/>
      <c r="M183" s="157" t="s">
        <v>1</v>
      </c>
      <c r="N183" s="158" t="s">
        <v>38</v>
      </c>
      <c r="O183" s="159">
        <v>0.14099999999999999</v>
      </c>
      <c r="P183" s="159">
        <f t="shared" si="21"/>
        <v>162.20357999999999</v>
      </c>
      <c r="Q183" s="159">
        <v>2.3990000000000001E-2</v>
      </c>
      <c r="R183" s="159">
        <f t="shared" si="22"/>
        <v>27.597616200000004</v>
      </c>
      <c r="S183" s="159">
        <v>0</v>
      </c>
      <c r="T183" s="160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152</v>
      </c>
      <c r="AT183" s="161" t="s">
        <v>148</v>
      </c>
      <c r="AU183" s="161" t="s">
        <v>85</v>
      </c>
      <c r="AY183" s="14" t="s">
        <v>146</v>
      </c>
      <c r="BE183" s="162">
        <f t="shared" si="24"/>
        <v>0</v>
      </c>
      <c r="BF183" s="162">
        <f t="shared" si="25"/>
        <v>3002.49</v>
      </c>
      <c r="BG183" s="162">
        <f t="shared" si="26"/>
        <v>0</v>
      </c>
      <c r="BH183" s="162">
        <f t="shared" si="27"/>
        <v>0</v>
      </c>
      <c r="BI183" s="162">
        <f t="shared" si="28"/>
        <v>0</v>
      </c>
      <c r="BJ183" s="14" t="s">
        <v>85</v>
      </c>
      <c r="BK183" s="162">
        <f t="shared" si="29"/>
        <v>3002.49</v>
      </c>
      <c r="BL183" s="14" t="s">
        <v>152</v>
      </c>
      <c r="BM183" s="161" t="s">
        <v>294</v>
      </c>
    </row>
    <row r="184" spans="1:65" s="2" customFormat="1" ht="44.25" customHeight="1">
      <c r="A184" s="26"/>
      <c r="B184" s="149"/>
      <c r="C184" s="150" t="s">
        <v>295</v>
      </c>
      <c r="D184" s="150" t="s">
        <v>148</v>
      </c>
      <c r="E184" s="151" t="s">
        <v>296</v>
      </c>
      <c r="F184" s="152" t="s">
        <v>297</v>
      </c>
      <c r="G184" s="153" t="s">
        <v>151</v>
      </c>
      <c r="H184" s="154">
        <v>3451.14</v>
      </c>
      <c r="I184" s="155">
        <v>1.68</v>
      </c>
      <c r="J184" s="155">
        <f t="shared" si="20"/>
        <v>5797.92</v>
      </c>
      <c r="K184" s="156"/>
      <c r="L184" s="27"/>
      <c r="M184" s="157" t="s">
        <v>1</v>
      </c>
      <c r="N184" s="158" t="s">
        <v>38</v>
      </c>
      <c r="O184" s="159">
        <v>7.7999999999999996E-3</v>
      </c>
      <c r="P184" s="159">
        <f t="shared" si="21"/>
        <v>26.918891999999996</v>
      </c>
      <c r="Q184" s="159">
        <v>0</v>
      </c>
      <c r="R184" s="159">
        <f t="shared" si="22"/>
        <v>0</v>
      </c>
      <c r="S184" s="159">
        <v>0</v>
      </c>
      <c r="T184" s="160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152</v>
      </c>
      <c r="AT184" s="161" t="s">
        <v>148</v>
      </c>
      <c r="AU184" s="161" t="s">
        <v>85</v>
      </c>
      <c r="AY184" s="14" t="s">
        <v>146</v>
      </c>
      <c r="BE184" s="162">
        <f t="shared" si="24"/>
        <v>0</v>
      </c>
      <c r="BF184" s="162">
        <f t="shared" si="25"/>
        <v>5797.92</v>
      </c>
      <c r="BG184" s="162">
        <f t="shared" si="26"/>
        <v>0</v>
      </c>
      <c r="BH184" s="162">
        <f t="shared" si="27"/>
        <v>0</v>
      </c>
      <c r="BI184" s="162">
        <f t="shared" si="28"/>
        <v>0</v>
      </c>
      <c r="BJ184" s="14" t="s">
        <v>85</v>
      </c>
      <c r="BK184" s="162">
        <f t="shared" si="29"/>
        <v>5797.92</v>
      </c>
      <c r="BL184" s="14" t="s">
        <v>152</v>
      </c>
      <c r="BM184" s="161" t="s">
        <v>298</v>
      </c>
    </row>
    <row r="185" spans="1:65" s="2" customFormat="1" ht="37.950000000000003" customHeight="1">
      <c r="A185" s="26"/>
      <c r="B185" s="149"/>
      <c r="C185" s="150" t="s">
        <v>224</v>
      </c>
      <c r="D185" s="150" t="s">
        <v>148</v>
      </c>
      <c r="E185" s="151" t="s">
        <v>299</v>
      </c>
      <c r="F185" s="152" t="s">
        <v>300</v>
      </c>
      <c r="G185" s="153" t="s">
        <v>151</v>
      </c>
      <c r="H185" s="154">
        <v>1150.3800000000001</v>
      </c>
      <c r="I185" s="155">
        <v>1.72</v>
      </c>
      <c r="J185" s="155">
        <f t="shared" si="20"/>
        <v>1978.65</v>
      </c>
      <c r="K185" s="156"/>
      <c r="L185" s="27"/>
      <c r="M185" s="157" t="s">
        <v>1</v>
      </c>
      <c r="N185" s="158" t="s">
        <v>38</v>
      </c>
      <c r="O185" s="159">
        <v>9.9000000000000005E-2</v>
      </c>
      <c r="P185" s="159">
        <f t="shared" si="21"/>
        <v>113.88762000000001</v>
      </c>
      <c r="Q185" s="159">
        <v>2.3990000000000001E-2</v>
      </c>
      <c r="R185" s="159">
        <f t="shared" si="22"/>
        <v>27.597616200000004</v>
      </c>
      <c r="S185" s="159">
        <v>0</v>
      </c>
      <c r="T185" s="160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152</v>
      </c>
      <c r="AT185" s="161" t="s">
        <v>148</v>
      </c>
      <c r="AU185" s="161" t="s">
        <v>85</v>
      </c>
      <c r="AY185" s="14" t="s">
        <v>146</v>
      </c>
      <c r="BE185" s="162">
        <f t="shared" si="24"/>
        <v>0</v>
      </c>
      <c r="BF185" s="162">
        <f t="shared" si="25"/>
        <v>1978.65</v>
      </c>
      <c r="BG185" s="162">
        <f t="shared" si="26"/>
        <v>0</v>
      </c>
      <c r="BH185" s="162">
        <f t="shared" si="27"/>
        <v>0</v>
      </c>
      <c r="BI185" s="162">
        <f t="shared" si="28"/>
        <v>0</v>
      </c>
      <c r="BJ185" s="14" t="s">
        <v>85</v>
      </c>
      <c r="BK185" s="162">
        <f t="shared" si="29"/>
        <v>1978.65</v>
      </c>
      <c r="BL185" s="14" t="s">
        <v>152</v>
      </c>
      <c r="BM185" s="161" t="s">
        <v>301</v>
      </c>
    </row>
    <row r="186" spans="1:65" s="2" customFormat="1" ht="24.15" customHeight="1">
      <c r="A186" s="26"/>
      <c r="B186" s="149"/>
      <c r="C186" s="150" t="s">
        <v>302</v>
      </c>
      <c r="D186" s="150" t="s">
        <v>148</v>
      </c>
      <c r="E186" s="151" t="s">
        <v>303</v>
      </c>
      <c r="F186" s="152" t="s">
        <v>304</v>
      </c>
      <c r="G186" s="153" t="s">
        <v>151</v>
      </c>
      <c r="H186" s="154">
        <v>9.69</v>
      </c>
      <c r="I186" s="155">
        <v>6.71</v>
      </c>
      <c r="J186" s="155">
        <f t="shared" si="20"/>
        <v>65.02</v>
      </c>
      <c r="K186" s="156"/>
      <c r="L186" s="27"/>
      <c r="M186" s="157" t="s">
        <v>1</v>
      </c>
      <c r="N186" s="158" t="s">
        <v>38</v>
      </c>
      <c r="O186" s="159">
        <v>0.25700000000000001</v>
      </c>
      <c r="P186" s="159">
        <f t="shared" si="21"/>
        <v>2.4903299999999997</v>
      </c>
      <c r="Q186" s="159">
        <v>3.3700000000000002E-3</v>
      </c>
      <c r="R186" s="159">
        <f t="shared" si="22"/>
        <v>3.2655299999999998E-2</v>
      </c>
      <c r="S186" s="159">
        <v>0</v>
      </c>
      <c r="T186" s="160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152</v>
      </c>
      <c r="AT186" s="161" t="s">
        <v>148</v>
      </c>
      <c r="AU186" s="161" t="s">
        <v>85</v>
      </c>
      <c r="AY186" s="14" t="s">
        <v>146</v>
      </c>
      <c r="BE186" s="162">
        <f t="shared" si="24"/>
        <v>0</v>
      </c>
      <c r="BF186" s="162">
        <f t="shared" si="25"/>
        <v>65.02</v>
      </c>
      <c r="BG186" s="162">
        <f t="shared" si="26"/>
        <v>0</v>
      </c>
      <c r="BH186" s="162">
        <f t="shared" si="27"/>
        <v>0</v>
      </c>
      <c r="BI186" s="162">
        <f t="shared" si="28"/>
        <v>0</v>
      </c>
      <c r="BJ186" s="14" t="s">
        <v>85</v>
      </c>
      <c r="BK186" s="162">
        <f t="shared" si="29"/>
        <v>65.02</v>
      </c>
      <c r="BL186" s="14" t="s">
        <v>152</v>
      </c>
      <c r="BM186" s="161" t="s">
        <v>305</v>
      </c>
    </row>
    <row r="187" spans="1:65" s="2" customFormat="1" ht="24.15" customHeight="1">
      <c r="A187" s="26"/>
      <c r="B187" s="149"/>
      <c r="C187" s="150" t="s">
        <v>227</v>
      </c>
      <c r="D187" s="150" t="s">
        <v>148</v>
      </c>
      <c r="E187" s="151" t="s">
        <v>306</v>
      </c>
      <c r="F187" s="152" t="s">
        <v>307</v>
      </c>
      <c r="G187" s="153" t="s">
        <v>151</v>
      </c>
      <c r="H187" s="154">
        <v>857.32</v>
      </c>
      <c r="I187" s="155">
        <v>1.68</v>
      </c>
      <c r="J187" s="155">
        <f t="shared" si="20"/>
        <v>1440.3</v>
      </c>
      <c r="K187" s="156"/>
      <c r="L187" s="27"/>
      <c r="M187" s="157" t="s">
        <v>1</v>
      </c>
      <c r="N187" s="158" t="s">
        <v>38</v>
      </c>
      <c r="O187" s="159">
        <v>0.123</v>
      </c>
      <c r="P187" s="159">
        <f t="shared" si="21"/>
        <v>105.45036</v>
      </c>
      <c r="Q187" s="159">
        <v>3.0000000000000001E-5</v>
      </c>
      <c r="R187" s="159">
        <f t="shared" si="22"/>
        <v>2.5719600000000002E-2</v>
      </c>
      <c r="S187" s="159">
        <v>0</v>
      </c>
      <c r="T187" s="160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152</v>
      </c>
      <c r="AT187" s="161" t="s">
        <v>148</v>
      </c>
      <c r="AU187" s="161" t="s">
        <v>85</v>
      </c>
      <c r="AY187" s="14" t="s">
        <v>146</v>
      </c>
      <c r="BE187" s="162">
        <f t="shared" si="24"/>
        <v>0</v>
      </c>
      <c r="BF187" s="162">
        <f t="shared" si="25"/>
        <v>1440.3</v>
      </c>
      <c r="BG187" s="162">
        <f t="shared" si="26"/>
        <v>0</v>
      </c>
      <c r="BH187" s="162">
        <f t="shared" si="27"/>
        <v>0</v>
      </c>
      <c r="BI187" s="162">
        <f t="shared" si="28"/>
        <v>0</v>
      </c>
      <c r="BJ187" s="14" t="s">
        <v>85</v>
      </c>
      <c r="BK187" s="162">
        <f t="shared" si="29"/>
        <v>1440.3</v>
      </c>
      <c r="BL187" s="14" t="s">
        <v>152</v>
      </c>
      <c r="BM187" s="161" t="s">
        <v>308</v>
      </c>
    </row>
    <row r="188" spans="1:65" s="2" customFormat="1" ht="24.15" customHeight="1">
      <c r="A188" s="26"/>
      <c r="B188" s="149"/>
      <c r="C188" s="150" t="s">
        <v>309</v>
      </c>
      <c r="D188" s="150" t="s">
        <v>148</v>
      </c>
      <c r="E188" s="151" t="s">
        <v>310</v>
      </c>
      <c r="F188" s="152" t="s">
        <v>311</v>
      </c>
      <c r="G188" s="153" t="s">
        <v>151</v>
      </c>
      <c r="H188" s="154">
        <v>857.32</v>
      </c>
      <c r="I188" s="155">
        <v>6.67</v>
      </c>
      <c r="J188" s="155">
        <f t="shared" si="20"/>
        <v>5718.32</v>
      </c>
      <c r="K188" s="156"/>
      <c r="L188" s="27"/>
      <c r="M188" s="157" t="s">
        <v>1</v>
      </c>
      <c r="N188" s="158" t="s">
        <v>38</v>
      </c>
      <c r="O188" s="159">
        <v>0.18099999999999999</v>
      </c>
      <c r="P188" s="159">
        <f t="shared" si="21"/>
        <v>155.17492000000001</v>
      </c>
      <c r="Q188" s="159">
        <v>0</v>
      </c>
      <c r="R188" s="159">
        <f t="shared" si="22"/>
        <v>0</v>
      </c>
      <c r="S188" s="159">
        <v>0</v>
      </c>
      <c r="T188" s="160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152</v>
      </c>
      <c r="AT188" s="161" t="s">
        <v>148</v>
      </c>
      <c r="AU188" s="161" t="s">
        <v>85</v>
      </c>
      <c r="AY188" s="14" t="s">
        <v>146</v>
      </c>
      <c r="BE188" s="162">
        <f t="shared" si="24"/>
        <v>0</v>
      </c>
      <c r="BF188" s="162">
        <f t="shared" si="25"/>
        <v>5718.32</v>
      </c>
      <c r="BG188" s="162">
        <f t="shared" si="26"/>
        <v>0</v>
      </c>
      <c r="BH188" s="162">
        <f t="shared" si="27"/>
        <v>0</v>
      </c>
      <c r="BI188" s="162">
        <f t="shared" si="28"/>
        <v>0</v>
      </c>
      <c r="BJ188" s="14" t="s">
        <v>85</v>
      </c>
      <c r="BK188" s="162">
        <f t="shared" si="29"/>
        <v>5718.32</v>
      </c>
      <c r="BL188" s="14" t="s">
        <v>152</v>
      </c>
      <c r="BM188" s="161" t="s">
        <v>312</v>
      </c>
    </row>
    <row r="189" spans="1:65" s="2" customFormat="1" ht="24.15" customHeight="1">
      <c r="A189" s="26"/>
      <c r="B189" s="149"/>
      <c r="C189" s="150" t="s">
        <v>231</v>
      </c>
      <c r="D189" s="150" t="s">
        <v>148</v>
      </c>
      <c r="E189" s="151" t="s">
        <v>313</v>
      </c>
      <c r="F189" s="152" t="s">
        <v>314</v>
      </c>
      <c r="G189" s="153" t="s">
        <v>315</v>
      </c>
      <c r="H189" s="154">
        <v>1</v>
      </c>
      <c r="I189" s="155">
        <v>350</v>
      </c>
      <c r="J189" s="155">
        <f t="shared" si="20"/>
        <v>350</v>
      </c>
      <c r="K189" s="156"/>
      <c r="L189" s="27"/>
      <c r="M189" s="157" t="s">
        <v>1</v>
      </c>
      <c r="N189" s="158" t="s">
        <v>38</v>
      </c>
      <c r="O189" s="159">
        <v>0</v>
      </c>
      <c r="P189" s="159">
        <f t="shared" si="21"/>
        <v>0</v>
      </c>
      <c r="Q189" s="159">
        <v>0</v>
      </c>
      <c r="R189" s="159">
        <f t="shared" si="22"/>
        <v>0</v>
      </c>
      <c r="S189" s="159">
        <v>0</v>
      </c>
      <c r="T189" s="160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152</v>
      </c>
      <c r="AT189" s="161" t="s">
        <v>148</v>
      </c>
      <c r="AU189" s="161" t="s">
        <v>85</v>
      </c>
      <c r="AY189" s="14" t="s">
        <v>146</v>
      </c>
      <c r="BE189" s="162">
        <f t="shared" si="24"/>
        <v>0</v>
      </c>
      <c r="BF189" s="162">
        <f t="shared" si="25"/>
        <v>350</v>
      </c>
      <c r="BG189" s="162">
        <f t="shared" si="26"/>
        <v>0</v>
      </c>
      <c r="BH189" s="162">
        <f t="shared" si="27"/>
        <v>0</v>
      </c>
      <c r="BI189" s="162">
        <f t="shared" si="28"/>
        <v>0</v>
      </c>
      <c r="BJ189" s="14" t="s">
        <v>85</v>
      </c>
      <c r="BK189" s="162">
        <f t="shared" si="29"/>
        <v>350</v>
      </c>
      <c r="BL189" s="14" t="s">
        <v>152</v>
      </c>
      <c r="BM189" s="161" t="s">
        <v>316</v>
      </c>
    </row>
    <row r="190" spans="1:65" s="2" customFormat="1" ht="16.5" customHeight="1">
      <c r="A190" s="26"/>
      <c r="B190" s="149"/>
      <c r="C190" s="150" t="s">
        <v>317</v>
      </c>
      <c r="D190" s="150" t="s">
        <v>148</v>
      </c>
      <c r="E190" s="151" t="s">
        <v>318</v>
      </c>
      <c r="F190" s="152" t="s">
        <v>319</v>
      </c>
      <c r="G190" s="153" t="s">
        <v>315</v>
      </c>
      <c r="H190" s="154">
        <v>1</v>
      </c>
      <c r="I190" s="155">
        <v>400</v>
      </c>
      <c r="J190" s="155">
        <f t="shared" si="20"/>
        <v>400</v>
      </c>
      <c r="K190" s="156"/>
      <c r="L190" s="27"/>
      <c r="M190" s="157" t="s">
        <v>1</v>
      </c>
      <c r="N190" s="158" t="s">
        <v>38</v>
      </c>
      <c r="O190" s="159">
        <v>0</v>
      </c>
      <c r="P190" s="159">
        <f t="shared" si="21"/>
        <v>0</v>
      </c>
      <c r="Q190" s="159">
        <v>0</v>
      </c>
      <c r="R190" s="159">
        <f t="shared" si="22"/>
        <v>0</v>
      </c>
      <c r="S190" s="159">
        <v>0</v>
      </c>
      <c r="T190" s="160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152</v>
      </c>
      <c r="AT190" s="161" t="s">
        <v>148</v>
      </c>
      <c r="AU190" s="161" t="s">
        <v>85</v>
      </c>
      <c r="AY190" s="14" t="s">
        <v>146</v>
      </c>
      <c r="BE190" s="162">
        <f t="shared" si="24"/>
        <v>0</v>
      </c>
      <c r="BF190" s="162">
        <f t="shared" si="25"/>
        <v>400</v>
      </c>
      <c r="BG190" s="162">
        <f t="shared" si="26"/>
        <v>0</v>
      </c>
      <c r="BH190" s="162">
        <f t="shared" si="27"/>
        <v>0</v>
      </c>
      <c r="BI190" s="162">
        <f t="shared" si="28"/>
        <v>0</v>
      </c>
      <c r="BJ190" s="14" t="s">
        <v>85</v>
      </c>
      <c r="BK190" s="162">
        <f t="shared" si="29"/>
        <v>400</v>
      </c>
      <c r="BL190" s="14" t="s">
        <v>152</v>
      </c>
      <c r="BM190" s="161" t="s">
        <v>320</v>
      </c>
    </row>
    <row r="191" spans="1:65" s="2" customFormat="1" ht="16.5" customHeight="1">
      <c r="A191" s="26"/>
      <c r="B191" s="149"/>
      <c r="C191" s="150" t="s">
        <v>234</v>
      </c>
      <c r="D191" s="150" t="s">
        <v>148</v>
      </c>
      <c r="E191" s="151" t="s">
        <v>321</v>
      </c>
      <c r="F191" s="152" t="s">
        <v>322</v>
      </c>
      <c r="G191" s="153" t="s">
        <v>315</v>
      </c>
      <c r="H191" s="154">
        <v>1</v>
      </c>
      <c r="I191" s="155">
        <v>300</v>
      </c>
      <c r="J191" s="155">
        <f t="shared" si="20"/>
        <v>300</v>
      </c>
      <c r="K191" s="156"/>
      <c r="L191" s="27"/>
      <c r="M191" s="157" t="s">
        <v>1</v>
      </c>
      <c r="N191" s="158" t="s">
        <v>38</v>
      </c>
      <c r="O191" s="159">
        <v>0</v>
      </c>
      <c r="P191" s="159">
        <f t="shared" si="21"/>
        <v>0</v>
      </c>
      <c r="Q191" s="159">
        <v>0</v>
      </c>
      <c r="R191" s="159">
        <f t="shared" si="22"/>
        <v>0</v>
      </c>
      <c r="S191" s="159">
        <v>0</v>
      </c>
      <c r="T191" s="160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152</v>
      </c>
      <c r="AT191" s="161" t="s">
        <v>148</v>
      </c>
      <c r="AU191" s="161" t="s">
        <v>85</v>
      </c>
      <c r="AY191" s="14" t="s">
        <v>146</v>
      </c>
      <c r="BE191" s="162">
        <f t="shared" si="24"/>
        <v>0</v>
      </c>
      <c r="BF191" s="162">
        <f t="shared" si="25"/>
        <v>300</v>
      </c>
      <c r="BG191" s="162">
        <f t="shared" si="26"/>
        <v>0</v>
      </c>
      <c r="BH191" s="162">
        <f t="shared" si="27"/>
        <v>0</v>
      </c>
      <c r="BI191" s="162">
        <f t="shared" si="28"/>
        <v>0</v>
      </c>
      <c r="BJ191" s="14" t="s">
        <v>85</v>
      </c>
      <c r="BK191" s="162">
        <f t="shared" si="29"/>
        <v>300</v>
      </c>
      <c r="BL191" s="14" t="s">
        <v>152</v>
      </c>
      <c r="BM191" s="161" t="s">
        <v>323</v>
      </c>
    </row>
    <row r="192" spans="1:65" s="2" customFormat="1" ht="21.75" customHeight="1">
      <c r="A192" s="26"/>
      <c r="B192" s="149"/>
      <c r="C192" s="150" t="s">
        <v>324</v>
      </c>
      <c r="D192" s="150" t="s">
        <v>148</v>
      </c>
      <c r="E192" s="151" t="s">
        <v>325</v>
      </c>
      <c r="F192" s="152" t="s">
        <v>326</v>
      </c>
      <c r="G192" s="153" t="s">
        <v>315</v>
      </c>
      <c r="H192" s="154">
        <v>1</v>
      </c>
      <c r="I192" s="155">
        <v>250</v>
      </c>
      <c r="J192" s="155">
        <f t="shared" si="20"/>
        <v>250</v>
      </c>
      <c r="K192" s="156"/>
      <c r="L192" s="27"/>
      <c r="M192" s="157" t="s">
        <v>1</v>
      </c>
      <c r="N192" s="158" t="s">
        <v>38</v>
      </c>
      <c r="O192" s="159">
        <v>0</v>
      </c>
      <c r="P192" s="159">
        <f t="shared" si="21"/>
        <v>0</v>
      </c>
      <c r="Q192" s="159">
        <v>0</v>
      </c>
      <c r="R192" s="159">
        <f t="shared" si="22"/>
        <v>0</v>
      </c>
      <c r="S192" s="159">
        <v>0</v>
      </c>
      <c r="T192" s="160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152</v>
      </c>
      <c r="AT192" s="161" t="s">
        <v>148</v>
      </c>
      <c r="AU192" s="161" t="s">
        <v>85</v>
      </c>
      <c r="AY192" s="14" t="s">
        <v>146</v>
      </c>
      <c r="BE192" s="162">
        <f t="shared" si="24"/>
        <v>0</v>
      </c>
      <c r="BF192" s="162">
        <f t="shared" si="25"/>
        <v>250</v>
      </c>
      <c r="BG192" s="162">
        <f t="shared" si="26"/>
        <v>0</v>
      </c>
      <c r="BH192" s="162">
        <f t="shared" si="27"/>
        <v>0</v>
      </c>
      <c r="BI192" s="162">
        <f t="shared" si="28"/>
        <v>0</v>
      </c>
      <c r="BJ192" s="14" t="s">
        <v>85</v>
      </c>
      <c r="BK192" s="162">
        <f t="shared" si="29"/>
        <v>250</v>
      </c>
      <c r="BL192" s="14" t="s">
        <v>152</v>
      </c>
      <c r="BM192" s="161" t="s">
        <v>327</v>
      </c>
    </row>
    <row r="193" spans="1:65" s="2" customFormat="1" ht="24.15" customHeight="1">
      <c r="A193" s="26"/>
      <c r="B193" s="149"/>
      <c r="C193" s="150" t="s">
        <v>238</v>
      </c>
      <c r="D193" s="150" t="s">
        <v>148</v>
      </c>
      <c r="E193" s="151" t="s">
        <v>328</v>
      </c>
      <c r="F193" s="152" t="s">
        <v>329</v>
      </c>
      <c r="G193" s="153" t="s">
        <v>315</v>
      </c>
      <c r="H193" s="154">
        <v>1</v>
      </c>
      <c r="I193" s="155">
        <v>500</v>
      </c>
      <c r="J193" s="155">
        <f t="shared" si="20"/>
        <v>500</v>
      </c>
      <c r="K193" s="156"/>
      <c r="L193" s="27"/>
      <c r="M193" s="157" t="s">
        <v>1</v>
      </c>
      <c r="N193" s="158" t="s">
        <v>38</v>
      </c>
      <c r="O193" s="159">
        <v>0</v>
      </c>
      <c r="P193" s="159">
        <f t="shared" si="21"/>
        <v>0</v>
      </c>
      <c r="Q193" s="159">
        <v>0</v>
      </c>
      <c r="R193" s="159">
        <f t="shared" si="22"/>
        <v>0</v>
      </c>
      <c r="S193" s="159">
        <v>0</v>
      </c>
      <c r="T193" s="160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152</v>
      </c>
      <c r="AT193" s="161" t="s">
        <v>148</v>
      </c>
      <c r="AU193" s="161" t="s">
        <v>85</v>
      </c>
      <c r="AY193" s="14" t="s">
        <v>146</v>
      </c>
      <c r="BE193" s="162">
        <f t="shared" si="24"/>
        <v>0</v>
      </c>
      <c r="BF193" s="162">
        <f t="shared" si="25"/>
        <v>500</v>
      </c>
      <c r="BG193" s="162">
        <f t="shared" si="26"/>
        <v>0</v>
      </c>
      <c r="BH193" s="162">
        <f t="shared" si="27"/>
        <v>0</v>
      </c>
      <c r="BI193" s="162">
        <f t="shared" si="28"/>
        <v>0</v>
      </c>
      <c r="BJ193" s="14" t="s">
        <v>85</v>
      </c>
      <c r="BK193" s="162">
        <f t="shared" si="29"/>
        <v>500</v>
      </c>
      <c r="BL193" s="14" t="s">
        <v>152</v>
      </c>
      <c r="BM193" s="161" t="s">
        <v>330</v>
      </c>
    </row>
    <row r="194" spans="1:65" s="2" customFormat="1" ht="24.15" customHeight="1">
      <c r="A194" s="26"/>
      <c r="B194" s="149"/>
      <c r="C194" s="150" t="s">
        <v>331</v>
      </c>
      <c r="D194" s="150" t="s">
        <v>148</v>
      </c>
      <c r="E194" s="151" t="s">
        <v>332</v>
      </c>
      <c r="F194" s="152" t="s">
        <v>333</v>
      </c>
      <c r="G194" s="153" t="s">
        <v>315</v>
      </c>
      <c r="H194" s="154">
        <v>1</v>
      </c>
      <c r="I194" s="155">
        <v>900</v>
      </c>
      <c r="J194" s="155">
        <f t="shared" si="20"/>
        <v>900</v>
      </c>
      <c r="K194" s="156"/>
      <c r="L194" s="27"/>
      <c r="M194" s="157" t="s">
        <v>1</v>
      </c>
      <c r="N194" s="158" t="s">
        <v>38</v>
      </c>
      <c r="O194" s="159">
        <v>0</v>
      </c>
      <c r="P194" s="159">
        <f t="shared" si="21"/>
        <v>0</v>
      </c>
      <c r="Q194" s="159">
        <v>0</v>
      </c>
      <c r="R194" s="159">
        <f t="shared" si="22"/>
        <v>0</v>
      </c>
      <c r="S194" s="159">
        <v>0</v>
      </c>
      <c r="T194" s="160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152</v>
      </c>
      <c r="AT194" s="161" t="s">
        <v>148</v>
      </c>
      <c r="AU194" s="161" t="s">
        <v>85</v>
      </c>
      <c r="AY194" s="14" t="s">
        <v>146</v>
      </c>
      <c r="BE194" s="162">
        <f t="shared" si="24"/>
        <v>0</v>
      </c>
      <c r="BF194" s="162">
        <f t="shared" si="25"/>
        <v>900</v>
      </c>
      <c r="BG194" s="162">
        <f t="shared" si="26"/>
        <v>0</v>
      </c>
      <c r="BH194" s="162">
        <f t="shared" si="27"/>
        <v>0</v>
      </c>
      <c r="BI194" s="162">
        <f t="shared" si="28"/>
        <v>0</v>
      </c>
      <c r="BJ194" s="14" t="s">
        <v>85</v>
      </c>
      <c r="BK194" s="162">
        <f t="shared" si="29"/>
        <v>900</v>
      </c>
      <c r="BL194" s="14" t="s">
        <v>152</v>
      </c>
      <c r="BM194" s="161" t="s">
        <v>334</v>
      </c>
    </row>
    <row r="195" spans="1:65" s="2" customFormat="1" ht="37.950000000000003" customHeight="1">
      <c r="A195" s="26"/>
      <c r="B195" s="149"/>
      <c r="C195" s="150" t="s">
        <v>241</v>
      </c>
      <c r="D195" s="150" t="s">
        <v>148</v>
      </c>
      <c r="E195" s="151" t="s">
        <v>335</v>
      </c>
      <c r="F195" s="152" t="s">
        <v>336</v>
      </c>
      <c r="G195" s="153" t="s">
        <v>155</v>
      </c>
      <c r="H195" s="154">
        <v>7.36</v>
      </c>
      <c r="I195" s="155">
        <v>89.08</v>
      </c>
      <c r="J195" s="155">
        <f t="shared" si="20"/>
        <v>655.63</v>
      </c>
      <c r="K195" s="156"/>
      <c r="L195" s="27"/>
      <c r="M195" s="157" t="s">
        <v>1</v>
      </c>
      <c r="N195" s="158" t="s">
        <v>38</v>
      </c>
      <c r="O195" s="159">
        <v>6.6262100000000004</v>
      </c>
      <c r="P195" s="159">
        <f t="shared" si="21"/>
        <v>48.768905600000004</v>
      </c>
      <c r="Q195" s="159">
        <v>0</v>
      </c>
      <c r="R195" s="159">
        <f t="shared" si="22"/>
        <v>0</v>
      </c>
      <c r="S195" s="159">
        <v>2.2000000000000002</v>
      </c>
      <c r="T195" s="160">
        <f t="shared" si="23"/>
        <v>16.192000000000004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152</v>
      </c>
      <c r="AT195" s="161" t="s">
        <v>148</v>
      </c>
      <c r="AU195" s="161" t="s">
        <v>85</v>
      </c>
      <c r="AY195" s="14" t="s">
        <v>146</v>
      </c>
      <c r="BE195" s="162">
        <f t="shared" si="24"/>
        <v>0</v>
      </c>
      <c r="BF195" s="162">
        <f t="shared" si="25"/>
        <v>655.63</v>
      </c>
      <c r="BG195" s="162">
        <f t="shared" si="26"/>
        <v>0</v>
      </c>
      <c r="BH195" s="162">
        <f t="shared" si="27"/>
        <v>0</v>
      </c>
      <c r="BI195" s="162">
        <f t="shared" si="28"/>
        <v>0</v>
      </c>
      <c r="BJ195" s="14" t="s">
        <v>85</v>
      </c>
      <c r="BK195" s="162">
        <f t="shared" si="29"/>
        <v>655.63</v>
      </c>
      <c r="BL195" s="14" t="s">
        <v>152</v>
      </c>
      <c r="BM195" s="161" t="s">
        <v>337</v>
      </c>
    </row>
    <row r="196" spans="1:65" s="2" customFormat="1" ht="37.950000000000003" customHeight="1">
      <c r="A196" s="26"/>
      <c r="B196" s="149"/>
      <c r="C196" s="150" t="s">
        <v>338</v>
      </c>
      <c r="D196" s="150" t="s">
        <v>148</v>
      </c>
      <c r="E196" s="151" t="s">
        <v>335</v>
      </c>
      <c r="F196" s="152" t="s">
        <v>336</v>
      </c>
      <c r="G196" s="153" t="s">
        <v>155</v>
      </c>
      <c r="H196" s="154">
        <v>20.57</v>
      </c>
      <c r="I196" s="155">
        <v>89.08</v>
      </c>
      <c r="J196" s="155">
        <f t="shared" si="20"/>
        <v>1832.38</v>
      </c>
      <c r="K196" s="156"/>
      <c r="L196" s="27"/>
      <c r="M196" s="157" t="s">
        <v>1</v>
      </c>
      <c r="N196" s="158" t="s">
        <v>38</v>
      </c>
      <c r="O196" s="159">
        <v>6.6262100000000004</v>
      </c>
      <c r="P196" s="159">
        <f t="shared" si="21"/>
        <v>136.30113970000002</v>
      </c>
      <c r="Q196" s="159">
        <v>0</v>
      </c>
      <c r="R196" s="159">
        <f t="shared" si="22"/>
        <v>0</v>
      </c>
      <c r="S196" s="159">
        <v>2.2000000000000002</v>
      </c>
      <c r="T196" s="160">
        <f t="shared" si="23"/>
        <v>45.254000000000005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152</v>
      </c>
      <c r="AT196" s="161" t="s">
        <v>148</v>
      </c>
      <c r="AU196" s="161" t="s">
        <v>85</v>
      </c>
      <c r="AY196" s="14" t="s">
        <v>146</v>
      </c>
      <c r="BE196" s="162">
        <f t="shared" si="24"/>
        <v>0</v>
      </c>
      <c r="BF196" s="162">
        <f t="shared" si="25"/>
        <v>1832.38</v>
      </c>
      <c r="BG196" s="162">
        <f t="shared" si="26"/>
        <v>0</v>
      </c>
      <c r="BH196" s="162">
        <f t="shared" si="27"/>
        <v>0</v>
      </c>
      <c r="BI196" s="162">
        <f t="shared" si="28"/>
        <v>0</v>
      </c>
      <c r="BJ196" s="14" t="s">
        <v>85</v>
      </c>
      <c r="BK196" s="162">
        <f t="shared" si="29"/>
        <v>1832.38</v>
      </c>
      <c r="BL196" s="14" t="s">
        <v>152</v>
      </c>
      <c r="BM196" s="161" t="s">
        <v>339</v>
      </c>
    </row>
    <row r="197" spans="1:65" s="2" customFormat="1" ht="21.75" customHeight="1">
      <c r="A197" s="26"/>
      <c r="B197" s="149"/>
      <c r="C197" s="150" t="s">
        <v>245</v>
      </c>
      <c r="D197" s="150" t="s">
        <v>148</v>
      </c>
      <c r="E197" s="151" t="s">
        <v>340</v>
      </c>
      <c r="F197" s="152" t="s">
        <v>341</v>
      </c>
      <c r="G197" s="153" t="s">
        <v>276</v>
      </c>
      <c r="H197" s="154">
        <v>8.5</v>
      </c>
      <c r="I197" s="155">
        <v>5.21</v>
      </c>
      <c r="J197" s="155">
        <f t="shared" si="20"/>
        <v>44.29</v>
      </c>
      <c r="K197" s="156"/>
      <c r="L197" s="27"/>
      <c r="M197" s="157" t="s">
        <v>1</v>
      </c>
      <c r="N197" s="158" t="s">
        <v>38</v>
      </c>
      <c r="O197" s="159">
        <v>0.377</v>
      </c>
      <c r="P197" s="159">
        <f t="shared" si="21"/>
        <v>3.2044999999999999</v>
      </c>
      <c r="Q197" s="159">
        <v>0</v>
      </c>
      <c r="R197" s="159">
        <f t="shared" si="22"/>
        <v>0</v>
      </c>
      <c r="S197" s="159">
        <v>7.0000000000000001E-3</v>
      </c>
      <c r="T197" s="160">
        <f t="shared" si="23"/>
        <v>5.9500000000000004E-2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152</v>
      </c>
      <c r="AT197" s="161" t="s">
        <v>148</v>
      </c>
      <c r="AU197" s="161" t="s">
        <v>85</v>
      </c>
      <c r="AY197" s="14" t="s">
        <v>146</v>
      </c>
      <c r="BE197" s="162">
        <f t="shared" si="24"/>
        <v>0</v>
      </c>
      <c r="BF197" s="162">
        <f t="shared" si="25"/>
        <v>44.29</v>
      </c>
      <c r="BG197" s="162">
        <f t="shared" si="26"/>
        <v>0</v>
      </c>
      <c r="BH197" s="162">
        <f t="shared" si="27"/>
        <v>0</v>
      </c>
      <c r="BI197" s="162">
        <f t="shared" si="28"/>
        <v>0</v>
      </c>
      <c r="BJ197" s="14" t="s">
        <v>85</v>
      </c>
      <c r="BK197" s="162">
        <f t="shared" si="29"/>
        <v>44.29</v>
      </c>
      <c r="BL197" s="14" t="s">
        <v>152</v>
      </c>
      <c r="BM197" s="161" t="s">
        <v>342</v>
      </c>
    </row>
    <row r="198" spans="1:65" s="2" customFormat="1" ht="24.15" customHeight="1">
      <c r="A198" s="26"/>
      <c r="B198" s="149"/>
      <c r="C198" s="150" t="s">
        <v>343</v>
      </c>
      <c r="D198" s="150" t="s">
        <v>148</v>
      </c>
      <c r="E198" s="151" t="s">
        <v>344</v>
      </c>
      <c r="F198" s="152" t="s">
        <v>345</v>
      </c>
      <c r="G198" s="153" t="s">
        <v>155</v>
      </c>
      <c r="H198" s="154">
        <v>1.42</v>
      </c>
      <c r="I198" s="155">
        <v>58.22</v>
      </c>
      <c r="J198" s="155">
        <f t="shared" si="20"/>
        <v>82.67</v>
      </c>
      <c r="K198" s="156"/>
      <c r="L198" s="27"/>
      <c r="M198" s="157" t="s">
        <v>1</v>
      </c>
      <c r="N198" s="158" t="s">
        <v>38</v>
      </c>
      <c r="O198" s="159">
        <v>4.2140000000000004</v>
      </c>
      <c r="P198" s="159">
        <f t="shared" si="21"/>
        <v>5.9838800000000001</v>
      </c>
      <c r="Q198" s="159">
        <v>0</v>
      </c>
      <c r="R198" s="159">
        <f t="shared" si="22"/>
        <v>0</v>
      </c>
      <c r="S198" s="159">
        <v>1.875</v>
      </c>
      <c r="T198" s="160">
        <f t="shared" si="23"/>
        <v>2.6624999999999996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152</v>
      </c>
      <c r="AT198" s="161" t="s">
        <v>148</v>
      </c>
      <c r="AU198" s="161" t="s">
        <v>85</v>
      </c>
      <c r="AY198" s="14" t="s">
        <v>146</v>
      </c>
      <c r="BE198" s="162">
        <f t="shared" si="24"/>
        <v>0</v>
      </c>
      <c r="BF198" s="162">
        <f t="shared" si="25"/>
        <v>82.67</v>
      </c>
      <c r="BG198" s="162">
        <f t="shared" si="26"/>
        <v>0</v>
      </c>
      <c r="BH198" s="162">
        <f t="shared" si="27"/>
        <v>0</v>
      </c>
      <c r="BI198" s="162">
        <f t="shared" si="28"/>
        <v>0</v>
      </c>
      <c r="BJ198" s="14" t="s">
        <v>85</v>
      </c>
      <c r="BK198" s="162">
        <f t="shared" si="29"/>
        <v>82.67</v>
      </c>
      <c r="BL198" s="14" t="s">
        <v>152</v>
      </c>
      <c r="BM198" s="161" t="s">
        <v>346</v>
      </c>
    </row>
    <row r="199" spans="1:65" s="2" customFormat="1" ht="37.950000000000003" customHeight="1">
      <c r="A199" s="26"/>
      <c r="B199" s="149"/>
      <c r="C199" s="150" t="s">
        <v>248</v>
      </c>
      <c r="D199" s="150" t="s">
        <v>148</v>
      </c>
      <c r="E199" s="151" t="s">
        <v>347</v>
      </c>
      <c r="F199" s="152" t="s">
        <v>348</v>
      </c>
      <c r="G199" s="153" t="s">
        <v>151</v>
      </c>
      <c r="H199" s="154">
        <v>857.32</v>
      </c>
      <c r="I199" s="155">
        <v>0.91</v>
      </c>
      <c r="J199" s="155">
        <f t="shared" si="20"/>
        <v>780.16</v>
      </c>
      <c r="K199" s="156"/>
      <c r="L199" s="27"/>
      <c r="M199" s="157" t="s">
        <v>1</v>
      </c>
      <c r="N199" s="158" t="s">
        <v>38</v>
      </c>
      <c r="O199" s="159">
        <v>7.8100000000000003E-2</v>
      </c>
      <c r="P199" s="159">
        <f t="shared" si="21"/>
        <v>66.956692000000004</v>
      </c>
      <c r="Q199" s="159">
        <v>0</v>
      </c>
      <c r="R199" s="159">
        <f t="shared" si="22"/>
        <v>0</v>
      </c>
      <c r="S199" s="159">
        <v>2.3E-2</v>
      </c>
      <c r="T199" s="160">
        <f t="shared" si="23"/>
        <v>19.718360000000001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152</v>
      </c>
      <c r="AT199" s="161" t="s">
        <v>148</v>
      </c>
      <c r="AU199" s="161" t="s">
        <v>85</v>
      </c>
      <c r="AY199" s="14" t="s">
        <v>146</v>
      </c>
      <c r="BE199" s="162">
        <f t="shared" si="24"/>
        <v>0</v>
      </c>
      <c r="BF199" s="162">
        <f t="shared" si="25"/>
        <v>780.16</v>
      </c>
      <c r="BG199" s="162">
        <f t="shared" si="26"/>
        <v>0</v>
      </c>
      <c r="BH199" s="162">
        <f t="shared" si="27"/>
        <v>0</v>
      </c>
      <c r="BI199" s="162">
        <f t="shared" si="28"/>
        <v>0</v>
      </c>
      <c r="BJ199" s="14" t="s">
        <v>85</v>
      </c>
      <c r="BK199" s="162">
        <f t="shared" si="29"/>
        <v>780.16</v>
      </c>
      <c r="BL199" s="14" t="s">
        <v>152</v>
      </c>
      <c r="BM199" s="161" t="s">
        <v>349</v>
      </c>
    </row>
    <row r="200" spans="1:65" s="2" customFormat="1" ht="24.15" customHeight="1">
      <c r="A200" s="26"/>
      <c r="B200" s="149"/>
      <c r="C200" s="150" t="s">
        <v>350</v>
      </c>
      <c r="D200" s="150" t="s">
        <v>148</v>
      </c>
      <c r="E200" s="151" t="s">
        <v>351</v>
      </c>
      <c r="F200" s="152" t="s">
        <v>352</v>
      </c>
      <c r="G200" s="153" t="s">
        <v>151</v>
      </c>
      <c r="H200" s="154">
        <v>5.58</v>
      </c>
      <c r="I200" s="155">
        <v>1.82</v>
      </c>
      <c r="J200" s="155">
        <f t="shared" si="20"/>
        <v>10.16</v>
      </c>
      <c r="K200" s="156"/>
      <c r="L200" s="27"/>
      <c r="M200" s="157" t="s">
        <v>1</v>
      </c>
      <c r="N200" s="158" t="s">
        <v>38</v>
      </c>
      <c r="O200" s="159">
        <v>0.156</v>
      </c>
      <c r="P200" s="159">
        <f t="shared" si="21"/>
        <v>0.87048000000000003</v>
      </c>
      <c r="Q200" s="159">
        <v>0</v>
      </c>
      <c r="R200" s="159">
        <f t="shared" si="22"/>
        <v>0</v>
      </c>
      <c r="S200" s="159">
        <v>0</v>
      </c>
      <c r="T200" s="160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152</v>
      </c>
      <c r="AT200" s="161" t="s">
        <v>148</v>
      </c>
      <c r="AU200" s="161" t="s">
        <v>85</v>
      </c>
      <c r="AY200" s="14" t="s">
        <v>146</v>
      </c>
      <c r="BE200" s="162">
        <f t="shared" si="24"/>
        <v>0</v>
      </c>
      <c r="BF200" s="162">
        <f t="shared" si="25"/>
        <v>10.16</v>
      </c>
      <c r="BG200" s="162">
        <f t="shared" si="26"/>
        <v>0</v>
      </c>
      <c r="BH200" s="162">
        <f t="shared" si="27"/>
        <v>0</v>
      </c>
      <c r="BI200" s="162">
        <f t="shared" si="28"/>
        <v>0</v>
      </c>
      <c r="BJ200" s="14" t="s">
        <v>85</v>
      </c>
      <c r="BK200" s="162">
        <f t="shared" si="29"/>
        <v>10.16</v>
      </c>
      <c r="BL200" s="14" t="s">
        <v>152</v>
      </c>
      <c r="BM200" s="161" t="s">
        <v>353</v>
      </c>
    </row>
    <row r="201" spans="1:65" s="2" customFormat="1" ht="24.15" customHeight="1">
      <c r="A201" s="26"/>
      <c r="B201" s="149"/>
      <c r="C201" s="150" t="s">
        <v>252</v>
      </c>
      <c r="D201" s="150" t="s">
        <v>148</v>
      </c>
      <c r="E201" s="151" t="s">
        <v>354</v>
      </c>
      <c r="F201" s="152" t="s">
        <v>355</v>
      </c>
      <c r="G201" s="153" t="s">
        <v>151</v>
      </c>
      <c r="H201" s="154">
        <v>80.28</v>
      </c>
      <c r="I201" s="155">
        <v>2.61</v>
      </c>
      <c r="J201" s="155">
        <f t="shared" si="20"/>
        <v>209.53</v>
      </c>
      <c r="K201" s="156"/>
      <c r="L201" s="27"/>
      <c r="M201" s="157" t="s">
        <v>1</v>
      </c>
      <c r="N201" s="158" t="s">
        <v>38</v>
      </c>
      <c r="O201" s="159">
        <v>0.22453999999999999</v>
      </c>
      <c r="P201" s="159">
        <f t="shared" si="21"/>
        <v>18.026071200000001</v>
      </c>
      <c r="Q201" s="159">
        <v>0</v>
      </c>
      <c r="R201" s="159">
        <f t="shared" si="22"/>
        <v>0</v>
      </c>
      <c r="S201" s="159">
        <v>0.05</v>
      </c>
      <c r="T201" s="160">
        <f t="shared" si="23"/>
        <v>4.0140000000000002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152</v>
      </c>
      <c r="AT201" s="161" t="s">
        <v>148</v>
      </c>
      <c r="AU201" s="161" t="s">
        <v>85</v>
      </c>
      <c r="AY201" s="14" t="s">
        <v>146</v>
      </c>
      <c r="BE201" s="162">
        <f t="shared" si="24"/>
        <v>0</v>
      </c>
      <c r="BF201" s="162">
        <f t="shared" si="25"/>
        <v>209.53</v>
      </c>
      <c r="BG201" s="162">
        <f t="shared" si="26"/>
        <v>0</v>
      </c>
      <c r="BH201" s="162">
        <f t="shared" si="27"/>
        <v>0</v>
      </c>
      <c r="BI201" s="162">
        <f t="shared" si="28"/>
        <v>0</v>
      </c>
      <c r="BJ201" s="14" t="s">
        <v>85</v>
      </c>
      <c r="BK201" s="162">
        <f t="shared" si="29"/>
        <v>209.53</v>
      </c>
      <c r="BL201" s="14" t="s">
        <v>152</v>
      </c>
      <c r="BM201" s="161" t="s">
        <v>356</v>
      </c>
    </row>
    <row r="202" spans="1:65" s="2" customFormat="1" ht="21.75" customHeight="1">
      <c r="A202" s="26"/>
      <c r="B202" s="149"/>
      <c r="C202" s="150" t="s">
        <v>357</v>
      </c>
      <c r="D202" s="150" t="s">
        <v>148</v>
      </c>
      <c r="E202" s="151" t="s">
        <v>358</v>
      </c>
      <c r="F202" s="152" t="s">
        <v>359</v>
      </c>
      <c r="G202" s="153" t="s">
        <v>360</v>
      </c>
      <c r="H202" s="154">
        <v>486.64</v>
      </c>
      <c r="I202" s="155">
        <v>14.8</v>
      </c>
      <c r="J202" s="155">
        <f t="shared" si="20"/>
        <v>7202.27</v>
      </c>
      <c r="K202" s="156"/>
      <c r="L202" s="27"/>
      <c r="M202" s="157" t="s">
        <v>1</v>
      </c>
      <c r="N202" s="158" t="s">
        <v>38</v>
      </c>
      <c r="O202" s="159">
        <v>1.272</v>
      </c>
      <c r="P202" s="159">
        <f t="shared" si="21"/>
        <v>619.00608</v>
      </c>
      <c r="Q202" s="159">
        <v>0</v>
      </c>
      <c r="R202" s="159">
        <f t="shared" si="22"/>
        <v>0</v>
      </c>
      <c r="S202" s="159">
        <v>0</v>
      </c>
      <c r="T202" s="160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152</v>
      </c>
      <c r="AT202" s="161" t="s">
        <v>148</v>
      </c>
      <c r="AU202" s="161" t="s">
        <v>85</v>
      </c>
      <c r="AY202" s="14" t="s">
        <v>146</v>
      </c>
      <c r="BE202" s="162">
        <f t="shared" si="24"/>
        <v>0</v>
      </c>
      <c r="BF202" s="162">
        <f t="shared" si="25"/>
        <v>7202.27</v>
      </c>
      <c r="BG202" s="162">
        <f t="shared" si="26"/>
        <v>0</v>
      </c>
      <c r="BH202" s="162">
        <f t="shared" si="27"/>
        <v>0</v>
      </c>
      <c r="BI202" s="162">
        <f t="shared" si="28"/>
        <v>0</v>
      </c>
      <c r="BJ202" s="14" t="s">
        <v>85</v>
      </c>
      <c r="BK202" s="162">
        <f t="shared" si="29"/>
        <v>7202.27</v>
      </c>
      <c r="BL202" s="14" t="s">
        <v>152</v>
      </c>
      <c r="BM202" s="161" t="s">
        <v>361</v>
      </c>
    </row>
    <row r="203" spans="1:65" s="2" customFormat="1" ht="16.5" customHeight="1">
      <c r="A203" s="26"/>
      <c r="B203" s="149"/>
      <c r="C203" s="150" t="s">
        <v>255</v>
      </c>
      <c r="D203" s="150" t="s">
        <v>148</v>
      </c>
      <c r="E203" s="151" t="s">
        <v>362</v>
      </c>
      <c r="F203" s="152" t="s">
        <v>363</v>
      </c>
      <c r="G203" s="153" t="s">
        <v>360</v>
      </c>
      <c r="H203" s="154">
        <v>2433.1999999999998</v>
      </c>
      <c r="I203" s="155">
        <v>7.2</v>
      </c>
      <c r="J203" s="155">
        <f t="shared" si="20"/>
        <v>17519.04</v>
      </c>
      <c r="K203" s="156"/>
      <c r="L203" s="27"/>
      <c r="M203" s="157" t="s">
        <v>1</v>
      </c>
      <c r="N203" s="158" t="s">
        <v>38</v>
      </c>
      <c r="O203" s="159">
        <v>0.61899999999999999</v>
      </c>
      <c r="P203" s="159">
        <f t="shared" si="21"/>
        <v>1506.1507999999999</v>
      </c>
      <c r="Q203" s="159">
        <v>0</v>
      </c>
      <c r="R203" s="159">
        <f t="shared" si="22"/>
        <v>0</v>
      </c>
      <c r="S203" s="159">
        <v>0</v>
      </c>
      <c r="T203" s="160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152</v>
      </c>
      <c r="AT203" s="161" t="s">
        <v>148</v>
      </c>
      <c r="AU203" s="161" t="s">
        <v>85</v>
      </c>
      <c r="AY203" s="14" t="s">
        <v>146</v>
      </c>
      <c r="BE203" s="162">
        <f t="shared" si="24"/>
        <v>0</v>
      </c>
      <c r="BF203" s="162">
        <f t="shared" si="25"/>
        <v>17519.04</v>
      </c>
      <c r="BG203" s="162">
        <f t="shared" si="26"/>
        <v>0</v>
      </c>
      <c r="BH203" s="162">
        <f t="shared" si="27"/>
        <v>0</v>
      </c>
      <c r="BI203" s="162">
        <f t="shared" si="28"/>
        <v>0</v>
      </c>
      <c r="BJ203" s="14" t="s">
        <v>85</v>
      </c>
      <c r="BK203" s="162">
        <f t="shared" si="29"/>
        <v>17519.04</v>
      </c>
      <c r="BL203" s="14" t="s">
        <v>152</v>
      </c>
      <c r="BM203" s="161" t="s">
        <v>364</v>
      </c>
    </row>
    <row r="204" spans="1:65" s="2" customFormat="1" ht="16.5" customHeight="1">
      <c r="A204" s="26"/>
      <c r="B204" s="149"/>
      <c r="C204" s="150" t="s">
        <v>365</v>
      </c>
      <c r="D204" s="150" t="s">
        <v>148</v>
      </c>
      <c r="E204" s="151" t="s">
        <v>366</v>
      </c>
      <c r="F204" s="152" t="s">
        <v>367</v>
      </c>
      <c r="G204" s="153" t="s">
        <v>286</v>
      </c>
      <c r="H204" s="154">
        <v>16.600000000000001</v>
      </c>
      <c r="I204" s="155">
        <v>33.71</v>
      </c>
      <c r="J204" s="155">
        <f t="shared" si="20"/>
        <v>559.59</v>
      </c>
      <c r="K204" s="156"/>
      <c r="L204" s="27"/>
      <c r="M204" s="157" t="s">
        <v>1</v>
      </c>
      <c r="N204" s="158" t="s">
        <v>38</v>
      </c>
      <c r="O204" s="159">
        <v>0.80461000000000005</v>
      </c>
      <c r="P204" s="159">
        <f t="shared" si="21"/>
        <v>13.356526000000002</v>
      </c>
      <c r="Q204" s="159">
        <v>1.58E-3</v>
      </c>
      <c r="R204" s="159">
        <f t="shared" si="22"/>
        <v>2.6228000000000001E-2</v>
      </c>
      <c r="S204" s="159">
        <v>0</v>
      </c>
      <c r="T204" s="160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152</v>
      </c>
      <c r="AT204" s="161" t="s">
        <v>148</v>
      </c>
      <c r="AU204" s="161" t="s">
        <v>85</v>
      </c>
      <c r="AY204" s="14" t="s">
        <v>146</v>
      </c>
      <c r="BE204" s="162">
        <f t="shared" si="24"/>
        <v>0</v>
      </c>
      <c r="BF204" s="162">
        <f t="shared" si="25"/>
        <v>559.59</v>
      </c>
      <c r="BG204" s="162">
        <f t="shared" si="26"/>
        <v>0</v>
      </c>
      <c r="BH204" s="162">
        <f t="shared" si="27"/>
        <v>0</v>
      </c>
      <c r="BI204" s="162">
        <f t="shared" si="28"/>
        <v>0</v>
      </c>
      <c r="BJ204" s="14" t="s">
        <v>85</v>
      </c>
      <c r="BK204" s="162">
        <f t="shared" si="29"/>
        <v>559.59</v>
      </c>
      <c r="BL204" s="14" t="s">
        <v>152</v>
      </c>
      <c r="BM204" s="161" t="s">
        <v>368</v>
      </c>
    </row>
    <row r="205" spans="1:65" s="2" customFormat="1" ht="21.75" customHeight="1">
      <c r="A205" s="26"/>
      <c r="B205" s="149"/>
      <c r="C205" s="150" t="s">
        <v>259</v>
      </c>
      <c r="D205" s="150" t="s">
        <v>148</v>
      </c>
      <c r="E205" s="151" t="s">
        <v>369</v>
      </c>
      <c r="F205" s="152" t="s">
        <v>370</v>
      </c>
      <c r="G205" s="153" t="s">
        <v>276</v>
      </c>
      <c r="H205" s="154">
        <v>16.600000000000001</v>
      </c>
      <c r="I205" s="155">
        <v>9.18</v>
      </c>
      <c r="J205" s="155">
        <f t="shared" si="20"/>
        <v>152.38999999999999</v>
      </c>
      <c r="K205" s="156"/>
      <c r="L205" s="27"/>
      <c r="M205" s="157" t="s">
        <v>1</v>
      </c>
      <c r="N205" s="158" t="s">
        <v>38</v>
      </c>
      <c r="O205" s="159">
        <v>0.65600000000000003</v>
      </c>
      <c r="P205" s="159">
        <f t="shared" si="21"/>
        <v>10.889600000000002</v>
      </c>
      <c r="Q205" s="159">
        <v>0</v>
      </c>
      <c r="R205" s="159">
        <f t="shared" si="22"/>
        <v>0</v>
      </c>
      <c r="S205" s="159">
        <v>0</v>
      </c>
      <c r="T205" s="160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152</v>
      </c>
      <c r="AT205" s="161" t="s">
        <v>148</v>
      </c>
      <c r="AU205" s="161" t="s">
        <v>85</v>
      </c>
      <c r="AY205" s="14" t="s">
        <v>146</v>
      </c>
      <c r="BE205" s="162">
        <f t="shared" si="24"/>
        <v>0</v>
      </c>
      <c r="BF205" s="162">
        <f t="shared" si="25"/>
        <v>152.38999999999999</v>
      </c>
      <c r="BG205" s="162">
        <f t="shared" si="26"/>
        <v>0</v>
      </c>
      <c r="BH205" s="162">
        <f t="shared" si="27"/>
        <v>0</v>
      </c>
      <c r="BI205" s="162">
        <f t="shared" si="28"/>
        <v>0</v>
      </c>
      <c r="BJ205" s="14" t="s">
        <v>85</v>
      </c>
      <c r="BK205" s="162">
        <f t="shared" si="29"/>
        <v>152.38999999999999</v>
      </c>
      <c r="BL205" s="14" t="s">
        <v>152</v>
      </c>
      <c r="BM205" s="161" t="s">
        <v>371</v>
      </c>
    </row>
    <row r="206" spans="1:65" s="2" customFormat="1" ht="21.75" customHeight="1">
      <c r="A206" s="26"/>
      <c r="B206" s="149"/>
      <c r="C206" s="150" t="s">
        <v>372</v>
      </c>
      <c r="D206" s="150" t="s">
        <v>148</v>
      </c>
      <c r="E206" s="151" t="s">
        <v>373</v>
      </c>
      <c r="F206" s="152" t="s">
        <v>374</v>
      </c>
      <c r="G206" s="153" t="s">
        <v>360</v>
      </c>
      <c r="H206" s="154">
        <v>486.64</v>
      </c>
      <c r="I206" s="155">
        <v>13.17</v>
      </c>
      <c r="J206" s="155">
        <f t="shared" si="20"/>
        <v>6409.05</v>
      </c>
      <c r="K206" s="156"/>
      <c r="L206" s="27"/>
      <c r="M206" s="157" t="s">
        <v>1</v>
      </c>
      <c r="N206" s="158" t="s">
        <v>38</v>
      </c>
      <c r="O206" s="159">
        <v>0.59799999999999998</v>
      </c>
      <c r="P206" s="159">
        <f t="shared" si="21"/>
        <v>291.01071999999999</v>
      </c>
      <c r="Q206" s="159">
        <v>0</v>
      </c>
      <c r="R206" s="159">
        <f t="shared" si="22"/>
        <v>0</v>
      </c>
      <c r="S206" s="159">
        <v>0</v>
      </c>
      <c r="T206" s="160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152</v>
      </c>
      <c r="AT206" s="161" t="s">
        <v>148</v>
      </c>
      <c r="AU206" s="161" t="s">
        <v>85</v>
      </c>
      <c r="AY206" s="14" t="s">
        <v>146</v>
      </c>
      <c r="BE206" s="162">
        <f t="shared" si="24"/>
        <v>0</v>
      </c>
      <c r="BF206" s="162">
        <f t="shared" si="25"/>
        <v>6409.05</v>
      </c>
      <c r="BG206" s="162">
        <f t="shared" si="26"/>
        <v>0</v>
      </c>
      <c r="BH206" s="162">
        <f t="shared" si="27"/>
        <v>0</v>
      </c>
      <c r="BI206" s="162">
        <f t="shared" si="28"/>
        <v>0</v>
      </c>
      <c r="BJ206" s="14" t="s">
        <v>85</v>
      </c>
      <c r="BK206" s="162">
        <f t="shared" si="29"/>
        <v>6409.05</v>
      </c>
      <c r="BL206" s="14" t="s">
        <v>152</v>
      </c>
      <c r="BM206" s="161" t="s">
        <v>375</v>
      </c>
    </row>
    <row r="207" spans="1:65" s="2" customFormat="1" ht="24.15" customHeight="1">
      <c r="A207" s="26"/>
      <c r="B207" s="149"/>
      <c r="C207" s="150" t="s">
        <v>262</v>
      </c>
      <c r="D207" s="150" t="s">
        <v>148</v>
      </c>
      <c r="E207" s="151" t="s">
        <v>376</v>
      </c>
      <c r="F207" s="152" t="s">
        <v>377</v>
      </c>
      <c r="G207" s="153" t="s">
        <v>360</v>
      </c>
      <c r="H207" s="154">
        <v>9246.16</v>
      </c>
      <c r="I207" s="155">
        <v>0.41</v>
      </c>
      <c r="J207" s="155">
        <f t="shared" si="20"/>
        <v>3790.93</v>
      </c>
      <c r="K207" s="156"/>
      <c r="L207" s="27"/>
      <c r="M207" s="157" t="s">
        <v>1</v>
      </c>
      <c r="N207" s="158" t="s">
        <v>38</v>
      </c>
      <c r="O207" s="159">
        <v>7.0000000000000001E-3</v>
      </c>
      <c r="P207" s="159">
        <f t="shared" si="21"/>
        <v>64.723119999999994</v>
      </c>
      <c r="Q207" s="159">
        <v>0</v>
      </c>
      <c r="R207" s="159">
        <f t="shared" si="22"/>
        <v>0</v>
      </c>
      <c r="S207" s="159">
        <v>0</v>
      </c>
      <c r="T207" s="160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152</v>
      </c>
      <c r="AT207" s="161" t="s">
        <v>148</v>
      </c>
      <c r="AU207" s="161" t="s">
        <v>85</v>
      </c>
      <c r="AY207" s="14" t="s">
        <v>146</v>
      </c>
      <c r="BE207" s="162">
        <f t="shared" si="24"/>
        <v>0</v>
      </c>
      <c r="BF207" s="162">
        <f t="shared" si="25"/>
        <v>3790.93</v>
      </c>
      <c r="BG207" s="162">
        <f t="shared" si="26"/>
        <v>0</v>
      </c>
      <c r="BH207" s="162">
        <f t="shared" si="27"/>
        <v>0</v>
      </c>
      <c r="BI207" s="162">
        <f t="shared" si="28"/>
        <v>0</v>
      </c>
      <c r="BJ207" s="14" t="s">
        <v>85</v>
      </c>
      <c r="BK207" s="162">
        <f t="shared" si="29"/>
        <v>3790.93</v>
      </c>
      <c r="BL207" s="14" t="s">
        <v>152</v>
      </c>
      <c r="BM207" s="161" t="s">
        <v>378</v>
      </c>
    </row>
    <row r="208" spans="1:65" s="2" customFormat="1" ht="24.15" customHeight="1">
      <c r="A208" s="26"/>
      <c r="B208" s="149"/>
      <c r="C208" s="150" t="s">
        <v>379</v>
      </c>
      <c r="D208" s="150" t="s">
        <v>148</v>
      </c>
      <c r="E208" s="151" t="s">
        <v>380</v>
      </c>
      <c r="F208" s="152" t="s">
        <v>381</v>
      </c>
      <c r="G208" s="153" t="s">
        <v>360</v>
      </c>
      <c r="H208" s="154">
        <v>486.64</v>
      </c>
      <c r="I208" s="155">
        <v>10.36</v>
      </c>
      <c r="J208" s="155">
        <f t="shared" si="20"/>
        <v>5041.59</v>
      </c>
      <c r="K208" s="156"/>
      <c r="L208" s="27"/>
      <c r="M208" s="157" t="s">
        <v>1</v>
      </c>
      <c r="N208" s="158" t="s">
        <v>38</v>
      </c>
      <c r="O208" s="159">
        <v>0.89</v>
      </c>
      <c r="P208" s="159">
        <f t="shared" si="21"/>
        <v>433.1096</v>
      </c>
      <c r="Q208" s="159">
        <v>0</v>
      </c>
      <c r="R208" s="159">
        <f t="shared" si="22"/>
        <v>0</v>
      </c>
      <c r="S208" s="159">
        <v>0</v>
      </c>
      <c r="T208" s="160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152</v>
      </c>
      <c r="AT208" s="161" t="s">
        <v>148</v>
      </c>
      <c r="AU208" s="161" t="s">
        <v>85</v>
      </c>
      <c r="AY208" s="14" t="s">
        <v>146</v>
      </c>
      <c r="BE208" s="162">
        <f t="shared" si="24"/>
        <v>0</v>
      </c>
      <c r="BF208" s="162">
        <f t="shared" si="25"/>
        <v>5041.59</v>
      </c>
      <c r="BG208" s="162">
        <f t="shared" si="26"/>
        <v>0</v>
      </c>
      <c r="BH208" s="162">
        <f t="shared" si="27"/>
        <v>0</v>
      </c>
      <c r="BI208" s="162">
        <f t="shared" si="28"/>
        <v>0</v>
      </c>
      <c r="BJ208" s="14" t="s">
        <v>85</v>
      </c>
      <c r="BK208" s="162">
        <f t="shared" si="29"/>
        <v>5041.59</v>
      </c>
      <c r="BL208" s="14" t="s">
        <v>152</v>
      </c>
      <c r="BM208" s="161" t="s">
        <v>382</v>
      </c>
    </row>
    <row r="209" spans="1:65" s="2" customFormat="1" ht="24.15" customHeight="1">
      <c r="A209" s="26"/>
      <c r="B209" s="149"/>
      <c r="C209" s="150" t="s">
        <v>266</v>
      </c>
      <c r="D209" s="150" t="s">
        <v>148</v>
      </c>
      <c r="E209" s="151" t="s">
        <v>383</v>
      </c>
      <c r="F209" s="152" t="s">
        <v>384</v>
      </c>
      <c r="G209" s="153" t="s">
        <v>360</v>
      </c>
      <c r="H209" s="154">
        <v>486.64</v>
      </c>
      <c r="I209" s="155">
        <v>1.1599999999999999</v>
      </c>
      <c r="J209" s="155">
        <f t="shared" si="20"/>
        <v>564.5</v>
      </c>
      <c r="K209" s="156"/>
      <c r="L209" s="27"/>
      <c r="M209" s="157" t="s">
        <v>1</v>
      </c>
      <c r="N209" s="158" t="s">
        <v>38</v>
      </c>
      <c r="O209" s="159">
        <v>0.1</v>
      </c>
      <c r="P209" s="159">
        <f t="shared" si="21"/>
        <v>48.664000000000001</v>
      </c>
      <c r="Q209" s="159">
        <v>0</v>
      </c>
      <c r="R209" s="159">
        <f t="shared" si="22"/>
        <v>0</v>
      </c>
      <c r="S209" s="159">
        <v>0</v>
      </c>
      <c r="T209" s="160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152</v>
      </c>
      <c r="AT209" s="161" t="s">
        <v>148</v>
      </c>
      <c r="AU209" s="161" t="s">
        <v>85</v>
      </c>
      <c r="AY209" s="14" t="s">
        <v>146</v>
      </c>
      <c r="BE209" s="162">
        <f t="shared" si="24"/>
        <v>0</v>
      </c>
      <c r="BF209" s="162">
        <f t="shared" si="25"/>
        <v>564.5</v>
      </c>
      <c r="BG209" s="162">
        <f t="shared" si="26"/>
        <v>0</v>
      </c>
      <c r="BH209" s="162">
        <f t="shared" si="27"/>
        <v>0</v>
      </c>
      <c r="BI209" s="162">
        <f t="shared" si="28"/>
        <v>0</v>
      </c>
      <c r="BJ209" s="14" t="s">
        <v>85</v>
      </c>
      <c r="BK209" s="162">
        <f t="shared" si="29"/>
        <v>564.5</v>
      </c>
      <c r="BL209" s="14" t="s">
        <v>152</v>
      </c>
      <c r="BM209" s="161" t="s">
        <v>385</v>
      </c>
    </row>
    <row r="210" spans="1:65" s="2" customFormat="1" ht="24.15" customHeight="1">
      <c r="A210" s="26"/>
      <c r="B210" s="149"/>
      <c r="C210" s="150" t="s">
        <v>386</v>
      </c>
      <c r="D210" s="150" t="s">
        <v>148</v>
      </c>
      <c r="E210" s="151" t="s">
        <v>387</v>
      </c>
      <c r="F210" s="152" t="s">
        <v>388</v>
      </c>
      <c r="G210" s="153" t="s">
        <v>360</v>
      </c>
      <c r="H210" s="154">
        <v>486.64</v>
      </c>
      <c r="I210" s="155">
        <v>15</v>
      </c>
      <c r="J210" s="155">
        <f t="shared" si="20"/>
        <v>7299.6</v>
      </c>
      <c r="K210" s="156"/>
      <c r="L210" s="27"/>
      <c r="M210" s="157" t="s">
        <v>1</v>
      </c>
      <c r="N210" s="158" t="s">
        <v>38</v>
      </c>
      <c r="O210" s="159">
        <v>0</v>
      </c>
      <c r="P210" s="159">
        <f t="shared" si="21"/>
        <v>0</v>
      </c>
      <c r="Q210" s="159">
        <v>0</v>
      </c>
      <c r="R210" s="159">
        <f t="shared" si="22"/>
        <v>0</v>
      </c>
      <c r="S210" s="159">
        <v>0</v>
      </c>
      <c r="T210" s="160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152</v>
      </c>
      <c r="AT210" s="161" t="s">
        <v>148</v>
      </c>
      <c r="AU210" s="161" t="s">
        <v>85</v>
      </c>
      <c r="AY210" s="14" t="s">
        <v>146</v>
      </c>
      <c r="BE210" s="162">
        <f t="shared" si="24"/>
        <v>0</v>
      </c>
      <c r="BF210" s="162">
        <f t="shared" si="25"/>
        <v>7299.6</v>
      </c>
      <c r="BG210" s="162">
        <f t="shared" si="26"/>
        <v>0</v>
      </c>
      <c r="BH210" s="162">
        <f t="shared" si="27"/>
        <v>0</v>
      </c>
      <c r="BI210" s="162">
        <f t="shared" si="28"/>
        <v>0</v>
      </c>
      <c r="BJ210" s="14" t="s">
        <v>85</v>
      </c>
      <c r="BK210" s="162">
        <f t="shared" si="29"/>
        <v>7299.6</v>
      </c>
      <c r="BL210" s="14" t="s">
        <v>152</v>
      </c>
      <c r="BM210" s="161" t="s">
        <v>389</v>
      </c>
    </row>
    <row r="211" spans="1:65" s="2" customFormat="1" ht="16.5" customHeight="1">
      <c r="A211" s="26"/>
      <c r="B211" s="149"/>
      <c r="C211" s="150" t="s">
        <v>269</v>
      </c>
      <c r="D211" s="150" t="s">
        <v>148</v>
      </c>
      <c r="E211" s="151" t="s">
        <v>390</v>
      </c>
      <c r="F211" s="152" t="s">
        <v>391</v>
      </c>
      <c r="G211" s="153" t="s">
        <v>286</v>
      </c>
      <c r="H211" s="154">
        <v>2</v>
      </c>
      <c r="I211" s="155">
        <v>130</v>
      </c>
      <c r="J211" s="155">
        <f t="shared" si="20"/>
        <v>260</v>
      </c>
      <c r="K211" s="156"/>
      <c r="L211" s="27"/>
      <c r="M211" s="157" t="s">
        <v>1</v>
      </c>
      <c r="N211" s="158" t="s">
        <v>38</v>
      </c>
      <c r="O211" s="159">
        <v>0</v>
      </c>
      <c r="P211" s="159">
        <f t="shared" si="21"/>
        <v>0</v>
      </c>
      <c r="Q211" s="159">
        <v>0</v>
      </c>
      <c r="R211" s="159">
        <f t="shared" si="22"/>
        <v>0</v>
      </c>
      <c r="S211" s="159">
        <v>0</v>
      </c>
      <c r="T211" s="160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61" t="s">
        <v>152</v>
      </c>
      <c r="AT211" s="161" t="s">
        <v>148</v>
      </c>
      <c r="AU211" s="161" t="s">
        <v>85</v>
      </c>
      <c r="AY211" s="14" t="s">
        <v>146</v>
      </c>
      <c r="BE211" s="162">
        <f t="shared" si="24"/>
        <v>0</v>
      </c>
      <c r="BF211" s="162">
        <f t="shared" si="25"/>
        <v>260</v>
      </c>
      <c r="BG211" s="162">
        <f t="shared" si="26"/>
        <v>0</v>
      </c>
      <c r="BH211" s="162">
        <f t="shared" si="27"/>
        <v>0</v>
      </c>
      <c r="BI211" s="162">
        <f t="shared" si="28"/>
        <v>0</v>
      </c>
      <c r="BJ211" s="14" t="s">
        <v>85</v>
      </c>
      <c r="BK211" s="162">
        <f t="shared" si="29"/>
        <v>260</v>
      </c>
      <c r="BL211" s="14" t="s">
        <v>152</v>
      </c>
      <c r="BM211" s="161" t="s">
        <v>392</v>
      </c>
    </row>
    <row r="212" spans="1:65" s="12" customFormat="1" ht="22.95" customHeight="1">
      <c r="B212" s="137"/>
      <c r="D212" s="138" t="s">
        <v>71</v>
      </c>
      <c r="E212" s="147" t="s">
        <v>393</v>
      </c>
      <c r="F212" s="147" t="s">
        <v>394</v>
      </c>
      <c r="J212" s="148">
        <f>BK212</f>
        <v>1772.66</v>
      </c>
      <c r="L212" s="137"/>
      <c r="M212" s="141"/>
      <c r="N212" s="142"/>
      <c r="O212" s="142"/>
      <c r="P212" s="143">
        <f>P213</f>
        <v>69.26437</v>
      </c>
      <c r="Q212" s="142"/>
      <c r="R212" s="143">
        <f>R213</f>
        <v>0</v>
      </c>
      <c r="S212" s="142"/>
      <c r="T212" s="144">
        <f>T213</f>
        <v>0</v>
      </c>
      <c r="AR212" s="138" t="s">
        <v>79</v>
      </c>
      <c r="AT212" s="145" t="s">
        <v>71</v>
      </c>
      <c r="AU212" s="145" t="s">
        <v>79</v>
      </c>
      <c r="AY212" s="138" t="s">
        <v>146</v>
      </c>
      <c r="BK212" s="146">
        <f>BK213</f>
        <v>1772.66</v>
      </c>
    </row>
    <row r="213" spans="1:65" s="2" customFormat="1" ht="24.15" customHeight="1">
      <c r="A213" s="26"/>
      <c r="B213" s="149"/>
      <c r="C213" s="150" t="s">
        <v>395</v>
      </c>
      <c r="D213" s="150" t="s">
        <v>148</v>
      </c>
      <c r="E213" s="151" t="s">
        <v>396</v>
      </c>
      <c r="F213" s="152" t="s">
        <v>397</v>
      </c>
      <c r="G213" s="153" t="s">
        <v>360</v>
      </c>
      <c r="H213" s="154">
        <v>210.53</v>
      </c>
      <c r="I213" s="155">
        <v>8.42</v>
      </c>
      <c r="J213" s="155">
        <f>ROUND(I213*H213,2)</f>
        <v>1772.66</v>
      </c>
      <c r="K213" s="156"/>
      <c r="L213" s="27"/>
      <c r="M213" s="157" t="s">
        <v>1</v>
      </c>
      <c r="N213" s="158" t="s">
        <v>38</v>
      </c>
      <c r="O213" s="159">
        <v>0.32900000000000001</v>
      </c>
      <c r="P213" s="159">
        <f>O213*H213</f>
        <v>69.26437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61" t="s">
        <v>152</v>
      </c>
      <c r="AT213" s="161" t="s">
        <v>148</v>
      </c>
      <c r="AU213" s="161" t="s">
        <v>85</v>
      </c>
      <c r="AY213" s="14" t="s">
        <v>146</v>
      </c>
      <c r="BE213" s="162">
        <f>IF(N213="základná",J213,0)</f>
        <v>0</v>
      </c>
      <c r="BF213" s="162">
        <f>IF(N213="znížená",J213,0)</f>
        <v>1772.66</v>
      </c>
      <c r="BG213" s="162">
        <f>IF(N213="zákl. prenesená",J213,0)</f>
        <v>0</v>
      </c>
      <c r="BH213" s="162">
        <f>IF(N213="zníž. prenesená",J213,0)</f>
        <v>0</v>
      </c>
      <c r="BI213" s="162">
        <f>IF(N213="nulová",J213,0)</f>
        <v>0</v>
      </c>
      <c r="BJ213" s="14" t="s">
        <v>85</v>
      </c>
      <c r="BK213" s="162">
        <f>ROUND(I213*H213,2)</f>
        <v>1772.66</v>
      </c>
      <c r="BL213" s="14" t="s">
        <v>152</v>
      </c>
      <c r="BM213" s="161" t="s">
        <v>398</v>
      </c>
    </row>
    <row r="214" spans="1:65" s="12" customFormat="1" ht="25.95" customHeight="1">
      <c r="B214" s="137"/>
      <c r="D214" s="138" t="s">
        <v>71</v>
      </c>
      <c r="E214" s="139" t="s">
        <v>399</v>
      </c>
      <c r="F214" s="139" t="s">
        <v>400</v>
      </c>
      <c r="J214" s="140">
        <f>BK214</f>
        <v>128598.07</v>
      </c>
      <c r="L214" s="137"/>
      <c r="M214" s="141"/>
      <c r="N214" s="142"/>
      <c r="O214" s="142"/>
      <c r="P214" s="143">
        <f>P215+P222+P264+P275+P281+P293+P298+P307+P312</f>
        <v>1529.4568406000001</v>
      </c>
      <c r="Q214" s="142"/>
      <c r="R214" s="143">
        <f>R215+R222+R264+R275+R281+R293+R298+R307+R312</f>
        <v>16.904159500000002</v>
      </c>
      <c r="S214" s="142"/>
      <c r="T214" s="144">
        <f>T215+T222+T264+T275+T281+T293+T298+T307+T312</f>
        <v>396.54987749999998</v>
      </c>
      <c r="AR214" s="138" t="s">
        <v>85</v>
      </c>
      <c r="AT214" s="145" t="s">
        <v>71</v>
      </c>
      <c r="AU214" s="145" t="s">
        <v>72</v>
      </c>
      <c r="AY214" s="138" t="s">
        <v>146</v>
      </c>
      <c r="BK214" s="146">
        <f>BK215+BK222+BK264+BK275+BK281+BK293+BK298+BK307+BK312</f>
        <v>128598.07</v>
      </c>
    </row>
    <row r="215" spans="1:65" s="12" customFormat="1" ht="22.95" customHeight="1">
      <c r="B215" s="137"/>
      <c r="D215" s="138" t="s">
        <v>71</v>
      </c>
      <c r="E215" s="147" t="s">
        <v>401</v>
      </c>
      <c r="F215" s="147" t="s">
        <v>402</v>
      </c>
      <c r="J215" s="148">
        <f>BK215</f>
        <v>4589.45</v>
      </c>
      <c r="L215" s="137"/>
      <c r="M215" s="141"/>
      <c r="N215" s="142"/>
      <c r="O215" s="142"/>
      <c r="P215" s="143">
        <f>SUM(P216:P221)</f>
        <v>92.229678000000007</v>
      </c>
      <c r="Q215" s="142"/>
      <c r="R215" s="143">
        <f>SUM(R216:R221)</f>
        <v>1.7495688</v>
      </c>
      <c r="S215" s="142"/>
      <c r="T215" s="144">
        <f>SUM(T216:T221)</f>
        <v>0</v>
      </c>
      <c r="AR215" s="138" t="s">
        <v>85</v>
      </c>
      <c r="AT215" s="145" t="s">
        <v>71</v>
      </c>
      <c r="AU215" s="145" t="s">
        <v>79</v>
      </c>
      <c r="AY215" s="138" t="s">
        <v>146</v>
      </c>
      <c r="BK215" s="146">
        <f>SUM(BK216:BK221)</f>
        <v>4589.45</v>
      </c>
    </row>
    <row r="216" spans="1:65" s="2" customFormat="1" ht="24.15" customHeight="1">
      <c r="A216" s="26"/>
      <c r="B216" s="149"/>
      <c r="C216" s="150" t="s">
        <v>273</v>
      </c>
      <c r="D216" s="150" t="s">
        <v>148</v>
      </c>
      <c r="E216" s="151" t="s">
        <v>403</v>
      </c>
      <c r="F216" s="152" t="s">
        <v>404</v>
      </c>
      <c r="G216" s="153" t="s">
        <v>151</v>
      </c>
      <c r="H216" s="154">
        <v>133.80000000000001</v>
      </c>
      <c r="I216" s="155">
        <v>16.66</v>
      </c>
      <c r="J216" s="155">
        <f t="shared" ref="J216:J221" si="30">ROUND(I216*H216,2)</f>
        <v>2229.11</v>
      </c>
      <c r="K216" s="156"/>
      <c r="L216" s="27"/>
      <c r="M216" s="157" t="s">
        <v>1</v>
      </c>
      <c r="N216" s="158" t="s">
        <v>38</v>
      </c>
      <c r="O216" s="159">
        <v>0.29299999999999998</v>
      </c>
      <c r="P216" s="159">
        <f t="shared" ref="P216:P221" si="31">O216*H216</f>
        <v>39.203400000000002</v>
      </c>
      <c r="Q216" s="159">
        <v>4.0000000000000001E-3</v>
      </c>
      <c r="R216" s="159">
        <f t="shared" ref="R216:R221" si="32">Q216*H216</f>
        <v>0.53520000000000001</v>
      </c>
      <c r="S216" s="159">
        <v>0</v>
      </c>
      <c r="T216" s="160">
        <f t="shared" ref="T216:T221" si="33"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178</v>
      </c>
      <c r="AT216" s="161" t="s">
        <v>148</v>
      </c>
      <c r="AU216" s="161" t="s">
        <v>85</v>
      </c>
      <c r="AY216" s="14" t="s">
        <v>146</v>
      </c>
      <c r="BE216" s="162">
        <f t="shared" ref="BE216:BE221" si="34">IF(N216="základná",J216,0)</f>
        <v>0</v>
      </c>
      <c r="BF216" s="162">
        <f t="shared" ref="BF216:BF221" si="35">IF(N216="znížená",J216,0)</f>
        <v>2229.11</v>
      </c>
      <c r="BG216" s="162">
        <f t="shared" ref="BG216:BG221" si="36">IF(N216="zákl. prenesená",J216,0)</f>
        <v>0</v>
      </c>
      <c r="BH216" s="162">
        <f t="shared" ref="BH216:BH221" si="37">IF(N216="zníž. prenesená",J216,0)</f>
        <v>0</v>
      </c>
      <c r="BI216" s="162">
        <f t="shared" ref="BI216:BI221" si="38">IF(N216="nulová",J216,0)</f>
        <v>0</v>
      </c>
      <c r="BJ216" s="14" t="s">
        <v>85</v>
      </c>
      <c r="BK216" s="162">
        <f t="shared" ref="BK216:BK221" si="39">ROUND(I216*H216,2)</f>
        <v>2229.11</v>
      </c>
      <c r="BL216" s="14" t="s">
        <v>178</v>
      </c>
      <c r="BM216" s="161" t="s">
        <v>405</v>
      </c>
    </row>
    <row r="217" spans="1:65" s="2" customFormat="1" ht="24.15" customHeight="1">
      <c r="A217" s="26"/>
      <c r="B217" s="149"/>
      <c r="C217" s="150" t="s">
        <v>406</v>
      </c>
      <c r="D217" s="150" t="s">
        <v>148</v>
      </c>
      <c r="E217" s="151" t="s">
        <v>407</v>
      </c>
      <c r="F217" s="152" t="s">
        <v>408</v>
      </c>
      <c r="G217" s="153" t="s">
        <v>151</v>
      </c>
      <c r="H217" s="154">
        <v>133.80000000000001</v>
      </c>
      <c r="I217" s="155">
        <v>3.27</v>
      </c>
      <c r="J217" s="155">
        <f t="shared" si="30"/>
        <v>437.53</v>
      </c>
      <c r="K217" s="156"/>
      <c r="L217" s="27"/>
      <c r="M217" s="157" t="s">
        <v>1</v>
      </c>
      <c r="N217" s="158" t="s">
        <v>38</v>
      </c>
      <c r="O217" s="159">
        <v>0.1653</v>
      </c>
      <c r="P217" s="159">
        <f t="shared" si="31"/>
        <v>22.117140000000003</v>
      </c>
      <c r="Q217" s="159">
        <v>8.0000000000000007E-5</v>
      </c>
      <c r="R217" s="159">
        <f t="shared" si="32"/>
        <v>1.0704000000000002E-2</v>
      </c>
      <c r="S217" s="159">
        <v>0</v>
      </c>
      <c r="T217" s="160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178</v>
      </c>
      <c r="AT217" s="161" t="s">
        <v>148</v>
      </c>
      <c r="AU217" s="161" t="s">
        <v>85</v>
      </c>
      <c r="AY217" s="14" t="s">
        <v>146</v>
      </c>
      <c r="BE217" s="162">
        <f t="shared" si="34"/>
        <v>0</v>
      </c>
      <c r="BF217" s="162">
        <f t="shared" si="35"/>
        <v>437.53</v>
      </c>
      <c r="BG217" s="162">
        <f t="shared" si="36"/>
        <v>0</v>
      </c>
      <c r="BH217" s="162">
        <f t="shared" si="37"/>
        <v>0</v>
      </c>
      <c r="BI217" s="162">
        <f t="shared" si="38"/>
        <v>0</v>
      </c>
      <c r="BJ217" s="14" t="s">
        <v>85</v>
      </c>
      <c r="BK217" s="162">
        <f t="shared" si="39"/>
        <v>437.53</v>
      </c>
      <c r="BL217" s="14" t="s">
        <v>178</v>
      </c>
      <c r="BM217" s="161" t="s">
        <v>409</v>
      </c>
    </row>
    <row r="218" spans="1:65" s="2" customFormat="1" ht="37.950000000000003" customHeight="1">
      <c r="A218" s="26"/>
      <c r="B218" s="149"/>
      <c r="C218" s="163" t="s">
        <v>277</v>
      </c>
      <c r="D218" s="163" t="s">
        <v>283</v>
      </c>
      <c r="E218" s="164" t="s">
        <v>410</v>
      </c>
      <c r="F218" s="165" t="s">
        <v>411</v>
      </c>
      <c r="G218" s="166" t="s">
        <v>151</v>
      </c>
      <c r="H218" s="167">
        <v>153.87</v>
      </c>
      <c r="I218" s="168">
        <v>1.86</v>
      </c>
      <c r="J218" s="168">
        <f t="shared" si="30"/>
        <v>286.2</v>
      </c>
      <c r="K218" s="169"/>
      <c r="L218" s="170"/>
      <c r="M218" s="171" t="s">
        <v>1</v>
      </c>
      <c r="N218" s="172" t="s">
        <v>38</v>
      </c>
      <c r="O218" s="159">
        <v>0</v>
      </c>
      <c r="P218" s="159">
        <f t="shared" si="31"/>
        <v>0</v>
      </c>
      <c r="Q218" s="159">
        <v>2E-3</v>
      </c>
      <c r="R218" s="159">
        <f t="shared" si="32"/>
        <v>0.30774000000000001</v>
      </c>
      <c r="S218" s="159">
        <v>0</v>
      </c>
      <c r="T218" s="160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206</v>
      </c>
      <c r="AT218" s="161" t="s">
        <v>283</v>
      </c>
      <c r="AU218" s="161" t="s">
        <v>85</v>
      </c>
      <c r="AY218" s="14" t="s">
        <v>146</v>
      </c>
      <c r="BE218" s="162">
        <f t="shared" si="34"/>
        <v>0</v>
      </c>
      <c r="BF218" s="162">
        <f t="shared" si="35"/>
        <v>286.2</v>
      </c>
      <c r="BG218" s="162">
        <f t="shared" si="36"/>
        <v>0</v>
      </c>
      <c r="BH218" s="162">
        <f t="shared" si="37"/>
        <v>0</v>
      </c>
      <c r="BI218" s="162">
        <f t="shared" si="38"/>
        <v>0</v>
      </c>
      <c r="BJ218" s="14" t="s">
        <v>85</v>
      </c>
      <c r="BK218" s="162">
        <f t="shared" si="39"/>
        <v>286.2</v>
      </c>
      <c r="BL218" s="14" t="s">
        <v>178</v>
      </c>
      <c r="BM218" s="161" t="s">
        <v>412</v>
      </c>
    </row>
    <row r="219" spans="1:65" s="2" customFormat="1" ht="24.15" customHeight="1">
      <c r="A219" s="26"/>
      <c r="B219" s="149"/>
      <c r="C219" s="150" t="s">
        <v>413</v>
      </c>
      <c r="D219" s="150" t="s">
        <v>148</v>
      </c>
      <c r="E219" s="151" t="s">
        <v>414</v>
      </c>
      <c r="F219" s="152" t="s">
        <v>415</v>
      </c>
      <c r="G219" s="153" t="s">
        <v>151</v>
      </c>
      <c r="H219" s="154">
        <v>133.80000000000001</v>
      </c>
      <c r="I219" s="155">
        <v>4.55</v>
      </c>
      <c r="J219" s="155">
        <f t="shared" si="30"/>
        <v>608.79</v>
      </c>
      <c r="K219" s="156"/>
      <c r="L219" s="27"/>
      <c r="M219" s="157" t="s">
        <v>1</v>
      </c>
      <c r="N219" s="158" t="s">
        <v>38</v>
      </c>
      <c r="O219" s="159">
        <v>0.23100999999999999</v>
      </c>
      <c r="P219" s="159">
        <f t="shared" si="31"/>
        <v>30.909138000000002</v>
      </c>
      <c r="Q219" s="159">
        <v>5.4000000000000001E-4</v>
      </c>
      <c r="R219" s="159">
        <f t="shared" si="32"/>
        <v>7.2252000000000011E-2</v>
      </c>
      <c r="S219" s="159">
        <v>0</v>
      </c>
      <c r="T219" s="160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178</v>
      </c>
      <c r="AT219" s="161" t="s">
        <v>148</v>
      </c>
      <c r="AU219" s="161" t="s">
        <v>85</v>
      </c>
      <c r="AY219" s="14" t="s">
        <v>146</v>
      </c>
      <c r="BE219" s="162">
        <f t="shared" si="34"/>
        <v>0</v>
      </c>
      <c r="BF219" s="162">
        <f t="shared" si="35"/>
        <v>608.79</v>
      </c>
      <c r="BG219" s="162">
        <f t="shared" si="36"/>
        <v>0</v>
      </c>
      <c r="BH219" s="162">
        <f t="shared" si="37"/>
        <v>0</v>
      </c>
      <c r="BI219" s="162">
        <f t="shared" si="38"/>
        <v>0</v>
      </c>
      <c r="BJ219" s="14" t="s">
        <v>85</v>
      </c>
      <c r="BK219" s="162">
        <f t="shared" si="39"/>
        <v>608.79</v>
      </c>
      <c r="BL219" s="14" t="s">
        <v>178</v>
      </c>
      <c r="BM219" s="161" t="s">
        <v>416</v>
      </c>
    </row>
    <row r="220" spans="1:65" s="2" customFormat="1" ht="24.15" customHeight="1">
      <c r="A220" s="26"/>
      <c r="B220" s="149"/>
      <c r="C220" s="163" t="s">
        <v>282</v>
      </c>
      <c r="D220" s="163" t="s">
        <v>283</v>
      </c>
      <c r="E220" s="164" t="s">
        <v>417</v>
      </c>
      <c r="F220" s="165" t="s">
        <v>418</v>
      </c>
      <c r="G220" s="166" t="s">
        <v>151</v>
      </c>
      <c r="H220" s="167">
        <v>160.56</v>
      </c>
      <c r="I220" s="168">
        <v>5.65</v>
      </c>
      <c r="J220" s="168">
        <f t="shared" si="30"/>
        <v>907.16</v>
      </c>
      <c r="K220" s="169"/>
      <c r="L220" s="170"/>
      <c r="M220" s="171" t="s">
        <v>1</v>
      </c>
      <c r="N220" s="172" t="s">
        <v>38</v>
      </c>
      <c r="O220" s="159">
        <v>0</v>
      </c>
      <c r="P220" s="159">
        <f t="shared" si="31"/>
        <v>0</v>
      </c>
      <c r="Q220" s="159">
        <v>5.13E-3</v>
      </c>
      <c r="R220" s="159">
        <f t="shared" si="32"/>
        <v>0.82367279999999998</v>
      </c>
      <c r="S220" s="159">
        <v>0</v>
      </c>
      <c r="T220" s="160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206</v>
      </c>
      <c r="AT220" s="161" t="s">
        <v>283</v>
      </c>
      <c r="AU220" s="161" t="s">
        <v>85</v>
      </c>
      <c r="AY220" s="14" t="s">
        <v>146</v>
      </c>
      <c r="BE220" s="162">
        <f t="shared" si="34"/>
        <v>0</v>
      </c>
      <c r="BF220" s="162">
        <f t="shared" si="35"/>
        <v>907.16</v>
      </c>
      <c r="BG220" s="162">
        <f t="shared" si="36"/>
        <v>0</v>
      </c>
      <c r="BH220" s="162">
        <f t="shared" si="37"/>
        <v>0</v>
      </c>
      <c r="BI220" s="162">
        <f t="shared" si="38"/>
        <v>0</v>
      </c>
      <c r="BJ220" s="14" t="s">
        <v>85</v>
      </c>
      <c r="BK220" s="162">
        <f t="shared" si="39"/>
        <v>907.16</v>
      </c>
      <c r="BL220" s="14" t="s">
        <v>178</v>
      </c>
      <c r="BM220" s="161" t="s">
        <v>419</v>
      </c>
    </row>
    <row r="221" spans="1:65" s="2" customFormat="1" ht="24.15" customHeight="1">
      <c r="A221" s="26"/>
      <c r="B221" s="149"/>
      <c r="C221" s="150" t="s">
        <v>420</v>
      </c>
      <c r="D221" s="150" t="s">
        <v>148</v>
      </c>
      <c r="E221" s="151" t="s">
        <v>421</v>
      </c>
      <c r="F221" s="152" t="s">
        <v>422</v>
      </c>
      <c r="G221" s="153" t="s">
        <v>423</v>
      </c>
      <c r="H221" s="154">
        <v>44.688000000000002</v>
      </c>
      <c r="I221" s="155">
        <v>2.7</v>
      </c>
      <c r="J221" s="155">
        <f t="shared" si="30"/>
        <v>120.66</v>
      </c>
      <c r="K221" s="156"/>
      <c r="L221" s="27"/>
      <c r="M221" s="157" t="s">
        <v>1</v>
      </c>
      <c r="N221" s="158" t="s">
        <v>38</v>
      </c>
      <c r="O221" s="159">
        <v>0</v>
      </c>
      <c r="P221" s="159">
        <f t="shared" si="31"/>
        <v>0</v>
      </c>
      <c r="Q221" s="159">
        <v>0</v>
      </c>
      <c r="R221" s="159">
        <f t="shared" si="32"/>
        <v>0</v>
      </c>
      <c r="S221" s="159">
        <v>0</v>
      </c>
      <c r="T221" s="160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178</v>
      </c>
      <c r="AT221" s="161" t="s">
        <v>148</v>
      </c>
      <c r="AU221" s="161" t="s">
        <v>85</v>
      </c>
      <c r="AY221" s="14" t="s">
        <v>146</v>
      </c>
      <c r="BE221" s="162">
        <f t="shared" si="34"/>
        <v>0</v>
      </c>
      <c r="BF221" s="162">
        <f t="shared" si="35"/>
        <v>120.66</v>
      </c>
      <c r="BG221" s="162">
        <f t="shared" si="36"/>
        <v>0</v>
      </c>
      <c r="BH221" s="162">
        <f t="shared" si="37"/>
        <v>0</v>
      </c>
      <c r="BI221" s="162">
        <f t="shared" si="38"/>
        <v>0</v>
      </c>
      <c r="BJ221" s="14" t="s">
        <v>85</v>
      </c>
      <c r="BK221" s="162">
        <f t="shared" si="39"/>
        <v>120.66</v>
      </c>
      <c r="BL221" s="14" t="s">
        <v>178</v>
      </c>
      <c r="BM221" s="161" t="s">
        <v>424</v>
      </c>
    </row>
    <row r="222" spans="1:65" s="12" customFormat="1" ht="22.95" customHeight="1">
      <c r="B222" s="137"/>
      <c r="D222" s="138" t="s">
        <v>71</v>
      </c>
      <c r="E222" s="147" t="s">
        <v>425</v>
      </c>
      <c r="F222" s="147" t="s">
        <v>426</v>
      </c>
      <c r="J222" s="148">
        <f>BK222</f>
        <v>32853.01</v>
      </c>
      <c r="L222" s="137"/>
      <c r="M222" s="141"/>
      <c r="N222" s="142"/>
      <c r="O222" s="142"/>
      <c r="P222" s="143">
        <f>SUM(P223:P263)</f>
        <v>876.84199219999994</v>
      </c>
      <c r="Q222" s="142"/>
      <c r="R222" s="143">
        <f>SUM(R223:R263)</f>
        <v>8.3748804000000003</v>
      </c>
      <c r="S222" s="142"/>
      <c r="T222" s="144">
        <f>SUM(T223:T263)</f>
        <v>395.59120000000001</v>
      </c>
      <c r="AR222" s="138" t="s">
        <v>85</v>
      </c>
      <c r="AT222" s="145" t="s">
        <v>71</v>
      </c>
      <c r="AU222" s="145" t="s">
        <v>79</v>
      </c>
      <c r="AY222" s="138" t="s">
        <v>146</v>
      </c>
      <c r="BK222" s="146">
        <f>SUM(BK223:BK263)</f>
        <v>32853.01</v>
      </c>
    </row>
    <row r="223" spans="1:65" s="2" customFormat="1" ht="24.15" customHeight="1">
      <c r="A223" s="26"/>
      <c r="B223" s="149"/>
      <c r="C223" s="150" t="s">
        <v>287</v>
      </c>
      <c r="D223" s="150" t="s">
        <v>148</v>
      </c>
      <c r="E223" s="151" t="s">
        <v>427</v>
      </c>
      <c r="F223" s="152" t="s">
        <v>428</v>
      </c>
      <c r="G223" s="153" t="s">
        <v>151</v>
      </c>
      <c r="H223" s="154">
        <v>685.6</v>
      </c>
      <c r="I223" s="155">
        <v>0.8</v>
      </c>
      <c r="J223" s="155">
        <f t="shared" ref="J223:J263" si="40">ROUND(I223*H223,2)</f>
        <v>548.48</v>
      </c>
      <c r="K223" s="156"/>
      <c r="L223" s="27"/>
      <c r="M223" s="157" t="s">
        <v>1</v>
      </c>
      <c r="N223" s="158" t="s">
        <v>38</v>
      </c>
      <c r="O223" s="159">
        <v>6.3E-2</v>
      </c>
      <c r="P223" s="159">
        <f t="shared" ref="P223:P263" si="41">O223*H223</f>
        <v>43.192799999999998</v>
      </c>
      <c r="Q223" s="159">
        <v>0</v>
      </c>
      <c r="R223" s="159">
        <f t="shared" ref="R223:R263" si="42">Q223*H223</f>
        <v>0</v>
      </c>
      <c r="S223" s="159">
        <v>1.4E-2</v>
      </c>
      <c r="T223" s="160">
        <f t="shared" ref="T223:T263" si="43">S223*H223</f>
        <v>9.5983999999999998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61" t="s">
        <v>178</v>
      </c>
      <c r="AT223" s="161" t="s">
        <v>148</v>
      </c>
      <c r="AU223" s="161" t="s">
        <v>85</v>
      </c>
      <c r="AY223" s="14" t="s">
        <v>146</v>
      </c>
      <c r="BE223" s="162">
        <f t="shared" ref="BE223:BE263" si="44">IF(N223="základná",J223,0)</f>
        <v>0</v>
      </c>
      <c r="BF223" s="162">
        <f t="shared" ref="BF223:BF263" si="45">IF(N223="znížená",J223,0)</f>
        <v>548.48</v>
      </c>
      <c r="BG223" s="162">
        <f t="shared" ref="BG223:BG263" si="46">IF(N223="zákl. prenesená",J223,0)</f>
        <v>0</v>
      </c>
      <c r="BH223" s="162">
        <f t="shared" ref="BH223:BH263" si="47">IF(N223="zníž. prenesená",J223,0)</f>
        <v>0</v>
      </c>
      <c r="BI223" s="162">
        <f t="shared" ref="BI223:BI263" si="48">IF(N223="nulová",J223,0)</f>
        <v>0</v>
      </c>
      <c r="BJ223" s="14" t="s">
        <v>85</v>
      </c>
      <c r="BK223" s="162">
        <f t="shared" ref="BK223:BK263" si="49">ROUND(I223*H223,2)</f>
        <v>548.48</v>
      </c>
      <c r="BL223" s="14" t="s">
        <v>178</v>
      </c>
      <c r="BM223" s="161" t="s">
        <v>429</v>
      </c>
    </row>
    <row r="224" spans="1:65" s="2" customFormat="1" ht="24.15" customHeight="1">
      <c r="A224" s="26"/>
      <c r="B224" s="149"/>
      <c r="C224" s="150" t="s">
        <v>430</v>
      </c>
      <c r="D224" s="150" t="s">
        <v>148</v>
      </c>
      <c r="E224" s="151" t="s">
        <v>431</v>
      </c>
      <c r="F224" s="152" t="s">
        <v>432</v>
      </c>
      <c r="G224" s="153" t="s">
        <v>151</v>
      </c>
      <c r="H224" s="154">
        <v>6856</v>
      </c>
      <c r="I224" s="155">
        <v>7.0000000000000007E-2</v>
      </c>
      <c r="J224" s="155">
        <f t="shared" si="40"/>
        <v>479.92</v>
      </c>
      <c r="K224" s="156"/>
      <c r="L224" s="27"/>
      <c r="M224" s="157" t="s">
        <v>1</v>
      </c>
      <c r="N224" s="158" t="s">
        <v>38</v>
      </c>
      <c r="O224" s="159">
        <v>6.0000000000000001E-3</v>
      </c>
      <c r="P224" s="159">
        <f t="shared" si="41"/>
        <v>41.136000000000003</v>
      </c>
      <c r="Q224" s="159">
        <v>0</v>
      </c>
      <c r="R224" s="159">
        <f t="shared" si="42"/>
        <v>0</v>
      </c>
      <c r="S224" s="159">
        <v>6.0000000000000001E-3</v>
      </c>
      <c r="T224" s="160">
        <f t="shared" si="43"/>
        <v>41.136000000000003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178</v>
      </c>
      <c r="AT224" s="161" t="s">
        <v>148</v>
      </c>
      <c r="AU224" s="161" t="s">
        <v>85</v>
      </c>
      <c r="AY224" s="14" t="s">
        <v>146</v>
      </c>
      <c r="BE224" s="162">
        <f t="shared" si="44"/>
        <v>0</v>
      </c>
      <c r="BF224" s="162">
        <f t="shared" si="45"/>
        <v>479.92</v>
      </c>
      <c r="BG224" s="162">
        <f t="shared" si="46"/>
        <v>0</v>
      </c>
      <c r="BH224" s="162">
        <f t="shared" si="47"/>
        <v>0</v>
      </c>
      <c r="BI224" s="162">
        <f t="shared" si="48"/>
        <v>0</v>
      </c>
      <c r="BJ224" s="14" t="s">
        <v>85</v>
      </c>
      <c r="BK224" s="162">
        <f t="shared" si="49"/>
        <v>479.92</v>
      </c>
      <c r="BL224" s="14" t="s">
        <v>178</v>
      </c>
      <c r="BM224" s="161" t="s">
        <v>433</v>
      </c>
    </row>
    <row r="225" spans="1:65" s="2" customFormat="1" ht="24.15" customHeight="1">
      <c r="A225" s="26"/>
      <c r="B225" s="149"/>
      <c r="C225" s="150" t="s">
        <v>291</v>
      </c>
      <c r="D225" s="150" t="s">
        <v>148</v>
      </c>
      <c r="E225" s="151" t="s">
        <v>434</v>
      </c>
      <c r="F225" s="152" t="s">
        <v>435</v>
      </c>
      <c r="G225" s="153" t="s">
        <v>151</v>
      </c>
      <c r="H225" s="154">
        <v>685.6</v>
      </c>
      <c r="I225" s="155">
        <v>0.41</v>
      </c>
      <c r="J225" s="155">
        <f t="shared" si="40"/>
        <v>281.10000000000002</v>
      </c>
      <c r="K225" s="156"/>
      <c r="L225" s="27"/>
      <c r="M225" s="157" t="s">
        <v>1</v>
      </c>
      <c r="N225" s="158" t="s">
        <v>38</v>
      </c>
      <c r="O225" s="159">
        <v>3.2000000000000001E-2</v>
      </c>
      <c r="P225" s="159">
        <f t="shared" si="41"/>
        <v>21.9392</v>
      </c>
      <c r="Q225" s="159">
        <v>0</v>
      </c>
      <c r="R225" s="159">
        <f t="shared" si="42"/>
        <v>0</v>
      </c>
      <c r="S225" s="159">
        <v>0</v>
      </c>
      <c r="T225" s="160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61" t="s">
        <v>178</v>
      </c>
      <c r="AT225" s="161" t="s">
        <v>148</v>
      </c>
      <c r="AU225" s="161" t="s">
        <v>85</v>
      </c>
      <c r="AY225" s="14" t="s">
        <v>146</v>
      </c>
      <c r="BE225" s="162">
        <f t="shared" si="44"/>
        <v>0</v>
      </c>
      <c r="BF225" s="162">
        <f t="shared" si="45"/>
        <v>281.10000000000002</v>
      </c>
      <c r="BG225" s="162">
        <f t="shared" si="46"/>
        <v>0</v>
      </c>
      <c r="BH225" s="162">
        <f t="shared" si="47"/>
        <v>0</v>
      </c>
      <c r="BI225" s="162">
        <f t="shared" si="48"/>
        <v>0</v>
      </c>
      <c r="BJ225" s="14" t="s">
        <v>85</v>
      </c>
      <c r="BK225" s="162">
        <f t="shared" si="49"/>
        <v>281.10000000000002</v>
      </c>
      <c r="BL225" s="14" t="s">
        <v>178</v>
      </c>
      <c r="BM225" s="161" t="s">
        <v>436</v>
      </c>
    </row>
    <row r="226" spans="1:65" s="2" customFormat="1" ht="24.15" customHeight="1">
      <c r="A226" s="26"/>
      <c r="B226" s="149"/>
      <c r="C226" s="150" t="s">
        <v>437</v>
      </c>
      <c r="D226" s="150" t="s">
        <v>148</v>
      </c>
      <c r="E226" s="151" t="s">
        <v>438</v>
      </c>
      <c r="F226" s="152" t="s">
        <v>439</v>
      </c>
      <c r="G226" s="153" t="s">
        <v>151</v>
      </c>
      <c r="H226" s="154">
        <v>685.6</v>
      </c>
      <c r="I226" s="155">
        <v>0.78</v>
      </c>
      <c r="J226" s="155">
        <f t="shared" si="40"/>
        <v>534.77</v>
      </c>
      <c r="K226" s="156"/>
      <c r="L226" s="27"/>
      <c r="M226" s="157" t="s">
        <v>1</v>
      </c>
      <c r="N226" s="158" t="s">
        <v>38</v>
      </c>
      <c r="O226" s="159">
        <v>4.3020000000000003E-2</v>
      </c>
      <c r="P226" s="159">
        <f t="shared" si="41"/>
        <v>29.494512000000004</v>
      </c>
      <c r="Q226" s="159">
        <v>0</v>
      </c>
      <c r="R226" s="159">
        <f t="shared" si="42"/>
        <v>0</v>
      </c>
      <c r="S226" s="159">
        <v>0</v>
      </c>
      <c r="T226" s="160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178</v>
      </c>
      <c r="AT226" s="161" t="s">
        <v>148</v>
      </c>
      <c r="AU226" s="161" t="s">
        <v>85</v>
      </c>
      <c r="AY226" s="14" t="s">
        <v>146</v>
      </c>
      <c r="BE226" s="162">
        <f t="shared" si="44"/>
        <v>0</v>
      </c>
      <c r="BF226" s="162">
        <f t="shared" si="45"/>
        <v>534.77</v>
      </c>
      <c r="BG226" s="162">
        <f t="shared" si="46"/>
        <v>0</v>
      </c>
      <c r="BH226" s="162">
        <f t="shared" si="47"/>
        <v>0</v>
      </c>
      <c r="BI226" s="162">
        <f t="shared" si="48"/>
        <v>0</v>
      </c>
      <c r="BJ226" s="14" t="s">
        <v>85</v>
      </c>
      <c r="BK226" s="162">
        <f t="shared" si="49"/>
        <v>534.77</v>
      </c>
      <c r="BL226" s="14" t="s">
        <v>178</v>
      </c>
      <c r="BM226" s="161" t="s">
        <v>440</v>
      </c>
    </row>
    <row r="227" spans="1:65" s="2" customFormat="1" ht="24.15" customHeight="1">
      <c r="A227" s="26"/>
      <c r="B227" s="149"/>
      <c r="C227" s="163" t="s">
        <v>294</v>
      </c>
      <c r="D227" s="163" t="s">
        <v>283</v>
      </c>
      <c r="E227" s="164" t="s">
        <v>441</v>
      </c>
      <c r="F227" s="165" t="s">
        <v>442</v>
      </c>
      <c r="G227" s="166" t="s">
        <v>443</v>
      </c>
      <c r="H227" s="167">
        <v>171.4</v>
      </c>
      <c r="I227" s="168">
        <v>4.72</v>
      </c>
      <c r="J227" s="168">
        <f t="shared" si="40"/>
        <v>809.01</v>
      </c>
      <c r="K227" s="169"/>
      <c r="L227" s="170"/>
      <c r="M227" s="171" t="s">
        <v>1</v>
      </c>
      <c r="N227" s="172" t="s">
        <v>38</v>
      </c>
      <c r="O227" s="159">
        <v>0</v>
      </c>
      <c r="P227" s="159">
        <f t="shared" si="41"/>
        <v>0</v>
      </c>
      <c r="Q227" s="159">
        <v>1E-3</v>
      </c>
      <c r="R227" s="159">
        <f t="shared" si="42"/>
        <v>0.1714</v>
      </c>
      <c r="S227" s="159">
        <v>0</v>
      </c>
      <c r="T227" s="160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61" t="s">
        <v>206</v>
      </c>
      <c r="AT227" s="161" t="s">
        <v>283</v>
      </c>
      <c r="AU227" s="161" t="s">
        <v>85</v>
      </c>
      <c r="AY227" s="14" t="s">
        <v>146</v>
      </c>
      <c r="BE227" s="162">
        <f t="shared" si="44"/>
        <v>0</v>
      </c>
      <c r="BF227" s="162">
        <f t="shared" si="45"/>
        <v>809.01</v>
      </c>
      <c r="BG227" s="162">
        <f t="shared" si="46"/>
        <v>0</v>
      </c>
      <c r="BH227" s="162">
        <f t="shared" si="47"/>
        <v>0</v>
      </c>
      <c r="BI227" s="162">
        <f t="shared" si="48"/>
        <v>0</v>
      </c>
      <c r="BJ227" s="14" t="s">
        <v>85</v>
      </c>
      <c r="BK227" s="162">
        <f t="shared" si="49"/>
        <v>809.01</v>
      </c>
      <c r="BL227" s="14" t="s">
        <v>178</v>
      </c>
      <c r="BM227" s="161" t="s">
        <v>444</v>
      </c>
    </row>
    <row r="228" spans="1:65" s="2" customFormat="1" ht="33" customHeight="1">
      <c r="A228" s="26"/>
      <c r="B228" s="149"/>
      <c r="C228" s="150" t="s">
        <v>445</v>
      </c>
      <c r="D228" s="150" t="s">
        <v>148</v>
      </c>
      <c r="E228" s="151" t="s">
        <v>446</v>
      </c>
      <c r="F228" s="152" t="s">
        <v>447</v>
      </c>
      <c r="G228" s="153" t="s">
        <v>151</v>
      </c>
      <c r="H228" s="154">
        <v>685.6</v>
      </c>
      <c r="I228" s="155">
        <v>4.49</v>
      </c>
      <c r="J228" s="155">
        <f t="shared" si="40"/>
        <v>3078.34</v>
      </c>
      <c r="K228" s="156"/>
      <c r="L228" s="27"/>
      <c r="M228" s="157" t="s">
        <v>1</v>
      </c>
      <c r="N228" s="158" t="s">
        <v>38</v>
      </c>
      <c r="O228" s="159">
        <v>0.22098999999999999</v>
      </c>
      <c r="P228" s="159">
        <f t="shared" si="41"/>
        <v>151.51074399999999</v>
      </c>
      <c r="Q228" s="159">
        <v>5.4000000000000001E-4</v>
      </c>
      <c r="R228" s="159">
        <f t="shared" si="42"/>
        <v>0.370224</v>
      </c>
      <c r="S228" s="159">
        <v>0</v>
      </c>
      <c r="T228" s="160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61" t="s">
        <v>178</v>
      </c>
      <c r="AT228" s="161" t="s">
        <v>148</v>
      </c>
      <c r="AU228" s="161" t="s">
        <v>85</v>
      </c>
      <c r="AY228" s="14" t="s">
        <v>146</v>
      </c>
      <c r="BE228" s="162">
        <f t="shared" si="44"/>
        <v>0</v>
      </c>
      <c r="BF228" s="162">
        <f t="shared" si="45"/>
        <v>3078.34</v>
      </c>
      <c r="BG228" s="162">
        <f t="shared" si="46"/>
        <v>0</v>
      </c>
      <c r="BH228" s="162">
        <f t="shared" si="47"/>
        <v>0</v>
      </c>
      <c r="BI228" s="162">
        <f t="shared" si="48"/>
        <v>0</v>
      </c>
      <c r="BJ228" s="14" t="s">
        <v>85</v>
      </c>
      <c r="BK228" s="162">
        <f t="shared" si="49"/>
        <v>3078.34</v>
      </c>
      <c r="BL228" s="14" t="s">
        <v>178</v>
      </c>
      <c r="BM228" s="161" t="s">
        <v>448</v>
      </c>
    </row>
    <row r="229" spans="1:65" s="2" customFormat="1" ht="24.15" customHeight="1">
      <c r="A229" s="26"/>
      <c r="B229" s="149"/>
      <c r="C229" s="163" t="s">
        <v>298</v>
      </c>
      <c r="D229" s="163" t="s">
        <v>283</v>
      </c>
      <c r="E229" s="164" t="s">
        <v>417</v>
      </c>
      <c r="F229" s="165" t="s">
        <v>418</v>
      </c>
      <c r="G229" s="166" t="s">
        <v>151</v>
      </c>
      <c r="H229" s="167">
        <v>788.44</v>
      </c>
      <c r="I229" s="168">
        <v>5.65</v>
      </c>
      <c r="J229" s="168">
        <f t="shared" si="40"/>
        <v>4454.6899999999996</v>
      </c>
      <c r="K229" s="169"/>
      <c r="L229" s="170"/>
      <c r="M229" s="171" t="s">
        <v>1</v>
      </c>
      <c r="N229" s="172" t="s">
        <v>38</v>
      </c>
      <c r="O229" s="159">
        <v>0</v>
      </c>
      <c r="P229" s="159">
        <f t="shared" si="41"/>
        <v>0</v>
      </c>
      <c r="Q229" s="159">
        <v>5.13E-3</v>
      </c>
      <c r="R229" s="159">
        <f t="shared" si="42"/>
        <v>4.0446971999999999</v>
      </c>
      <c r="S229" s="159">
        <v>0</v>
      </c>
      <c r="T229" s="160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61" t="s">
        <v>206</v>
      </c>
      <c r="AT229" s="161" t="s">
        <v>283</v>
      </c>
      <c r="AU229" s="161" t="s">
        <v>85</v>
      </c>
      <c r="AY229" s="14" t="s">
        <v>146</v>
      </c>
      <c r="BE229" s="162">
        <f t="shared" si="44"/>
        <v>0</v>
      </c>
      <c r="BF229" s="162">
        <f t="shared" si="45"/>
        <v>4454.6899999999996</v>
      </c>
      <c r="BG229" s="162">
        <f t="shared" si="46"/>
        <v>0</v>
      </c>
      <c r="BH229" s="162">
        <f t="shared" si="47"/>
        <v>0</v>
      </c>
      <c r="BI229" s="162">
        <f t="shared" si="48"/>
        <v>0</v>
      </c>
      <c r="BJ229" s="14" t="s">
        <v>85</v>
      </c>
      <c r="BK229" s="162">
        <f t="shared" si="49"/>
        <v>4454.6899999999996</v>
      </c>
      <c r="BL229" s="14" t="s">
        <v>178</v>
      </c>
      <c r="BM229" s="161" t="s">
        <v>449</v>
      </c>
    </row>
    <row r="230" spans="1:65" s="2" customFormat="1" ht="37.950000000000003" customHeight="1">
      <c r="A230" s="26"/>
      <c r="B230" s="149"/>
      <c r="C230" s="150" t="s">
        <v>450</v>
      </c>
      <c r="D230" s="150" t="s">
        <v>148</v>
      </c>
      <c r="E230" s="151" t="s">
        <v>451</v>
      </c>
      <c r="F230" s="152" t="s">
        <v>452</v>
      </c>
      <c r="G230" s="153" t="s">
        <v>151</v>
      </c>
      <c r="H230" s="154">
        <v>685.6</v>
      </c>
      <c r="I230" s="155">
        <v>3.3</v>
      </c>
      <c r="J230" s="155">
        <f t="shared" si="40"/>
        <v>2262.48</v>
      </c>
      <c r="K230" s="156"/>
      <c r="L230" s="27"/>
      <c r="M230" s="157" t="s">
        <v>1</v>
      </c>
      <c r="N230" s="158" t="s">
        <v>38</v>
      </c>
      <c r="O230" s="159">
        <v>0.24426</v>
      </c>
      <c r="P230" s="159">
        <f t="shared" si="41"/>
        <v>167.46465600000002</v>
      </c>
      <c r="Q230" s="159">
        <v>0</v>
      </c>
      <c r="R230" s="159">
        <f t="shared" si="42"/>
        <v>0</v>
      </c>
      <c r="S230" s="159">
        <v>0</v>
      </c>
      <c r="T230" s="160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61" t="s">
        <v>178</v>
      </c>
      <c r="AT230" s="161" t="s">
        <v>148</v>
      </c>
      <c r="AU230" s="161" t="s">
        <v>85</v>
      </c>
      <c r="AY230" s="14" t="s">
        <v>146</v>
      </c>
      <c r="BE230" s="162">
        <f t="shared" si="44"/>
        <v>0</v>
      </c>
      <c r="BF230" s="162">
        <f t="shared" si="45"/>
        <v>2262.48</v>
      </c>
      <c r="BG230" s="162">
        <f t="shared" si="46"/>
        <v>0</v>
      </c>
      <c r="BH230" s="162">
        <f t="shared" si="47"/>
        <v>0</v>
      </c>
      <c r="BI230" s="162">
        <f t="shared" si="48"/>
        <v>0</v>
      </c>
      <c r="BJ230" s="14" t="s">
        <v>85</v>
      </c>
      <c r="BK230" s="162">
        <f t="shared" si="49"/>
        <v>2262.48</v>
      </c>
      <c r="BL230" s="14" t="s">
        <v>178</v>
      </c>
      <c r="BM230" s="161" t="s">
        <v>453</v>
      </c>
    </row>
    <row r="231" spans="1:65" s="2" customFormat="1" ht="24.15" customHeight="1">
      <c r="A231" s="26"/>
      <c r="B231" s="149"/>
      <c r="C231" s="163" t="s">
        <v>301</v>
      </c>
      <c r="D231" s="163" t="s">
        <v>283</v>
      </c>
      <c r="E231" s="164" t="s">
        <v>454</v>
      </c>
      <c r="F231" s="165" t="s">
        <v>455</v>
      </c>
      <c r="G231" s="166" t="s">
        <v>151</v>
      </c>
      <c r="H231" s="167">
        <v>788.44</v>
      </c>
      <c r="I231" s="168">
        <v>4.24</v>
      </c>
      <c r="J231" s="168">
        <f t="shared" si="40"/>
        <v>3342.99</v>
      </c>
      <c r="K231" s="169"/>
      <c r="L231" s="170"/>
      <c r="M231" s="171" t="s">
        <v>1</v>
      </c>
      <c r="N231" s="172" t="s">
        <v>38</v>
      </c>
      <c r="O231" s="159">
        <v>0</v>
      </c>
      <c r="P231" s="159">
        <f t="shared" si="41"/>
        <v>0</v>
      </c>
      <c r="Q231" s="159">
        <v>0</v>
      </c>
      <c r="R231" s="159">
        <f t="shared" si="42"/>
        <v>0</v>
      </c>
      <c r="S231" s="159">
        <v>0</v>
      </c>
      <c r="T231" s="160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61" t="s">
        <v>206</v>
      </c>
      <c r="AT231" s="161" t="s">
        <v>283</v>
      </c>
      <c r="AU231" s="161" t="s">
        <v>85</v>
      </c>
      <c r="AY231" s="14" t="s">
        <v>146</v>
      </c>
      <c r="BE231" s="162">
        <f t="shared" si="44"/>
        <v>0</v>
      </c>
      <c r="BF231" s="162">
        <f t="shared" si="45"/>
        <v>3342.99</v>
      </c>
      <c r="BG231" s="162">
        <f t="shared" si="46"/>
        <v>0</v>
      </c>
      <c r="BH231" s="162">
        <f t="shared" si="47"/>
        <v>0</v>
      </c>
      <c r="BI231" s="162">
        <f t="shared" si="48"/>
        <v>0</v>
      </c>
      <c r="BJ231" s="14" t="s">
        <v>85</v>
      </c>
      <c r="BK231" s="162">
        <f t="shared" si="49"/>
        <v>3342.99</v>
      </c>
      <c r="BL231" s="14" t="s">
        <v>178</v>
      </c>
      <c r="BM231" s="161" t="s">
        <v>456</v>
      </c>
    </row>
    <row r="232" spans="1:65" s="2" customFormat="1" ht="21.75" customHeight="1">
      <c r="A232" s="26"/>
      <c r="B232" s="149"/>
      <c r="C232" s="163" t="s">
        <v>457</v>
      </c>
      <c r="D232" s="163" t="s">
        <v>283</v>
      </c>
      <c r="E232" s="164" t="s">
        <v>458</v>
      </c>
      <c r="F232" s="165" t="s">
        <v>459</v>
      </c>
      <c r="G232" s="166" t="s">
        <v>286</v>
      </c>
      <c r="H232" s="167">
        <v>4113.6000000000004</v>
      </c>
      <c r="I232" s="168">
        <v>0.33</v>
      </c>
      <c r="J232" s="168">
        <f t="shared" si="40"/>
        <v>1357.49</v>
      </c>
      <c r="K232" s="169"/>
      <c r="L232" s="170"/>
      <c r="M232" s="171" t="s">
        <v>1</v>
      </c>
      <c r="N232" s="172" t="s">
        <v>38</v>
      </c>
      <c r="O232" s="159">
        <v>0</v>
      </c>
      <c r="P232" s="159">
        <f t="shared" si="41"/>
        <v>0</v>
      </c>
      <c r="Q232" s="159">
        <v>1.4999999999999999E-4</v>
      </c>
      <c r="R232" s="159">
        <f t="shared" si="42"/>
        <v>0.61704000000000003</v>
      </c>
      <c r="S232" s="159">
        <v>0</v>
      </c>
      <c r="T232" s="160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61" t="s">
        <v>206</v>
      </c>
      <c r="AT232" s="161" t="s">
        <v>283</v>
      </c>
      <c r="AU232" s="161" t="s">
        <v>85</v>
      </c>
      <c r="AY232" s="14" t="s">
        <v>146</v>
      </c>
      <c r="BE232" s="162">
        <f t="shared" si="44"/>
        <v>0</v>
      </c>
      <c r="BF232" s="162">
        <f t="shared" si="45"/>
        <v>1357.49</v>
      </c>
      <c r="BG232" s="162">
        <f t="shared" si="46"/>
        <v>0</v>
      </c>
      <c r="BH232" s="162">
        <f t="shared" si="47"/>
        <v>0</v>
      </c>
      <c r="BI232" s="162">
        <f t="shared" si="48"/>
        <v>0</v>
      </c>
      <c r="BJ232" s="14" t="s">
        <v>85</v>
      </c>
      <c r="BK232" s="162">
        <f t="shared" si="49"/>
        <v>1357.49</v>
      </c>
      <c r="BL232" s="14" t="s">
        <v>178</v>
      </c>
      <c r="BM232" s="161" t="s">
        <v>460</v>
      </c>
    </row>
    <row r="233" spans="1:65" s="2" customFormat="1" ht="44.25" customHeight="1">
      <c r="A233" s="26"/>
      <c r="B233" s="149"/>
      <c r="C233" s="150" t="s">
        <v>305</v>
      </c>
      <c r="D233" s="150" t="s">
        <v>148</v>
      </c>
      <c r="E233" s="151" t="s">
        <v>461</v>
      </c>
      <c r="F233" s="152" t="s">
        <v>462</v>
      </c>
      <c r="G233" s="153" t="s">
        <v>151</v>
      </c>
      <c r="H233" s="154">
        <v>66.900000000000006</v>
      </c>
      <c r="I233" s="155">
        <v>4.4000000000000004</v>
      </c>
      <c r="J233" s="155">
        <f t="shared" si="40"/>
        <v>294.36</v>
      </c>
      <c r="K233" s="156"/>
      <c r="L233" s="27"/>
      <c r="M233" s="157" t="s">
        <v>1</v>
      </c>
      <c r="N233" s="158" t="s">
        <v>38</v>
      </c>
      <c r="O233" s="159">
        <v>0.41127000000000002</v>
      </c>
      <c r="P233" s="159">
        <f t="shared" si="41"/>
        <v>27.513963000000004</v>
      </c>
      <c r="Q233" s="159">
        <v>0</v>
      </c>
      <c r="R233" s="159">
        <f t="shared" si="42"/>
        <v>0</v>
      </c>
      <c r="S233" s="159">
        <v>0</v>
      </c>
      <c r="T233" s="160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61" t="s">
        <v>178</v>
      </c>
      <c r="AT233" s="161" t="s">
        <v>148</v>
      </c>
      <c r="AU233" s="161" t="s">
        <v>85</v>
      </c>
      <c r="AY233" s="14" t="s">
        <v>146</v>
      </c>
      <c r="BE233" s="162">
        <f t="shared" si="44"/>
        <v>0</v>
      </c>
      <c r="BF233" s="162">
        <f t="shared" si="45"/>
        <v>294.36</v>
      </c>
      <c r="BG233" s="162">
        <f t="shared" si="46"/>
        <v>0</v>
      </c>
      <c r="BH233" s="162">
        <f t="shared" si="47"/>
        <v>0</v>
      </c>
      <c r="BI233" s="162">
        <f t="shared" si="48"/>
        <v>0</v>
      </c>
      <c r="BJ233" s="14" t="s">
        <v>85</v>
      </c>
      <c r="BK233" s="162">
        <f t="shared" si="49"/>
        <v>294.36</v>
      </c>
      <c r="BL233" s="14" t="s">
        <v>178</v>
      </c>
      <c r="BM233" s="161" t="s">
        <v>463</v>
      </c>
    </row>
    <row r="234" spans="1:65" s="2" customFormat="1" ht="24.15" customHeight="1">
      <c r="A234" s="26"/>
      <c r="B234" s="149"/>
      <c r="C234" s="163" t="s">
        <v>464</v>
      </c>
      <c r="D234" s="163" t="s">
        <v>283</v>
      </c>
      <c r="E234" s="164" t="s">
        <v>454</v>
      </c>
      <c r="F234" s="165" t="s">
        <v>455</v>
      </c>
      <c r="G234" s="166" t="s">
        <v>151</v>
      </c>
      <c r="H234" s="167">
        <v>35.479999999999997</v>
      </c>
      <c r="I234" s="168">
        <v>4.24</v>
      </c>
      <c r="J234" s="168">
        <f t="shared" si="40"/>
        <v>150.44</v>
      </c>
      <c r="K234" s="169"/>
      <c r="L234" s="170"/>
      <c r="M234" s="171" t="s">
        <v>1</v>
      </c>
      <c r="N234" s="172" t="s">
        <v>38</v>
      </c>
      <c r="O234" s="159">
        <v>0</v>
      </c>
      <c r="P234" s="159">
        <f t="shared" si="41"/>
        <v>0</v>
      </c>
      <c r="Q234" s="159">
        <v>0</v>
      </c>
      <c r="R234" s="159">
        <f t="shared" si="42"/>
        <v>0</v>
      </c>
      <c r="S234" s="159">
        <v>0</v>
      </c>
      <c r="T234" s="160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61" t="s">
        <v>206</v>
      </c>
      <c r="AT234" s="161" t="s">
        <v>283</v>
      </c>
      <c r="AU234" s="161" t="s">
        <v>85</v>
      </c>
      <c r="AY234" s="14" t="s">
        <v>146</v>
      </c>
      <c r="BE234" s="162">
        <f t="shared" si="44"/>
        <v>0</v>
      </c>
      <c r="BF234" s="162">
        <f t="shared" si="45"/>
        <v>150.44</v>
      </c>
      <c r="BG234" s="162">
        <f t="shared" si="46"/>
        <v>0</v>
      </c>
      <c r="BH234" s="162">
        <f t="shared" si="47"/>
        <v>0</v>
      </c>
      <c r="BI234" s="162">
        <f t="shared" si="48"/>
        <v>0</v>
      </c>
      <c r="BJ234" s="14" t="s">
        <v>85</v>
      </c>
      <c r="BK234" s="162">
        <f t="shared" si="49"/>
        <v>150.44</v>
      </c>
      <c r="BL234" s="14" t="s">
        <v>178</v>
      </c>
      <c r="BM234" s="161" t="s">
        <v>465</v>
      </c>
    </row>
    <row r="235" spans="1:65" s="2" customFormat="1" ht="21.75" customHeight="1">
      <c r="A235" s="26"/>
      <c r="B235" s="149"/>
      <c r="C235" s="163" t="s">
        <v>308</v>
      </c>
      <c r="D235" s="163" t="s">
        <v>283</v>
      </c>
      <c r="E235" s="164" t="s">
        <v>458</v>
      </c>
      <c r="F235" s="165" t="s">
        <v>459</v>
      </c>
      <c r="G235" s="166" t="s">
        <v>286</v>
      </c>
      <c r="H235" s="167">
        <v>272.27999999999997</v>
      </c>
      <c r="I235" s="168">
        <v>0.33</v>
      </c>
      <c r="J235" s="168">
        <f t="shared" si="40"/>
        <v>89.85</v>
      </c>
      <c r="K235" s="169"/>
      <c r="L235" s="170"/>
      <c r="M235" s="171" t="s">
        <v>1</v>
      </c>
      <c r="N235" s="172" t="s">
        <v>38</v>
      </c>
      <c r="O235" s="159">
        <v>0</v>
      </c>
      <c r="P235" s="159">
        <f t="shared" si="41"/>
        <v>0</v>
      </c>
      <c r="Q235" s="159">
        <v>1.4999999999999999E-4</v>
      </c>
      <c r="R235" s="159">
        <f t="shared" si="42"/>
        <v>4.0841999999999989E-2</v>
      </c>
      <c r="S235" s="159">
        <v>0</v>
      </c>
      <c r="T235" s="160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61" t="s">
        <v>206</v>
      </c>
      <c r="AT235" s="161" t="s">
        <v>283</v>
      </c>
      <c r="AU235" s="161" t="s">
        <v>85</v>
      </c>
      <c r="AY235" s="14" t="s">
        <v>146</v>
      </c>
      <c r="BE235" s="162">
        <f t="shared" si="44"/>
        <v>0</v>
      </c>
      <c r="BF235" s="162">
        <f t="shared" si="45"/>
        <v>89.85</v>
      </c>
      <c r="BG235" s="162">
        <f t="shared" si="46"/>
        <v>0</v>
      </c>
      <c r="BH235" s="162">
        <f t="shared" si="47"/>
        <v>0</v>
      </c>
      <c r="BI235" s="162">
        <f t="shared" si="48"/>
        <v>0</v>
      </c>
      <c r="BJ235" s="14" t="s">
        <v>85</v>
      </c>
      <c r="BK235" s="162">
        <f t="shared" si="49"/>
        <v>89.85</v>
      </c>
      <c r="BL235" s="14" t="s">
        <v>178</v>
      </c>
      <c r="BM235" s="161" t="s">
        <v>466</v>
      </c>
    </row>
    <row r="236" spans="1:65" s="2" customFormat="1" ht="24.15" customHeight="1">
      <c r="A236" s="26"/>
      <c r="B236" s="149"/>
      <c r="C236" s="150" t="s">
        <v>467</v>
      </c>
      <c r="D236" s="150" t="s">
        <v>148</v>
      </c>
      <c r="E236" s="151" t="s">
        <v>468</v>
      </c>
      <c r="F236" s="152" t="s">
        <v>469</v>
      </c>
      <c r="G236" s="153" t="s">
        <v>286</v>
      </c>
      <c r="H236" s="154">
        <v>2</v>
      </c>
      <c r="I236" s="155">
        <v>3.3</v>
      </c>
      <c r="J236" s="155">
        <f t="shared" si="40"/>
        <v>6.6</v>
      </c>
      <c r="K236" s="156"/>
      <c r="L236" s="27"/>
      <c r="M236" s="157" t="s">
        <v>1</v>
      </c>
      <c r="N236" s="158" t="s">
        <v>38</v>
      </c>
      <c r="O236" s="159">
        <v>0.27128999999999998</v>
      </c>
      <c r="P236" s="159">
        <f t="shared" si="41"/>
        <v>0.54257999999999995</v>
      </c>
      <c r="Q236" s="159">
        <v>6.0000000000000002E-5</v>
      </c>
      <c r="R236" s="159">
        <f t="shared" si="42"/>
        <v>1.2E-4</v>
      </c>
      <c r="S236" s="159">
        <v>0</v>
      </c>
      <c r="T236" s="160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61" t="s">
        <v>178</v>
      </c>
      <c r="AT236" s="161" t="s">
        <v>148</v>
      </c>
      <c r="AU236" s="161" t="s">
        <v>85</v>
      </c>
      <c r="AY236" s="14" t="s">
        <v>146</v>
      </c>
      <c r="BE236" s="162">
        <f t="shared" si="44"/>
        <v>0</v>
      </c>
      <c r="BF236" s="162">
        <f t="shared" si="45"/>
        <v>6.6</v>
      </c>
      <c r="BG236" s="162">
        <f t="shared" si="46"/>
        <v>0</v>
      </c>
      <c r="BH236" s="162">
        <f t="shared" si="47"/>
        <v>0</v>
      </c>
      <c r="BI236" s="162">
        <f t="shared" si="48"/>
        <v>0</v>
      </c>
      <c r="BJ236" s="14" t="s">
        <v>85</v>
      </c>
      <c r="BK236" s="162">
        <f t="shared" si="49"/>
        <v>6.6</v>
      </c>
      <c r="BL236" s="14" t="s">
        <v>178</v>
      </c>
      <c r="BM236" s="161" t="s">
        <v>470</v>
      </c>
    </row>
    <row r="237" spans="1:65" s="2" customFormat="1" ht="16.5" customHeight="1">
      <c r="A237" s="26"/>
      <c r="B237" s="149"/>
      <c r="C237" s="163" t="s">
        <v>312</v>
      </c>
      <c r="D237" s="163" t="s">
        <v>283</v>
      </c>
      <c r="E237" s="164" t="s">
        <v>471</v>
      </c>
      <c r="F237" s="165" t="s">
        <v>472</v>
      </c>
      <c r="G237" s="166" t="s">
        <v>286</v>
      </c>
      <c r="H237" s="167">
        <v>2</v>
      </c>
      <c r="I237" s="168">
        <v>132</v>
      </c>
      <c r="J237" s="168">
        <f t="shared" si="40"/>
        <v>264</v>
      </c>
      <c r="K237" s="169"/>
      <c r="L237" s="170"/>
      <c r="M237" s="171" t="s">
        <v>1</v>
      </c>
      <c r="N237" s="172" t="s">
        <v>38</v>
      </c>
      <c r="O237" s="159">
        <v>0</v>
      </c>
      <c r="P237" s="159">
        <f t="shared" si="41"/>
        <v>0</v>
      </c>
      <c r="Q237" s="159">
        <v>8.4999999999999995E-4</v>
      </c>
      <c r="R237" s="159">
        <f t="shared" si="42"/>
        <v>1.6999999999999999E-3</v>
      </c>
      <c r="S237" s="159">
        <v>0</v>
      </c>
      <c r="T237" s="160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61" t="s">
        <v>206</v>
      </c>
      <c r="AT237" s="161" t="s">
        <v>283</v>
      </c>
      <c r="AU237" s="161" t="s">
        <v>85</v>
      </c>
      <c r="AY237" s="14" t="s">
        <v>146</v>
      </c>
      <c r="BE237" s="162">
        <f t="shared" si="44"/>
        <v>0</v>
      </c>
      <c r="BF237" s="162">
        <f t="shared" si="45"/>
        <v>264</v>
      </c>
      <c r="BG237" s="162">
        <f t="shared" si="46"/>
        <v>0</v>
      </c>
      <c r="BH237" s="162">
        <f t="shared" si="47"/>
        <v>0</v>
      </c>
      <c r="BI237" s="162">
        <f t="shared" si="48"/>
        <v>0</v>
      </c>
      <c r="BJ237" s="14" t="s">
        <v>85</v>
      </c>
      <c r="BK237" s="162">
        <f t="shared" si="49"/>
        <v>264</v>
      </c>
      <c r="BL237" s="14" t="s">
        <v>178</v>
      </c>
      <c r="BM237" s="161" t="s">
        <v>473</v>
      </c>
    </row>
    <row r="238" spans="1:65" s="2" customFormat="1" ht="16.5" customHeight="1">
      <c r="A238" s="26"/>
      <c r="B238" s="149"/>
      <c r="C238" s="163" t="s">
        <v>474</v>
      </c>
      <c r="D238" s="163" t="s">
        <v>283</v>
      </c>
      <c r="E238" s="164" t="s">
        <v>475</v>
      </c>
      <c r="F238" s="165" t="s">
        <v>476</v>
      </c>
      <c r="G238" s="166" t="s">
        <v>286</v>
      </c>
      <c r="H238" s="167">
        <v>10</v>
      </c>
      <c r="I238" s="168">
        <v>0.33</v>
      </c>
      <c r="J238" s="168">
        <f t="shared" si="40"/>
        <v>3.3</v>
      </c>
      <c r="K238" s="169"/>
      <c r="L238" s="170"/>
      <c r="M238" s="171" t="s">
        <v>1</v>
      </c>
      <c r="N238" s="172" t="s">
        <v>38</v>
      </c>
      <c r="O238" s="159">
        <v>0</v>
      </c>
      <c r="P238" s="159">
        <f t="shared" si="41"/>
        <v>0</v>
      </c>
      <c r="Q238" s="159">
        <v>3.5E-4</v>
      </c>
      <c r="R238" s="159">
        <f t="shared" si="42"/>
        <v>3.5000000000000001E-3</v>
      </c>
      <c r="S238" s="159">
        <v>0</v>
      </c>
      <c r="T238" s="160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61" t="s">
        <v>206</v>
      </c>
      <c r="AT238" s="161" t="s">
        <v>283</v>
      </c>
      <c r="AU238" s="161" t="s">
        <v>85</v>
      </c>
      <c r="AY238" s="14" t="s">
        <v>146</v>
      </c>
      <c r="BE238" s="162">
        <f t="shared" si="44"/>
        <v>0</v>
      </c>
      <c r="BF238" s="162">
        <f t="shared" si="45"/>
        <v>3.3</v>
      </c>
      <c r="BG238" s="162">
        <f t="shared" si="46"/>
        <v>0</v>
      </c>
      <c r="BH238" s="162">
        <f t="shared" si="47"/>
        <v>0</v>
      </c>
      <c r="BI238" s="162">
        <f t="shared" si="48"/>
        <v>0</v>
      </c>
      <c r="BJ238" s="14" t="s">
        <v>85</v>
      </c>
      <c r="BK238" s="162">
        <f t="shared" si="49"/>
        <v>3.3</v>
      </c>
      <c r="BL238" s="14" t="s">
        <v>178</v>
      </c>
      <c r="BM238" s="161" t="s">
        <v>477</v>
      </c>
    </row>
    <row r="239" spans="1:65" s="2" customFormat="1" ht="24.15" customHeight="1">
      <c r="A239" s="26"/>
      <c r="B239" s="149"/>
      <c r="C239" s="150" t="s">
        <v>316</v>
      </c>
      <c r="D239" s="150" t="s">
        <v>148</v>
      </c>
      <c r="E239" s="151" t="s">
        <v>478</v>
      </c>
      <c r="F239" s="152" t="s">
        <v>479</v>
      </c>
      <c r="G239" s="153" t="s">
        <v>286</v>
      </c>
      <c r="H239" s="154">
        <v>2</v>
      </c>
      <c r="I239" s="155">
        <v>34.340000000000003</v>
      </c>
      <c r="J239" s="155">
        <f t="shared" si="40"/>
        <v>68.680000000000007</v>
      </c>
      <c r="K239" s="156"/>
      <c r="L239" s="27"/>
      <c r="M239" s="157" t="s">
        <v>1</v>
      </c>
      <c r="N239" s="158" t="s">
        <v>38</v>
      </c>
      <c r="O239" s="159">
        <v>1.4252</v>
      </c>
      <c r="P239" s="159">
        <f t="shared" si="41"/>
        <v>2.8504</v>
      </c>
      <c r="Q239" s="159">
        <v>1.3999999999999999E-4</v>
      </c>
      <c r="R239" s="159">
        <f t="shared" si="42"/>
        <v>2.7999999999999998E-4</v>
      </c>
      <c r="S239" s="159">
        <v>0</v>
      </c>
      <c r="T239" s="160">
        <f t="shared" si="4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61" t="s">
        <v>178</v>
      </c>
      <c r="AT239" s="161" t="s">
        <v>148</v>
      </c>
      <c r="AU239" s="161" t="s">
        <v>85</v>
      </c>
      <c r="AY239" s="14" t="s">
        <v>146</v>
      </c>
      <c r="BE239" s="162">
        <f t="shared" si="44"/>
        <v>0</v>
      </c>
      <c r="BF239" s="162">
        <f t="shared" si="45"/>
        <v>68.680000000000007</v>
      </c>
      <c r="BG239" s="162">
        <f t="shared" si="46"/>
        <v>0</v>
      </c>
      <c r="BH239" s="162">
        <f t="shared" si="47"/>
        <v>0</v>
      </c>
      <c r="BI239" s="162">
        <f t="shared" si="48"/>
        <v>0</v>
      </c>
      <c r="BJ239" s="14" t="s">
        <v>85</v>
      </c>
      <c r="BK239" s="162">
        <f t="shared" si="49"/>
        <v>68.680000000000007</v>
      </c>
      <c r="BL239" s="14" t="s">
        <v>178</v>
      </c>
      <c r="BM239" s="161" t="s">
        <v>480</v>
      </c>
    </row>
    <row r="240" spans="1:65" s="2" customFormat="1" ht="24.15" customHeight="1">
      <c r="A240" s="26"/>
      <c r="B240" s="149"/>
      <c r="C240" s="163" t="s">
        <v>481</v>
      </c>
      <c r="D240" s="163" t="s">
        <v>283</v>
      </c>
      <c r="E240" s="164" t="s">
        <v>482</v>
      </c>
      <c r="F240" s="165" t="s">
        <v>483</v>
      </c>
      <c r="G240" s="166" t="s">
        <v>151</v>
      </c>
      <c r="H240" s="167">
        <v>0.56999999999999995</v>
      </c>
      <c r="I240" s="168">
        <v>4.29</v>
      </c>
      <c r="J240" s="168">
        <f t="shared" si="40"/>
        <v>2.4500000000000002</v>
      </c>
      <c r="K240" s="169"/>
      <c r="L240" s="170"/>
      <c r="M240" s="171" t="s">
        <v>1</v>
      </c>
      <c r="N240" s="172" t="s">
        <v>38</v>
      </c>
      <c r="O240" s="159">
        <v>0</v>
      </c>
      <c r="P240" s="159">
        <f t="shared" si="41"/>
        <v>0</v>
      </c>
      <c r="Q240" s="159">
        <v>2.5400000000000002E-3</v>
      </c>
      <c r="R240" s="159">
        <f t="shared" si="42"/>
        <v>1.4478E-3</v>
      </c>
      <c r="S240" s="159">
        <v>0</v>
      </c>
      <c r="T240" s="160">
        <f t="shared" si="4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61" t="s">
        <v>206</v>
      </c>
      <c r="AT240" s="161" t="s">
        <v>283</v>
      </c>
      <c r="AU240" s="161" t="s">
        <v>85</v>
      </c>
      <c r="AY240" s="14" t="s">
        <v>146</v>
      </c>
      <c r="BE240" s="162">
        <f t="shared" si="44"/>
        <v>0</v>
      </c>
      <c r="BF240" s="162">
        <f t="shared" si="45"/>
        <v>2.4500000000000002</v>
      </c>
      <c r="BG240" s="162">
        <f t="shared" si="46"/>
        <v>0</v>
      </c>
      <c r="BH240" s="162">
        <f t="shared" si="47"/>
        <v>0</v>
      </c>
      <c r="BI240" s="162">
        <f t="shared" si="48"/>
        <v>0</v>
      </c>
      <c r="BJ240" s="14" t="s">
        <v>85</v>
      </c>
      <c r="BK240" s="162">
        <f t="shared" si="49"/>
        <v>2.4500000000000002</v>
      </c>
      <c r="BL240" s="14" t="s">
        <v>178</v>
      </c>
      <c r="BM240" s="161" t="s">
        <v>484</v>
      </c>
    </row>
    <row r="241" spans="1:65" s="2" customFormat="1" ht="24.15" customHeight="1">
      <c r="A241" s="26"/>
      <c r="B241" s="149"/>
      <c r="C241" s="150" t="s">
        <v>320</v>
      </c>
      <c r="D241" s="150" t="s">
        <v>148</v>
      </c>
      <c r="E241" s="151" t="s">
        <v>485</v>
      </c>
      <c r="F241" s="152" t="s">
        <v>486</v>
      </c>
      <c r="G241" s="153" t="s">
        <v>286</v>
      </c>
      <c r="H241" s="154">
        <v>2</v>
      </c>
      <c r="I241" s="155">
        <v>54.89</v>
      </c>
      <c r="J241" s="155">
        <f t="shared" si="40"/>
        <v>109.78</v>
      </c>
      <c r="K241" s="156"/>
      <c r="L241" s="27"/>
      <c r="M241" s="157" t="s">
        <v>1</v>
      </c>
      <c r="N241" s="158" t="s">
        <v>38</v>
      </c>
      <c r="O241" s="159">
        <v>2.3203</v>
      </c>
      <c r="P241" s="159">
        <f t="shared" si="41"/>
        <v>4.6406000000000001</v>
      </c>
      <c r="Q241" s="159">
        <v>1.9000000000000001E-4</v>
      </c>
      <c r="R241" s="159">
        <f t="shared" si="42"/>
        <v>3.8000000000000002E-4</v>
      </c>
      <c r="S241" s="159">
        <v>0</v>
      </c>
      <c r="T241" s="160">
        <f t="shared" si="4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61" t="s">
        <v>178</v>
      </c>
      <c r="AT241" s="161" t="s">
        <v>148</v>
      </c>
      <c r="AU241" s="161" t="s">
        <v>85</v>
      </c>
      <c r="AY241" s="14" t="s">
        <v>146</v>
      </c>
      <c r="BE241" s="162">
        <f t="shared" si="44"/>
        <v>0</v>
      </c>
      <c r="BF241" s="162">
        <f t="shared" si="45"/>
        <v>109.78</v>
      </c>
      <c r="BG241" s="162">
        <f t="shared" si="46"/>
        <v>0</v>
      </c>
      <c r="BH241" s="162">
        <f t="shared" si="47"/>
        <v>0</v>
      </c>
      <c r="BI241" s="162">
        <f t="shared" si="48"/>
        <v>0</v>
      </c>
      <c r="BJ241" s="14" t="s">
        <v>85</v>
      </c>
      <c r="BK241" s="162">
        <f t="shared" si="49"/>
        <v>109.78</v>
      </c>
      <c r="BL241" s="14" t="s">
        <v>178</v>
      </c>
      <c r="BM241" s="161" t="s">
        <v>487</v>
      </c>
    </row>
    <row r="242" spans="1:65" s="2" customFormat="1" ht="37.950000000000003" customHeight="1">
      <c r="A242" s="26"/>
      <c r="B242" s="149"/>
      <c r="C242" s="163" t="s">
        <v>488</v>
      </c>
      <c r="D242" s="163" t="s">
        <v>283</v>
      </c>
      <c r="E242" s="164" t="s">
        <v>489</v>
      </c>
      <c r="F242" s="165" t="s">
        <v>490</v>
      </c>
      <c r="G242" s="166" t="s">
        <v>151</v>
      </c>
      <c r="H242" s="167">
        <v>0.91</v>
      </c>
      <c r="I242" s="168">
        <v>6.16</v>
      </c>
      <c r="J242" s="168">
        <f t="shared" si="40"/>
        <v>5.61</v>
      </c>
      <c r="K242" s="169"/>
      <c r="L242" s="170"/>
      <c r="M242" s="171" t="s">
        <v>1</v>
      </c>
      <c r="N242" s="172" t="s">
        <v>38</v>
      </c>
      <c r="O242" s="159">
        <v>0</v>
      </c>
      <c r="P242" s="159">
        <f t="shared" si="41"/>
        <v>0</v>
      </c>
      <c r="Q242" s="159">
        <v>2.5400000000000002E-3</v>
      </c>
      <c r="R242" s="159">
        <f t="shared" si="42"/>
        <v>2.3114000000000003E-3</v>
      </c>
      <c r="S242" s="159">
        <v>0</v>
      </c>
      <c r="T242" s="160">
        <f t="shared" si="4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61" t="s">
        <v>206</v>
      </c>
      <c r="AT242" s="161" t="s">
        <v>283</v>
      </c>
      <c r="AU242" s="161" t="s">
        <v>85</v>
      </c>
      <c r="AY242" s="14" t="s">
        <v>146</v>
      </c>
      <c r="BE242" s="162">
        <f t="shared" si="44"/>
        <v>0</v>
      </c>
      <c r="BF242" s="162">
        <f t="shared" si="45"/>
        <v>5.61</v>
      </c>
      <c r="BG242" s="162">
        <f t="shared" si="46"/>
        <v>0</v>
      </c>
      <c r="BH242" s="162">
        <f t="shared" si="47"/>
        <v>0</v>
      </c>
      <c r="BI242" s="162">
        <f t="shared" si="48"/>
        <v>0</v>
      </c>
      <c r="BJ242" s="14" t="s">
        <v>85</v>
      </c>
      <c r="BK242" s="162">
        <f t="shared" si="49"/>
        <v>5.61</v>
      </c>
      <c r="BL242" s="14" t="s">
        <v>178</v>
      </c>
      <c r="BM242" s="161" t="s">
        <v>491</v>
      </c>
    </row>
    <row r="243" spans="1:65" s="2" customFormat="1" ht="24.15" customHeight="1">
      <c r="A243" s="26"/>
      <c r="B243" s="149"/>
      <c r="C243" s="150" t="s">
        <v>323</v>
      </c>
      <c r="D243" s="150" t="s">
        <v>148</v>
      </c>
      <c r="E243" s="151" t="s">
        <v>492</v>
      </c>
      <c r="F243" s="152" t="s">
        <v>493</v>
      </c>
      <c r="G243" s="153" t="s">
        <v>286</v>
      </c>
      <c r="H243" s="154">
        <v>16</v>
      </c>
      <c r="I243" s="155">
        <v>8.15</v>
      </c>
      <c r="J243" s="155">
        <f t="shared" si="40"/>
        <v>130.4</v>
      </c>
      <c r="K243" s="156"/>
      <c r="L243" s="27"/>
      <c r="M243" s="157" t="s">
        <v>1</v>
      </c>
      <c r="N243" s="158" t="s">
        <v>38</v>
      </c>
      <c r="O243" s="159">
        <v>0.35202</v>
      </c>
      <c r="P243" s="159">
        <f t="shared" si="41"/>
        <v>5.63232</v>
      </c>
      <c r="Q243" s="159">
        <v>1.0000000000000001E-5</v>
      </c>
      <c r="R243" s="159">
        <f t="shared" si="42"/>
        <v>1.6000000000000001E-4</v>
      </c>
      <c r="S243" s="159">
        <v>0</v>
      </c>
      <c r="T243" s="160">
        <f t="shared" si="4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61" t="s">
        <v>178</v>
      </c>
      <c r="AT243" s="161" t="s">
        <v>148</v>
      </c>
      <c r="AU243" s="161" t="s">
        <v>85</v>
      </c>
      <c r="AY243" s="14" t="s">
        <v>146</v>
      </c>
      <c r="BE243" s="162">
        <f t="shared" si="44"/>
        <v>0</v>
      </c>
      <c r="BF243" s="162">
        <f t="shared" si="45"/>
        <v>130.4</v>
      </c>
      <c r="BG243" s="162">
        <f t="shared" si="46"/>
        <v>0</v>
      </c>
      <c r="BH243" s="162">
        <f t="shared" si="47"/>
        <v>0</v>
      </c>
      <c r="BI243" s="162">
        <f t="shared" si="48"/>
        <v>0</v>
      </c>
      <c r="BJ243" s="14" t="s">
        <v>85</v>
      </c>
      <c r="BK243" s="162">
        <f t="shared" si="49"/>
        <v>130.4</v>
      </c>
      <c r="BL243" s="14" t="s">
        <v>178</v>
      </c>
      <c r="BM243" s="161" t="s">
        <v>494</v>
      </c>
    </row>
    <row r="244" spans="1:65" s="2" customFormat="1" ht="24.15" customHeight="1">
      <c r="A244" s="26"/>
      <c r="B244" s="149"/>
      <c r="C244" s="163" t="s">
        <v>495</v>
      </c>
      <c r="D244" s="163" t="s">
        <v>283</v>
      </c>
      <c r="E244" s="164" t="s">
        <v>482</v>
      </c>
      <c r="F244" s="165" t="s">
        <v>483</v>
      </c>
      <c r="G244" s="166" t="s">
        <v>151</v>
      </c>
      <c r="H244" s="167">
        <v>0.64</v>
      </c>
      <c r="I244" s="168">
        <v>4.29</v>
      </c>
      <c r="J244" s="168">
        <f t="shared" si="40"/>
        <v>2.75</v>
      </c>
      <c r="K244" s="169"/>
      <c r="L244" s="170"/>
      <c r="M244" s="171" t="s">
        <v>1</v>
      </c>
      <c r="N244" s="172" t="s">
        <v>38</v>
      </c>
      <c r="O244" s="159">
        <v>0</v>
      </c>
      <c r="P244" s="159">
        <f t="shared" si="41"/>
        <v>0</v>
      </c>
      <c r="Q244" s="159">
        <v>2.5400000000000002E-3</v>
      </c>
      <c r="R244" s="159">
        <f t="shared" si="42"/>
        <v>1.6256E-3</v>
      </c>
      <c r="S244" s="159">
        <v>0</v>
      </c>
      <c r="T244" s="160">
        <f t="shared" si="4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61" t="s">
        <v>206</v>
      </c>
      <c r="AT244" s="161" t="s">
        <v>283</v>
      </c>
      <c r="AU244" s="161" t="s">
        <v>85</v>
      </c>
      <c r="AY244" s="14" t="s">
        <v>146</v>
      </c>
      <c r="BE244" s="162">
        <f t="shared" si="44"/>
        <v>0</v>
      </c>
      <c r="BF244" s="162">
        <f t="shared" si="45"/>
        <v>2.75</v>
      </c>
      <c r="BG244" s="162">
        <f t="shared" si="46"/>
        <v>0</v>
      </c>
      <c r="BH244" s="162">
        <f t="shared" si="47"/>
        <v>0</v>
      </c>
      <c r="BI244" s="162">
        <f t="shared" si="48"/>
        <v>0</v>
      </c>
      <c r="BJ244" s="14" t="s">
        <v>85</v>
      </c>
      <c r="BK244" s="162">
        <f t="shared" si="49"/>
        <v>2.75</v>
      </c>
      <c r="BL244" s="14" t="s">
        <v>178</v>
      </c>
      <c r="BM244" s="161" t="s">
        <v>496</v>
      </c>
    </row>
    <row r="245" spans="1:65" s="2" customFormat="1" ht="37.950000000000003" customHeight="1">
      <c r="A245" s="26"/>
      <c r="B245" s="149"/>
      <c r="C245" s="150" t="s">
        <v>327</v>
      </c>
      <c r="D245" s="150" t="s">
        <v>148</v>
      </c>
      <c r="E245" s="151" t="s">
        <v>497</v>
      </c>
      <c r="F245" s="152" t="s">
        <v>498</v>
      </c>
      <c r="G245" s="153" t="s">
        <v>276</v>
      </c>
      <c r="H245" s="154">
        <v>133.80000000000001</v>
      </c>
      <c r="I245" s="155">
        <v>5.72</v>
      </c>
      <c r="J245" s="155">
        <f t="shared" si="40"/>
        <v>765.34</v>
      </c>
      <c r="K245" s="156"/>
      <c r="L245" s="27"/>
      <c r="M245" s="157" t="s">
        <v>1</v>
      </c>
      <c r="N245" s="158" t="s">
        <v>38</v>
      </c>
      <c r="O245" s="159">
        <v>0</v>
      </c>
      <c r="P245" s="159">
        <f t="shared" si="41"/>
        <v>0</v>
      </c>
      <c r="Q245" s="159">
        <v>0</v>
      </c>
      <c r="R245" s="159">
        <f t="shared" si="42"/>
        <v>0</v>
      </c>
      <c r="S245" s="159">
        <v>0</v>
      </c>
      <c r="T245" s="160">
        <f t="shared" si="4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61" t="s">
        <v>178</v>
      </c>
      <c r="AT245" s="161" t="s">
        <v>148</v>
      </c>
      <c r="AU245" s="161" t="s">
        <v>85</v>
      </c>
      <c r="AY245" s="14" t="s">
        <v>146</v>
      </c>
      <c r="BE245" s="162">
        <f t="shared" si="44"/>
        <v>0</v>
      </c>
      <c r="BF245" s="162">
        <f t="shared" si="45"/>
        <v>765.34</v>
      </c>
      <c r="BG245" s="162">
        <f t="shared" si="46"/>
        <v>0</v>
      </c>
      <c r="BH245" s="162">
        <f t="shared" si="47"/>
        <v>0</v>
      </c>
      <c r="BI245" s="162">
        <f t="shared" si="48"/>
        <v>0</v>
      </c>
      <c r="BJ245" s="14" t="s">
        <v>85</v>
      </c>
      <c r="BK245" s="162">
        <f t="shared" si="49"/>
        <v>765.34</v>
      </c>
      <c r="BL245" s="14" t="s">
        <v>178</v>
      </c>
      <c r="BM245" s="161" t="s">
        <v>499</v>
      </c>
    </row>
    <row r="246" spans="1:65" s="2" customFormat="1" ht="16.5" customHeight="1">
      <c r="A246" s="26"/>
      <c r="B246" s="149"/>
      <c r="C246" s="163" t="s">
        <v>393</v>
      </c>
      <c r="D246" s="163" t="s">
        <v>283</v>
      </c>
      <c r="E246" s="164" t="s">
        <v>475</v>
      </c>
      <c r="F246" s="165" t="s">
        <v>476</v>
      </c>
      <c r="G246" s="166" t="s">
        <v>286</v>
      </c>
      <c r="H246" s="167">
        <v>1070.4000000000001</v>
      </c>
      <c r="I246" s="168">
        <v>0.33</v>
      </c>
      <c r="J246" s="168">
        <f t="shared" si="40"/>
        <v>353.23</v>
      </c>
      <c r="K246" s="169"/>
      <c r="L246" s="170"/>
      <c r="M246" s="171" t="s">
        <v>1</v>
      </c>
      <c r="N246" s="172" t="s">
        <v>38</v>
      </c>
      <c r="O246" s="159">
        <v>0</v>
      </c>
      <c r="P246" s="159">
        <f t="shared" si="41"/>
        <v>0</v>
      </c>
      <c r="Q246" s="159">
        <v>3.5E-4</v>
      </c>
      <c r="R246" s="159">
        <f t="shared" si="42"/>
        <v>0.37464000000000003</v>
      </c>
      <c r="S246" s="159">
        <v>0</v>
      </c>
      <c r="T246" s="160">
        <f t="shared" si="4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61" t="s">
        <v>206</v>
      </c>
      <c r="AT246" s="161" t="s">
        <v>283</v>
      </c>
      <c r="AU246" s="161" t="s">
        <v>85</v>
      </c>
      <c r="AY246" s="14" t="s">
        <v>146</v>
      </c>
      <c r="BE246" s="162">
        <f t="shared" si="44"/>
        <v>0</v>
      </c>
      <c r="BF246" s="162">
        <f t="shared" si="45"/>
        <v>353.23</v>
      </c>
      <c r="BG246" s="162">
        <f t="shared" si="46"/>
        <v>0</v>
      </c>
      <c r="BH246" s="162">
        <f t="shared" si="47"/>
        <v>0</v>
      </c>
      <c r="BI246" s="162">
        <f t="shared" si="48"/>
        <v>0</v>
      </c>
      <c r="BJ246" s="14" t="s">
        <v>85</v>
      </c>
      <c r="BK246" s="162">
        <f t="shared" si="49"/>
        <v>353.23</v>
      </c>
      <c r="BL246" s="14" t="s">
        <v>178</v>
      </c>
      <c r="BM246" s="161" t="s">
        <v>500</v>
      </c>
    </row>
    <row r="247" spans="1:65" s="2" customFormat="1" ht="33" customHeight="1">
      <c r="A247" s="26"/>
      <c r="B247" s="149"/>
      <c r="C247" s="150" t="s">
        <v>330</v>
      </c>
      <c r="D247" s="150" t="s">
        <v>148</v>
      </c>
      <c r="E247" s="151" t="s">
        <v>501</v>
      </c>
      <c r="F247" s="152" t="s">
        <v>502</v>
      </c>
      <c r="G247" s="153" t="s">
        <v>276</v>
      </c>
      <c r="H247" s="154">
        <v>133.80000000000001</v>
      </c>
      <c r="I247" s="155">
        <v>4.95</v>
      </c>
      <c r="J247" s="155">
        <f t="shared" si="40"/>
        <v>662.31</v>
      </c>
      <c r="K247" s="156"/>
      <c r="L247" s="27"/>
      <c r="M247" s="157" t="s">
        <v>1</v>
      </c>
      <c r="N247" s="158" t="s">
        <v>38</v>
      </c>
      <c r="O247" s="159">
        <v>0</v>
      </c>
      <c r="P247" s="159">
        <f t="shared" si="41"/>
        <v>0</v>
      </c>
      <c r="Q247" s="159">
        <v>0</v>
      </c>
      <c r="R247" s="159">
        <f t="shared" si="42"/>
        <v>0</v>
      </c>
      <c r="S247" s="159">
        <v>0</v>
      </c>
      <c r="T247" s="160">
        <f t="shared" si="4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61" t="s">
        <v>178</v>
      </c>
      <c r="AT247" s="161" t="s">
        <v>148</v>
      </c>
      <c r="AU247" s="161" t="s">
        <v>85</v>
      </c>
      <c r="AY247" s="14" t="s">
        <v>146</v>
      </c>
      <c r="BE247" s="162">
        <f t="shared" si="44"/>
        <v>0</v>
      </c>
      <c r="BF247" s="162">
        <f t="shared" si="45"/>
        <v>662.31</v>
      </c>
      <c r="BG247" s="162">
        <f t="shared" si="46"/>
        <v>0</v>
      </c>
      <c r="BH247" s="162">
        <f t="shared" si="47"/>
        <v>0</v>
      </c>
      <c r="BI247" s="162">
        <f t="shared" si="48"/>
        <v>0</v>
      </c>
      <c r="BJ247" s="14" t="s">
        <v>85</v>
      </c>
      <c r="BK247" s="162">
        <f t="shared" si="49"/>
        <v>662.31</v>
      </c>
      <c r="BL247" s="14" t="s">
        <v>178</v>
      </c>
      <c r="BM247" s="161" t="s">
        <v>503</v>
      </c>
    </row>
    <row r="248" spans="1:65" s="2" customFormat="1" ht="16.5" customHeight="1">
      <c r="A248" s="26"/>
      <c r="B248" s="149"/>
      <c r="C248" s="163" t="s">
        <v>504</v>
      </c>
      <c r="D248" s="163" t="s">
        <v>283</v>
      </c>
      <c r="E248" s="164" t="s">
        <v>475</v>
      </c>
      <c r="F248" s="165" t="s">
        <v>476</v>
      </c>
      <c r="G248" s="166" t="s">
        <v>286</v>
      </c>
      <c r="H248" s="167">
        <v>1070.4000000000001</v>
      </c>
      <c r="I248" s="168">
        <v>0.33</v>
      </c>
      <c r="J248" s="168">
        <f t="shared" si="40"/>
        <v>353.23</v>
      </c>
      <c r="K248" s="169"/>
      <c r="L248" s="170"/>
      <c r="M248" s="171" t="s">
        <v>1</v>
      </c>
      <c r="N248" s="172" t="s">
        <v>38</v>
      </c>
      <c r="O248" s="159">
        <v>0</v>
      </c>
      <c r="P248" s="159">
        <f t="shared" si="41"/>
        <v>0</v>
      </c>
      <c r="Q248" s="159">
        <v>3.5E-4</v>
      </c>
      <c r="R248" s="159">
        <f t="shared" si="42"/>
        <v>0.37464000000000003</v>
      </c>
      <c r="S248" s="159">
        <v>0</v>
      </c>
      <c r="T248" s="160">
        <f t="shared" si="4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61" t="s">
        <v>206</v>
      </c>
      <c r="AT248" s="161" t="s">
        <v>283</v>
      </c>
      <c r="AU248" s="161" t="s">
        <v>85</v>
      </c>
      <c r="AY248" s="14" t="s">
        <v>146</v>
      </c>
      <c r="BE248" s="162">
        <f t="shared" si="44"/>
        <v>0</v>
      </c>
      <c r="BF248" s="162">
        <f t="shared" si="45"/>
        <v>353.23</v>
      </c>
      <c r="BG248" s="162">
        <f t="shared" si="46"/>
        <v>0</v>
      </c>
      <c r="BH248" s="162">
        <f t="shared" si="47"/>
        <v>0</v>
      </c>
      <c r="BI248" s="162">
        <f t="shared" si="48"/>
        <v>0</v>
      </c>
      <c r="BJ248" s="14" t="s">
        <v>85</v>
      </c>
      <c r="BK248" s="162">
        <f t="shared" si="49"/>
        <v>353.23</v>
      </c>
      <c r="BL248" s="14" t="s">
        <v>178</v>
      </c>
      <c r="BM248" s="161" t="s">
        <v>505</v>
      </c>
    </row>
    <row r="249" spans="1:65" s="2" customFormat="1" ht="33" customHeight="1">
      <c r="A249" s="26"/>
      <c r="B249" s="149"/>
      <c r="C249" s="150" t="s">
        <v>334</v>
      </c>
      <c r="D249" s="150" t="s">
        <v>148</v>
      </c>
      <c r="E249" s="151" t="s">
        <v>506</v>
      </c>
      <c r="F249" s="152" t="s">
        <v>507</v>
      </c>
      <c r="G249" s="153" t="s">
        <v>276</v>
      </c>
      <c r="H249" s="154">
        <v>155.19999999999999</v>
      </c>
      <c r="I249" s="155">
        <v>2.2000000000000002</v>
      </c>
      <c r="J249" s="155">
        <f t="shared" si="40"/>
        <v>341.44</v>
      </c>
      <c r="K249" s="156"/>
      <c r="L249" s="27"/>
      <c r="M249" s="157" t="s">
        <v>1</v>
      </c>
      <c r="N249" s="158" t="s">
        <v>38</v>
      </c>
      <c r="O249" s="159">
        <v>0.54332000000000003</v>
      </c>
      <c r="P249" s="159">
        <f t="shared" si="41"/>
        <v>84.323263999999995</v>
      </c>
      <c r="Q249" s="159">
        <v>5.0000000000000002E-5</v>
      </c>
      <c r="R249" s="159">
        <f t="shared" si="42"/>
        <v>7.7599999999999995E-3</v>
      </c>
      <c r="S249" s="159">
        <v>0</v>
      </c>
      <c r="T249" s="160">
        <f t="shared" si="4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61" t="s">
        <v>178</v>
      </c>
      <c r="AT249" s="161" t="s">
        <v>148</v>
      </c>
      <c r="AU249" s="161" t="s">
        <v>85</v>
      </c>
      <c r="AY249" s="14" t="s">
        <v>146</v>
      </c>
      <c r="BE249" s="162">
        <f t="shared" si="44"/>
        <v>0</v>
      </c>
      <c r="BF249" s="162">
        <f t="shared" si="45"/>
        <v>341.44</v>
      </c>
      <c r="BG249" s="162">
        <f t="shared" si="46"/>
        <v>0</v>
      </c>
      <c r="BH249" s="162">
        <f t="shared" si="47"/>
        <v>0</v>
      </c>
      <c r="BI249" s="162">
        <f t="shared" si="48"/>
        <v>0</v>
      </c>
      <c r="BJ249" s="14" t="s">
        <v>85</v>
      </c>
      <c r="BK249" s="162">
        <f t="shared" si="49"/>
        <v>341.44</v>
      </c>
      <c r="BL249" s="14" t="s">
        <v>178</v>
      </c>
      <c r="BM249" s="161" t="s">
        <v>508</v>
      </c>
    </row>
    <row r="250" spans="1:65" s="2" customFormat="1" ht="16.5" customHeight="1">
      <c r="A250" s="26"/>
      <c r="B250" s="149"/>
      <c r="C250" s="163" t="s">
        <v>509</v>
      </c>
      <c r="D250" s="163" t="s">
        <v>283</v>
      </c>
      <c r="E250" s="164" t="s">
        <v>475</v>
      </c>
      <c r="F250" s="165" t="s">
        <v>476</v>
      </c>
      <c r="G250" s="166" t="s">
        <v>286</v>
      </c>
      <c r="H250" s="167">
        <v>1241.5999999999999</v>
      </c>
      <c r="I250" s="168">
        <v>0.33</v>
      </c>
      <c r="J250" s="168">
        <f t="shared" si="40"/>
        <v>409.73</v>
      </c>
      <c r="K250" s="169"/>
      <c r="L250" s="170"/>
      <c r="M250" s="171" t="s">
        <v>1</v>
      </c>
      <c r="N250" s="172" t="s">
        <v>38</v>
      </c>
      <c r="O250" s="159">
        <v>0</v>
      </c>
      <c r="P250" s="159">
        <f t="shared" si="41"/>
        <v>0</v>
      </c>
      <c r="Q250" s="159">
        <v>3.5E-4</v>
      </c>
      <c r="R250" s="159">
        <f t="shared" si="42"/>
        <v>0.43455999999999995</v>
      </c>
      <c r="S250" s="159">
        <v>0</v>
      </c>
      <c r="T250" s="160">
        <f t="shared" si="4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61" t="s">
        <v>206</v>
      </c>
      <c r="AT250" s="161" t="s">
        <v>283</v>
      </c>
      <c r="AU250" s="161" t="s">
        <v>85</v>
      </c>
      <c r="AY250" s="14" t="s">
        <v>146</v>
      </c>
      <c r="BE250" s="162">
        <f t="shared" si="44"/>
        <v>0</v>
      </c>
      <c r="BF250" s="162">
        <f t="shared" si="45"/>
        <v>409.73</v>
      </c>
      <c r="BG250" s="162">
        <f t="shared" si="46"/>
        <v>0</v>
      </c>
      <c r="BH250" s="162">
        <f t="shared" si="47"/>
        <v>0</v>
      </c>
      <c r="BI250" s="162">
        <f t="shared" si="48"/>
        <v>0</v>
      </c>
      <c r="BJ250" s="14" t="s">
        <v>85</v>
      </c>
      <c r="BK250" s="162">
        <f t="shared" si="49"/>
        <v>409.73</v>
      </c>
      <c r="BL250" s="14" t="s">
        <v>178</v>
      </c>
      <c r="BM250" s="161" t="s">
        <v>510</v>
      </c>
    </row>
    <row r="251" spans="1:65" s="2" customFormat="1" ht="24.15" customHeight="1">
      <c r="A251" s="26"/>
      <c r="B251" s="149"/>
      <c r="C251" s="150" t="s">
        <v>337</v>
      </c>
      <c r="D251" s="150" t="s">
        <v>148</v>
      </c>
      <c r="E251" s="151" t="s">
        <v>511</v>
      </c>
      <c r="F251" s="152" t="s">
        <v>512</v>
      </c>
      <c r="G251" s="153" t="s">
        <v>276</v>
      </c>
      <c r="H251" s="154">
        <v>133.80000000000001</v>
      </c>
      <c r="I251" s="155">
        <v>11.22</v>
      </c>
      <c r="J251" s="155">
        <f t="shared" si="40"/>
        <v>1501.24</v>
      </c>
      <c r="K251" s="156"/>
      <c r="L251" s="27"/>
      <c r="M251" s="157" t="s">
        <v>1</v>
      </c>
      <c r="N251" s="158" t="s">
        <v>38</v>
      </c>
      <c r="O251" s="159">
        <v>0</v>
      </c>
      <c r="P251" s="159">
        <f t="shared" si="41"/>
        <v>0</v>
      </c>
      <c r="Q251" s="159">
        <v>0</v>
      </c>
      <c r="R251" s="159">
        <f t="shared" si="42"/>
        <v>0</v>
      </c>
      <c r="S251" s="159">
        <v>0</v>
      </c>
      <c r="T251" s="160">
        <f t="shared" si="4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61" t="s">
        <v>178</v>
      </c>
      <c r="AT251" s="161" t="s">
        <v>148</v>
      </c>
      <c r="AU251" s="161" t="s">
        <v>85</v>
      </c>
      <c r="AY251" s="14" t="s">
        <v>146</v>
      </c>
      <c r="BE251" s="162">
        <f t="shared" si="44"/>
        <v>0</v>
      </c>
      <c r="BF251" s="162">
        <f t="shared" si="45"/>
        <v>1501.24</v>
      </c>
      <c r="BG251" s="162">
        <f t="shared" si="46"/>
        <v>0</v>
      </c>
      <c r="BH251" s="162">
        <f t="shared" si="47"/>
        <v>0</v>
      </c>
      <c r="BI251" s="162">
        <f t="shared" si="48"/>
        <v>0</v>
      </c>
      <c r="BJ251" s="14" t="s">
        <v>85</v>
      </c>
      <c r="BK251" s="162">
        <f t="shared" si="49"/>
        <v>1501.24</v>
      </c>
      <c r="BL251" s="14" t="s">
        <v>178</v>
      </c>
      <c r="BM251" s="161" t="s">
        <v>513</v>
      </c>
    </row>
    <row r="252" spans="1:65" s="2" customFormat="1" ht="16.5" customHeight="1">
      <c r="A252" s="26"/>
      <c r="B252" s="149"/>
      <c r="C252" s="163" t="s">
        <v>514</v>
      </c>
      <c r="D252" s="163" t="s">
        <v>283</v>
      </c>
      <c r="E252" s="164" t="s">
        <v>475</v>
      </c>
      <c r="F252" s="165" t="s">
        <v>476</v>
      </c>
      <c r="G252" s="166" t="s">
        <v>286</v>
      </c>
      <c r="H252" s="167">
        <v>1070.4000000000001</v>
      </c>
      <c r="I252" s="168">
        <v>0.33</v>
      </c>
      <c r="J252" s="168">
        <f t="shared" si="40"/>
        <v>353.23</v>
      </c>
      <c r="K252" s="169"/>
      <c r="L252" s="170"/>
      <c r="M252" s="171" t="s">
        <v>1</v>
      </c>
      <c r="N252" s="172" t="s">
        <v>38</v>
      </c>
      <c r="O252" s="159">
        <v>0</v>
      </c>
      <c r="P252" s="159">
        <f t="shared" si="41"/>
        <v>0</v>
      </c>
      <c r="Q252" s="159">
        <v>3.5E-4</v>
      </c>
      <c r="R252" s="159">
        <f t="shared" si="42"/>
        <v>0.37464000000000003</v>
      </c>
      <c r="S252" s="159">
        <v>0</v>
      </c>
      <c r="T252" s="160">
        <f t="shared" si="4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61" t="s">
        <v>206</v>
      </c>
      <c r="AT252" s="161" t="s">
        <v>283</v>
      </c>
      <c r="AU252" s="161" t="s">
        <v>85</v>
      </c>
      <c r="AY252" s="14" t="s">
        <v>146</v>
      </c>
      <c r="BE252" s="162">
        <f t="shared" si="44"/>
        <v>0</v>
      </c>
      <c r="BF252" s="162">
        <f t="shared" si="45"/>
        <v>353.23</v>
      </c>
      <c r="BG252" s="162">
        <f t="shared" si="46"/>
        <v>0</v>
      </c>
      <c r="BH252" s="162">
        <f t="shared" si="47"/>
        <v>0</v>
      </c>
      <c r="BI252" s="162">
        <f t="shared" si="48"/>
        <v>0</v>
      </c>
      <c r="BJ252" s="14" t="s">
        <v>85</v>
      </c>
      <c r="BK252" s="162">
        <f t="shared" si="49"/>
        <v>353.23</v>
      </c>
      <c r="BL252" s="14" t="s">
        <v>178</v>
      </c>
      <c r="BM252" s="161" t="s">
        <v>515</v>
      </c>
    </row>
    <row r="253" spans="1:65" s="2" customFormat="1" ht="24.15" customHeight="1">
      <c r="A253" s="26"/>
      <c r="B253" s="149"/>
      <c r="C253" s="150" t="s">
        <v>339</v>
      </c>
      <c r="D253" s="150" t="s">
        <v>148</v>
      </c>
      <c r="E253" s="151" t="s">
        <v>516</v>
      </c>
      <c r="F253" s="152" t="s">
        <v>517</v>
      </c>
      <c r="G253" s="153" t="s">
        <v>151</v>
      </c>
      <c r="H253" s="154">
        <v>754.16</v>
      </c>
      <c r="I253" s="155">
        <v>0.64</v>
      </c>
      <c r="J253" s="155">
        <f t="shared" si="40"/>
        <v>482.66</v>
      </c>
      <c r="K253" s="156"/>
      <c r="L253" s="27"/>
      <c r="M253" s="157" t="s">
        <v>1</v>
      </c>
      <c r="N253" s="158" t="s">
        <v>38</v>
      </c>
      <c r="O253" s="159">
        <v>2.802E-2</v>
      </c>
      <c r="P253" s="159">
        <f t="shared" si="41"/>
        <v>21.131563199999999</v>
      </c>
      <c r="Q253" s="159">
        <v>0</v>
      </c>
      <c r="R253" s="159">
        <f t="shared" si="42"/>
        <v>0</v>
      </c>
      <c r="S253" s="159">
        <v>0</v>
      </c>
      <c r="T253" s="160">
        <f t="shared" si="4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61" t="s">
        <v>178</v>
      </c>
      <c r="AT253" s="161" t="s">
        <v>148</v>
      </c>
      <c r="AU253" s="161" t="s">
        <v>85</v>
      </c>
      <c r="AY253" s="14" t="s">
        <v>146</v>
      </c>
      <c r="BE253" s="162">
        <f t="shared" si="44"/>
        <v>0</v>
      </c>
      <c r="BF253" s="162">
        <f t="shared" si="45"/>
        <v>482.66</v>
      </c>
      <c r="BG253" s="162">
        <f t="shared" si="46"/>
        <v>0</v>
      </c>
      <c r="BH253" s="162">
        <f t="shared" si="47"/>
        <v>0</v>
      </c>
      <c r="BI253" s="162">
        <f t="shared" si="48"/>
        <v>0</v>
      </c>
      <c r="BJ253" s="14" t="s">
        <v>85</v>
      </c>
      <c r="BK253" s="162">
        <f t="shared" si="49"/>
        <v>482.66</v>
      </c>
      <c r="BL253" s="14" t="s">
        <v>178</v>
      </c>
      <c r="BM253" s="161" t="s">
        <v>518</v>
      </c>
    </row>
    <row r="254" spans="1:65" s="2" customFormat="1" ht="24.15" customHeight="1">
      <c r="A254" s="26"/>
      <c r="B254" s="149"/>
      <c r="C254" s="163" t="s">
        <v>519</v>
      </c>
      <c r="D254" s="163" t="s">
        <v>283</v>
      </c>
      <c r="E254" s="164" t="s">
        <v>520</v>
      </c>
      <c r="F254" s="165" t="s">
        <v>521</v>
      </c>
      <c r="G254" s="166" t="s">
        <v>151</v>
      </c>
      <c r="H254" s="167">
        <v>867.28</v>
      </c>
      <c r="I254" s="168">
        <v>2.37</v>
      </c>
      <c r="J254" s="168">
        <f t="shared" si="40"/>
        <v>2055.4499999999998</v>
      </c>
      <c r="K254" s="169"/>
      <c r="L254" s="170"/>
      <c r="M254" s="171" t="s">
        <v>1</v>
      </c>
      <c r="N254" s="172" t="s">
        <v>38</v>
      </c>
      <c r="O254" s="159">
        <v>0</v>
      </c>
      <c r="P254" s="159">
        <f t="shared" si="41"/>
        <v>0</v>
      </c>
      <c r="Q254" s="159">
        <v>2.9999999999999997E-4</v>
      </c>
      <c r="R254" s="159">
        <f t="shared" si="42"/>
        <v>0.26018399999999997</v>
      </c>
      <c r="S254" s="159">
        <v>0</v>
      </c>
      <c r="T254" s="160">
        <f t="shared" si="4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61" t="s">
        <v>206</v>
      </c>
      <c r="AT254" s="161" t="s">
        <v>283</v>
      </c>
      <c r="AU254" s="161" t="s">
        <v>85</v>
      </c>
      <c r="AY254" s="14" t="s">
        <v>146</v>
      </c>
      <c r="BE254" s="162">
        <f t="shared" si="44"/>
        <v>0</v>
      </c>
      <c r="BF254" s="162">
        <f t="shared" si="45"/>
        <v>2055.4499999999998</v>
      </c>
      <c r="BG254" s="162">
        <f t="shared" si="46"/>
        <v>0</v>
      </c>
      <c r="BH254" s="162">
        <f t="shared" si="47"/>
        <v>0</v>
      </c>
      <c r="BI254" s="162">
        <f t="shared" si="48"/>
        <v>0</v>
      </c>
      <c r="BJ254" s="14" t="s">
        <v>85</v>
      </c>
      <c r="BK254" s="162">
        <f t="shared" si="49"/>
        <v>2055.4499999999998</v>
      </c>
      <c r="BL254" s="14" t="s">
        <v>178</v>
      </c>
      <c r="BM254" s="161" t="s">
        <v>522</v>
      </c>
    </row>
    <row r="255" spans="1:65" s="2" customFormat="1" ht="24.15" customHeight="1">
      <c r="A255" s="26"/>
      <c r="B255" s="149"/>
      <c r="C255" s="150" t="s">
        <v>342</v>
      </c>
      <c r="D255" s="150" t="s">
        <v>148</v>
      </c>
      <c r="E255" s="151" t="s">
        <v>523</v>
      </c>
      <c r="F255" s="152" t="s">
        <v>524</v>
      </c>
      <c r="G255" s="153" t="s">
        <v>286</v>
      </c>
      <c r="H255" s="154">
        <v>2</v>
      </c>
      <c r="I255" s="155">
        <v>3.12</v>
      </c>
      <c r="J255" s="155">
        <f t="shared" si="40"/>
        <v>6.24</v>
      </c>
      <c r="K255" s="156"/>
      <c r="L255" s="27"/>
      <c r="M255" s="157" t="s">
        <v>1</v>
      </c>
      <c r="N255" s="158" t="s">
        <v>38</v>
      </c>
      <c r="O255" s="159">
        <v>0.13408</v>
      </c>
      <c r="P255" s="159">
        <f t="shared" si="41"/>
        <v>0.26816000000000001</v>
      </c>
      <c r="Q255" s="159">
        <v>0</v>
      </c>
      <c r="R255" s="159">
        <f t="shared" si="42"/>
        <v>0</v>
      </c>
      <c r="S255" s="159">
        <v>0</v>
      </c>
      <c r="T255" s="160">
        <f t="shared" si="4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61" t="s">
        <v>178</v>
      </c>
      <c r="AT255" s="161" t="s">
        <v>148</v>
      </c>
      <c r="AU255" s="161" t="s">
        <v>85</v>
      </c>
      <c r="AY255" s="14" t="s">
        <v>146</v>
      </c>
      <c r="BE255" s="162">
        <f t="shared" si="44"/>
        <v>0</v>
      </c>
      <c r="BF255" s="162">
        <f t="shared" si="45"/>
        <v>6.24</v>
      </c>
      <c r="BG255" s="162">
        <f t="shared" si="46"/>
        <v>0</v>
      </c>
      <c r="BH255" s="162">
        <f t="shared" si="47"/>
        <v>0</v>
      </c>
      <c r="BI255" s="162">
        <f t="shared" si="48"/>
        <v>0</v>
      </c>
      <c r="BJ255" s="14" t="s">
        <v>85</v>
      </c>
      <c r="BK255" s="162">
        <f t="shared" si="49"/>
        <v>6.24</v>
      </c>
      <c r="BL255" s="14" t="s">
        <v>178</v>
      </c>
      <c r="BM255" s="161" t="s">
        <v>525</v>
      </c>
    </row>
    <row r="256" spans="1:65" s="2" customFormat="1" ht="24.15" customHeight="1">
      <c r="A256" s="26"/>
      <c r="B256" s="149"/>
      <c r="C256" s="163" t="s">
        <v>526</v>
      </c>
      <c r="D256" s="163" t="s">
        <v>283</v>
      </c>
      <c r="E256" s="164" t="s">
        <v>482</v>
      </c>
      <c r="F256" s="165" t="s">
        <v>483</v>
      </c>
      <c r="G256" s="166" t="s">
        <v>151</v>
      </c>
      <c r="H256" s="167">
        <v>0.36</v>
      </c>
      <c r="I256" s="168">
        <v>4.29</v>
      </c>
      <c r="J256" s="168">
        <f t="shared" si="40"/>
        <v>1.54</v>
      </c>
      <c r="K256" s="169"/>
      <c r="L256" s="170"/>
      <c r="M256" s="171" t="s">
        <v>1</v>
      </c>
      <c r="N256" s="172" t="s">
        <v>38</v>
      </c>
      <c r="O256" s="159">
        <v>0</v>
      </c>
      <c r="P256" s="159">
        <f t="shared" si="41"/>
        <v>0</v>
      </c>
      <c r="Q256" s="159">
        <v>2.5400000000000002E-3</v>
      </c>
      <c r="R256" s="159">
        <f t="shared" si="42"/>
        <v>9.144E-4</v>
      </c>
      <c r="S256" s="159">
        <v>0</v>
      </c>
      <c r="T256" s="160">
        <f t="shared" si="4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61" t="s">
        <v>206</v>
      </c>
      <c r="AT256" s="161" t="s">
        <v>283</v>
      </c>
      <c r="AU256" s="161" t="s">
        <v>85</v>
      </c>
      <c r="AY256" s="14" t="s">
        <v>146</v>
      </c>
      <c r="BE256" s="162">
        <f t="shared" si="44"/>
        <v>0</v>
      </c>
      <c r="BF256" s="162">
        <f t="shared" si="45"/>
        <v>1.54</v>
      </c>
      <c r="BG256" s="162">
        <f t="shared" si="46"/>
        <v>0</v>
      </c>
      <c r="BH256" s="162">
        <f t="shared" si="47"/>
        <v>0</v>
      </c>
      <c r="BI256" s="162">
        <f t="shared" si="48"/>
        <v>0</v>
      </c>
      <c r="BJ256" s="14" t="s">
        <v>85</v>
      </c>
      <c r="BK256" s="162">
        <f t="shared" si="49"/>
        <v>1.54</v>
      </c>
      <c r="BL256" s="14" t="s">
        <v>178</v>
      </c>
      <c r="BM256" s="161" t="s">
        <v>527</v>
      </c>
    </row>
    <row r="257" spans="1:65" s="2" customFormat="1" ht="16.5" customHeight="1">
      <c r="A257" s="26"/>
      <c r="B257" s="149"/>
      <c r="C257" s="163" t="s">
        <v>346</v>
      </c>
      <c r="D257" s="163" t="s">
        <v>283</v>
      </c>
      <c r="E257" s="164" t="s">
        <v>528</v>
      </c>
      <c r="F257" s="165" t="s">
        <v>529</v>
      </c>
      <c r="G257" s="166" t="s">
        <v>286</v>
      </c>
      <c r="H257" s="167">
        <v>2</v>
      </c>
      <c r="I257" s="168">
        <v>3.65</v>
      </c>
      <c r="J257" s="168">
        <f t="shared" si="40"/>
        <v>7.3</v>
      </c>
      <c r="K257" s="169"/>
      <c r="L257" s="170"/>
      <c r="M257" s="171" t="s">
        <v>1</v>
      </c>
      <c r="N257" s="172" t="s">
        <v>38</v>
      </c>
      <c r="O257" s="159">
        <v>0</v>
      </c>
      <c r="P257" s="159">
        <f t="shared" si="41"/>
        <v>0</v>
      </c>
      <c r="Q257" s="159">
        <v>2.9999999999999997E-4</v>
      </c>
      <c r="R257" s="159">
        <f t="shared" si="42"/>
        <v>5.9999999999999995E-4</v>
      </c>
      <c r="S257" s="159">
        <v>0</v>
      </c>
      <c r="T257" s="160">
        <f t="shared" si="4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61" t="s">
        <v>206</v>
      </c>
      <c r="AT257" s="161" t="s">
        <v>283</v>
      </c>
      <c r="AU257" s="161" t="s">
        <v>85</v>
      </c>
      <c r="AY257" s="14" t="s">
        <v>146</v>
      </c>
      <c r="BE257" s="162">
        <f t="shared" si="44"/>
        <v>0</v>
      </c>
      <c r="BF257" s="162">
        <f t="shared" si="45"/>
        <v>7.3</v>
      </c>
      <c r="BG257" s="162">
        <f t="shared" si="46"/>
        <v>0</v>
      </c>
      <c r="BH257" s="162">
        <f t="shared" si="47"/>
        <v>0</v>
      </c>
      <c r="BI257" s="162">
        <f t="shared" si="48"/>
        <v>0</v>
      </c>
      <c r="BJ257" s="14" t="s">
        <v>85</v>
      </c>
      <c r="BK257" s="162">
        <f t="shared" si="49"/>
        <v>7.3</v>
      </c>
      <c r="BL257" s="14" t="s">
        <v>178</v>
      </c>
      <c r="BM257" s="161" t="s">
        <v>530</v>
      </c>
    </row>
    <row r="258" spans="1:65" s="2" customFormat="1" ht="33" customHeight="1">
      <c r="A258" s="26"/>
      <c r="B258" s="149"/>
      <c r="C258" s="150" t="s">
        <v>531</v>
      </c>
      <c r="D258" s="150" t="s">
        <v>148</v>
      </c>
      <c r="E258" s="151" t="s">
        <v>532</v>
      </c>
      <c r="F258" s="152" t="s">
        <v>533</v>
      </c>
      <c r="G258" s="153" t="s">
        <v>151</v>
      </c>
      <c r="H258" s="154">
        <v>685.6</v>
      </c>
      <c r="I258" s="155">
        <v>1.91</v>
      </c>
      <c r="J258" s="155">
        <f t="shared" si="40"/>
        <v>1309.5</v>
      </c>
      <c r="K258" s="156"/>
      <c r="L258" s="27"/>
      <c r="M258" s="157" t="s">
        <v>1</v>
      </c>
      <c r="N258" s="158" t="s">
        <v>38</v>
      </c>
      <c r="O258" s="159">
        <v>0.15</v>
      </c>
      <c r="P258" s="159">
        <f t="shared" si="41"/>
        <v>102.84</v>
      </c>
      <c r="Q258" s="159">
        <v>0</v>
      </c>
      <c r="R258" s="159">
        <f t="shared" si="42"/>
        <v>0</v>
      </c>
      <c r="S258" s="159">
        <v>0.16700000000000001</v>
      </c>
      <c r="T258" s="160">
        <f t="shared" si="43"/>
        <v>114.49520000000001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61" t="s">
        <v>178</v>
      </c>
      <c r="AT258" s="161" t="s">
        <v>148</v>
      </c>
      <c r="AU258" s="161" t="s">
        <v>85</v>
      </c>
      <c r="AY258" s="14" t="s">
        <v>146</v>
      </c>
      <c r="BE258" s="162">
        <f t="shared" si="44"/>
        <v>0</v>
      </c>
      <c r="BF258" s="162">
        <f t="shared" si="45"/>
        <v>1309.5</v>
      </c>
      <c r="BG258" s="162">
        <f t="shared" si="46"/>
        <v>0</v>
      </c>
      <c r="BH258" s="162">
        <f t="shared" si="47"/>
        <v>0</v>
      </c>
      <c r="BI258" s="162">
        <f t="shared" si="48"/>
        <v>0</v>
      </c>
      <c r="BJ258" s="14" t="s">
        <v>85</v>
      </c>
      <c r="BK258" s="162">
        <f t="shared" si="49"/>
        <v>1309.5</v>
      </c>
      <c r="BL258" s="14" t="s">
        <v>178</v>
      </c>
      <c r="BM258" s="161" t="s">
        <v>534</v>
      </c>
    </row>
    <row r="259" spans="1:65" s="2" customFormat="1" ht="37.950000000000003" customHeight="1">
      <c r="A259" s="26"/>
      <c r="B259" s="149"/>
      <c r="C259" s="150" t="s">
        <v>349</v>
      </c>
      <c r="D259" s="150" t="s">
        <v>148</v>
      </c>
      <c r="E259" s="151" t="s">
        <v>535</v>
      </c>
      <c r="F259" s="152" t="s">
        <v>536</v>
      </c>
      <c r="G259" s="153" t="s">
        <v>151</v>
      </c>
      <c r="H259" s="154">
        <v>2742.4</v>
      </c>
      <c r="I259" s="155">
        <v>0.51</v>
      </c>
      <c r="J259" s="155">
        <f t="shared" si="40"/>
        <v>1398.62</v>
      </c>
      <c r="K259" s="156"/>
      <c r="L259" s="27"/>
      <c r="M259" s="157" t="s">
        <v>1</v>
      </c>
      <c r="N259" s="158" t="s">
        <v>38</v>
      </c>
      <c r="O259" s="159">
        <v>0.04</v>
      </c>
      <c r="P259" s="159">
        <f t="shared" si="41"/>
        <v>109.69600000000001</v>
      </c>
      <c r="Q259" s="159">
        <v>0</v>
      </c>
      <c r="R259" s="159">
        <f t="shared" si="42"/>
        <v>0</v>
      </c>
      <c r="S259" s="159">
        <v>8.4000000000000005E-2</v>
      </c>
      <c r="T259" s="160">
        <f t="shared" si="43"/>
        <v>230.36160000000001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61" t="s">
        <v>178</v>
      </c>
      <c r="AT259" s="161" t="s">
        <v>148</v>
      </c>
      <c r="AU259" s="161" t="s">
        <v>85</v>
      </c>
      <c r="AY259" s="14" t="s">
        <v>146</v>
      </c>
      <c r="BE259" s="162">
        <f t="shared" si="44"/>
        <v>0</v>
      </c>
      <c r="BF259" s="162">
        <f t="shared" si="45"/>
        <v>1398.62</v>
      </c>
      <c r="BG259" s="162">
        <f t="shared" si="46"/>
        <v>0</v>
      </c>
      <c r="BH259" s="162">
        <f t="shared" si="47"/>
        <v>0</v>
      </c>
      <c r="BI259" s="162">
        <f t="shared" si="48"/>
        <v>0</v>
      </c>
      <c r="BJ259" s="14" t="s">
        <v>85</v>
      </c>
      <c r="BK259" s="162">
        <f t="shared" si="49"/>
        <v>1398.62</v>
      </c>
      <c r="BL259" s="14" t="s">
        <v>178</v>
      </c>
      <c r="BM259" s="161" t="s">
        <v>537</v>
      </c>
    </row>
    <row r="260" spans="1:65" s="2" customFormat="1" ht="33" customHeight="1">
      <c r="A260" s="26"/>
      <c r="B260" s="149"/>
      <c r="C260" s="150" t="s">
        <v>538</v>
      </c>
      <c r="D260" s="150" t="s">
        <v>148</v>
      </c>
      <c r="E260" s="151" t="s">
        <v>539</v>
      </c>
      <c r="F260" s="152" t="s">
        <v>540</v>
      </c>
      <c r="G260" s="153" t="s">
        <v>276</v>
      </c>
      <c r="H260" s="154">
        <v>133.80000000000001</v>
      </c>
      <c r="I260" s="155">
        <v>4.4000000000000004</v>
      </c>
      <c r="J260" s="155">
        <f t="shared" si="40"/>
        <v>588.72</v>
      </c>
      <c r="K260" s="156"/>
      <c r="L260" s="27"/>
      <c r="M260" s="157" t="s">
        <v>1</v>
      </c>
      <c r="N260" s="158" t="s">
        <v>38</v>
      </c>
      <c r="O260" s="159">
        <v>0.46834999999999999</v>
      </c>
      <c r="P260" s="159">
        <f t="shared" si="41"/>
        <v>62.665230000000001</v>
      </c>
      <c r="Q260" s="159">
        <v>3.0000000000000001E-5</v>
      </c>
      <c r="R260" s="159">
        <f t="shared" si="42"/>
        <v>4.0140000000000002E-3</v>
      </c>
      <c r="S260" s="159">
        <v>0</v>
      </c>
      <c r="T260" s="160">
        <f t="shared" si="4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61" t="s">
        <v>178</v>
      </c>
      <c r="AT260" s="161" t="s">
        <v>148</v>
      </c>
      <c r="AU260" s="161" t="s">
        <v>85</v>
      </c>
      <c r="AY260" s="14" t="s">
        <v>146</v>
      </c>
      <c r="BE260" s="162">
        <f t="shared" si="44"/>
        <v>0</v>
      </c>
      <c r="BF260" s="162">
        <f t="shared" si="45"/>
        <v>588.72</v>
      </c>
      <c r="BG260" s="162">
        <f t="shared" si="46"/>
        <v>0</v>
      </c>
      <c r="BH260" s="162">
        <f t="shared" si="47"/>
        <v>0</v>
      </c>
      <c r="BI260" s="162">
        <f t="shared" si="48"/>
        <v>0</v>
      </c>
      <c r="BJ260" s="14" t="s">
        <v>85</v>
      </c>
      <c r="BK260" s="162">
        <f t="shared" si="49"/>
        <v>588.72</v>
      </c>
      <c r="BL260" s="14" t="s">
        <v>178</v>
      </c>
      <c r="BM260" s="161" t="s">
        <v>541</v>
      </c>
    </row>
    <row r="261" spans="1:65" s="2" customFormat="1" ht="16.5" customHeight="1">
      <c r="A261" s="26"/>
      <c r="B261" s="149"/>
      <c r="C261" s="163" t="s">
        <v>353</v>
      </c>
      <c r="D261" s="163" t="s">
        <v>283</v>
      </c>
      <c r="E261" s="164" t="s">
        <v>475</v>
      </c>
      <c r="F261" s="165" t="s">
        <v>476</v>
      </c>
      <c r="G261" s="166" t="s">
        <v>286</v>
      </c>
      <c r="H261" s="167">
        <v>1070.4000000000001</v>
      </c>
      <c r="I261" s="168">
        <v>0.33</v>
      </c>
      <c r="J261" s="168">
        <f t="shared" si="40"/>
        <v>353.23</v>
      </c>
      <c r="K261" s="169"/>
      <c r="L261" s="170"/>
      <c r="M261" s="171" t="s">
        <v>1</v>
      </c>
      <c r="N261" s="172" t="s">
        <v>38</v>
      </c>
      <c r="O261" s="159">
        <v>0</v>
      </c>
      <c r="P261" s="159">
        <f t="shared" si="41"/>
        <v>0</v>
      </c>
      <c r="Q261" s="159">
        <v>3.5E-4</v>
      </c>
      <c r="R261" s="159">
        <f t="shared" si="42"/>
        <v>0.37464000000000003</v>
      </c>
      <c r="S261" s="159">
        <v>0</v>
      </c>
      <c r="T261" s="160">
        <f t="shared" si="4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61" t="s">
        <v>206</v>
      </c>
      <c r="AT261" s="161" t="s">
        <v>283</v>
      </c>
      <c r="AU261" s="161" t="s">
        <v>85</v>
      </c>
      <c r="AY261" s="14" t="s">
        <v>146</v>
      </c>
      <c r="BE261" s="162">
        <f t="shared" si="44"/>
        <v>0</v>
      </c>
      <c r="BF261" s="162">
        <f t="shared" si="45"/>
        <v>353.23</v>
      </c>
      <c r="BG261" s="162">
        <f t="shared" si="46"/>
        <v>0</v>
      </c>
      <c r="BH261" s="162">
        <f t="shared" si="47"/>
        <v>0</v>
      </c>
      <c r="BI261" s="162">
        <f t="shared" si="48"/>
        <v>0</v>
      </c>
      <c r="BJ261" s="14" t="s">
        <v>85</v>
      </c>
      <c r="BK261" s="162">
        <f t="shared" si="49"/>
        <v>353.23</v>
      </c>
      <c r="BL261" s="14" t="s">
        <v>178</v>
      </c>
      <c r="BM261" s="161" t="s">
        <v>542</v>
      </c>
    </row>
    <row r="262" spans="1:65" s="2" customFormat="1" ht="16.5" customHeight="1">
      <c r="A262" s="26"/>
      <c r="B262" s="149"/>
      <c r="C262" s="163" t="s">
        <v>543</v>
      </c>
      <c r="D262" s="163" t="s">
        <v>283</v>
      </c>
      <c r="E262" s="164" t="s">
        <v>544</v>
      </c>
      <c r="F262" s="165" t="s">
        <v>545</v>
      </c>
      <c r="G262" s="166" t="s">
        <v>151</v>
      </c>
      <c r="H262" s="167">
        <v>82.96</v>
      </c>
      <c r="I262" s="168">
        <v>33</v>
      </c>
      <c r="J262" s="168">
        <f t="shared" si="40"/>
        <v>2737.68</v>
      </c>
      <c r="K262" s="169"/>
      <c r="L262" s="170"/>
      <c r="M262" s="171" t="s">
        <v>1</v>
      </c>
      <c r="N262" s="172" t="s">
        <v>38</v>
      </c>
      <c r="O262" s="159">
        <v>0</v>
      </c>
      <c r="P262" s="159">
        <f t="shared" si="41"/>
        <v>0</v>
      </c>
      <c r="Q262" s="159">
        <v>1.0999999999999999E-2</v>
      </c>
      <c r="R262" s="159">
        <f t="shared" si="42"/>
        <v>0.91255999999999993</v>
      </c>
      <c r="S262" s="159">
        <v>0</v>
      </c>
      <c r="T262" s="160">
        <f t="shared" si="4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61" t="s">
        <v>206</v>
      </c>
      <c r="AT262" s="161" t="s">
        <v>283</v>
      </c>
      <c r="AU262" s="161" t="s">
        <v>85</v>
      </c>
      <c r="AY262" s="14" t="s">
        <v>146</v>
      </c>
      <c r="BE262" s="162">
        <f t="shared" si="44"/>
        <v>0</v>
      </c>
      <c r="BF262" s="162">
        <f t="shared" si="45"/>
        <v>2737.68</v>
      </c>
      <c r="BG262" s="162">
        <f t="shared" si="46"/>
        <v>0</v>
      </c>
      <c r="BH262" s="162">
        <f t="shared" si="47"/>
        <v>0</v>
      </c>
      <c r="BI262" s="162">
        <f t="shared" si="48"/>
        <v>0</v>
      </c>
      <c r="BJ262" s="14" t="s">
        <v>85</v>
      </c>
      <c r="BK262" s="162">
        <f t="shared" si="49"/>
        <v>2737.68</v>
      </c>
      <c r="BL262" s="14" t="s">
        <v>178</v>
      </c>
      <c r="BM262" s="161" t="s">
        <v>546</v>
      </c>
    </row>
    <row r="263" spans="1:65" s="2" customFormat="1" ht="24.15" customHeight="1">
      <c r="A263" s="26"/>
      <c r="B263" s="149"/>
      <c r="C263" s="150" t="s">
        <v>356</v>
      </c>
      <c r="D263" s="150" t="s">
        <v>148</v>
      </c>
      <c r="E263" s="151" t="s">
        <v>547</v>
      </c>
      <c r="F263" s="152" t="s">
        <v>548</v>
      </c>
      <c r="G263" s="153" t="s">
        <v>423</v>
      </c>
      <c r="H263" s="154">
        <v>319.58199999999999</v>
      </c>
      <c r="I263" s="155">
        <v>2.8</v>
      </c>
      <c r="J263" s="155">
        <f t="shared" si="40"/>
        <v>894.83</v>
      </c>
      <c r="K263" s="156"/>
      <c r="L263" s="27"/>
      <c r="M263" s="157" t="s">
        <v>1</v>
      </c>
      <c r="N263" s="158" t="s">
        <v>38</v>
      </c>
      <c r="O263" s="159">
        <v>0</v>
      </c>
      <c r="P263" s="159">
        <f t="shared" si="41"/>
        <v>0</v>
      </c>
      <c r="Q263" s="159">
        <v>0</v>
      </c>
      <c r="R263" s="159">
        <f t="shared" si="42"/>
        <v>0</v>
      </c>
      <c r="S263" s="159">
        <v>0</v>
      </c>
      <c r="T263" s="160">
        <f t="shared" si="4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61" t="s">
        <v>178</v>
      </c>
      <c r="AT263" s="161" t="s">
        <v>148</v>
      </c>
      <c r="AU263" s="161" t="s">
        <v>85</v>
      </c>
      <c r="AY263" s="14" t="s">
        <v>146</v>
      </c>
      <c r="BE263" s="162">
        <f t="shared" si="44"/>
        <v>0</v>
      </c>
      <c r="BF263" s="162">
        <f t="shared" si="45"/>
        <v>894.83</v>
      </c>
      <c r="BG263" s="162">
        <f t="shared" si="46"/>
        <v>0</v>
      </c>
      <c r="BH263" s="162">
        <f t="shared" si="47"/>
        <v>0</v>
      </c>
      <c r="BI263" s="162">
        <f t="shared" si="48"/>
        <v>0</v>
      </c>
      <c r="BJ263" s="14" t="s">
        <v>85</v>
      </c>
      <c r="BK263" s="162">
        <f t="shared" si="49"/>
        <v>894.83</v>
      </c>
      <c r="BL263" s="14" t="s">
        <v>178</v>
      </c>
      <c r="BM263" s="161" t="s">
        <v>549</v>
      </c>
    </row>
    <row r="264" spans="1:65" s="12" customFormat="1" ht="22.95" customHeight="1">
      <c r="B264" s="137"/>
      <c r="D264" s="138" t="s">
        <v>71</v>
      </c>
      <c r="E264" s="147" t="s">
        <v>550</v>
      </c>
      <c r="F264" s="147" t="s">
        <v>551</v>
      </c>
      <c r="J264" s="148">
        <f>BK264</f>
        <v>59140.549999999996</v>
      </c>
      <c r="L264" s="137"/>
      <c r="M264" s="141"/>
      <c r="N264" s="142"/>
      <c r="O264" s="142"/>
      <c r="P264" s="143">
        <f>SUM(P265:P274)</f>
        <v>308.32221100000004</v>
      </c>
      <c r="Q264" s="142"/>
      <c r="R264" s="143">
        <f>SUM(R265:R274)</f>
        <v>6.5051901000000001</v>
      </c>
      <c r="S264" s="142"/>
      <c r="T264" s="144">
        <f>SUM(T265:T274)</f>
        <v>0</v>
      </c>
      <c r="AR264" s="138" t="s">
        <v>85</v>
      </c>
      <c r="AT264" s="145" t="s">
        <v>71</v>
      </c>
      <c r="AU264" s="145" t="s">
        <v>79</v>
      </c>
      <c r="AY264" s="138" t="s">
        <v>146</v>
      </c>
      <c r="BK264" s="146">
        <f>SUM(BK265:BK274)</f>
        <v>59140.549999999996</v>
      </c>
    </row>
    <row r="265" spans="1:65" s="2" customFormat="1" ht="33" customHeight="1">
      <c r="A265" s="26"/>
      <c r="B265" s="149"/>
      <c r="C265" s="150" t="s">
        <v>552</v>
      </c>
      <c r="D265" s="150" t="s">
        <v>148</v>
      </c>
      <c r="E265" s="151" t="s">
        <v>553</v>
      </c>
      <c r="F265" s="152" t="s">
        <v>554</v>
      </c>
      <c r="G265" s="153" t="s">
        <v>151</v>
      </c>
      <c r="H265" s="154">
        <v>5.58</v>
      </c>
      <c r="I265" s="155">
        <v>7.04</v>
      </c>
      <c r="J265" s="155">
        <f t="shared" ref="J265:J274" si="50">ROUND(I265*H265,2)</f>
        <v>39.28</v>
      </c>
      <c r="K265" s="156"/>
      <c r="L265" s="27"/>
      <c r="M265" s="157" t="s">
        <v>1</v>
      </c>
      <c r="N265" s="158" t="s">
        <v>38</v>
      </c>
      <c r="O265" s="159">
        <v>0.24465000000000001</v>
      </c>
      <c r="P265" s="159">
        <f t="shared" ref="P265:P274" si="51">O265*H265</f>
        <v>1.3651470000000001</v>
      </c>
      <c r="Q265" s="159">
        <v>1.2E-4</v>
      </c>
      <c r="R265" s="159">
        <f t="shared" ref="R265:R274" si="52">Q265*H265</f>
        <v>6.6960000000000001E-4</v>
      </c>
      <c r="S265" s="159">
        <v>0</v>
      </c>
      <c r="T265" s="160">
        <f t="shared" ref="T265:T274" si="53">S265*H265</f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61" t="s">
        <v>178</v>
      </c>
      <c r="AT265" s="161" t="s">
        <v>148</v>
      </c>
      <c r="AU265" s="161" t="s">
        <v>85</v>
      </c>
      <c r="AY265" s="14" t="s">
        <v>146</v>
      </c>
      <c r="BE265" s="162">
        <f t="shared" ref="BE265:BE274" si="54">IF(N265="základná",J265,0)</f>
        <v>0</v>
      </c>
      <c r="BF265" s="162">
        <f t="shared" ref="BF265:BF274" si="55">IF(N265="znížená",J265,0)</f>
        <v>39.28</v>
      </c>
      <c r="BG265" s="162">
        <f t="shared" ref="BG265:BG274" si="56">IF(N265="zákl. prenesená",J265,0)</f>
        <v>0</v>
      </c>
      <c r="BH265" s="162">
        <f t="shared" ref="BH265:BH274" si="57">IF(N265="zníž. prenesená",J265,0)</f>
        <v>0</v>
      </c>
      <c r="BI265" s="162">
        <f t="shared" ref="BI265:BI274" si="58">IF(N265="nulová",J265,0)</f>
        <v>0</v>
      </c>
      <c r="BJ265" s="14" t="s">
        <v>85</v>
      </c>
      <c r="BK265" s="162">
        <f t="shared" ref="BK265:BK274" si="59">ROUND(I265*H265,2)</f>
        <v>39.28</v>
      </c>
      <c r="BL265" s="14" t="s">
        <v>178</v>
      </c>
      <c r="BM265" s="161" t="s">
        <v>555</v>
      </c>
    </row>
    <row r="266" spans="1:65" s="2" customFormat="1" ht="24.15" customHeight="1">
      <c r="A266" s="26"/>
      <c r="B266" s="149"/>
      <c r="C266" s="163" t="s">
        <v>361</v>
      </c>
      <c r="D266" s="163" t="s">
        <v>283</v>
      </c>
      <c r="E266" s="164" t="s">
        <v>556</v>
      </c>
      <c r="F266" s="165" t="s">
        <v>557</v>
      </c>
      <c r="G266" s="166" t="s">
        <v>151</v>
      </c>
      <c r="H266" s="167">
        <v>5.69</v>
      </c>
      <c r="I266" s="168">
        <v>14.13</v>
      </c>
      <c r="J266" s="168">
        <f t="shared" si="50"/>
        <v>80.400000000000006</v>
      </c>
      <c r="K266" s="169"/>
      <c r="L266" s="170"/>
      <c r="M266" s="171" t="s">
        <v>1</v>
      </c>
      <c r="N266" s="172" t="s">
        <v>38</v>
      </c>
      <c r="O266" s="159">
        <v>0</v>
      </c>
      <c r="P266" s="159">
        <f t="shared" si="51"/>
        <v>0</v>
      </c>
      <c r="Q266" s="159">
        <v>1.65E-3</v>
      </c>
      <c r="R266" s="159">
        <f t="shared" si="52"/>
        <v>9.388500000000001E-3</v>
      </c>
      <c r="S266" s="159">
        <v>0</v>
      </c>
      <c r="T266" s="160">
        <f t="shared" si="5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61" t="s">
        <v>206</v>
      </c>
      <c r="AT266" s="161" t="s">
        <v>283</v>
      </c>
      <c r="AU266" s="161" t="s">
        <v>85</v>
      </c>
      <c r="AY266" s="14" t="s">
        <v>146</v>
      </c>
      <c r="BE266" s="162">
        <f t="shared" si="54"/>
        <v>0</v>
      </c>
      <c r="BF266" s="162">
        <f t="shared" si="55"/>
        <v>80.400000000000006</v>
      </c>
      <c r="BG266" s="162">
        <f t="shared" si="56"/>
        <v>0</v>
      </c>
      <c r="BH266" s="162">
        <f t="shared" si="57"/>
        <v>0</v>
      </c>
      <c r="BI266" s="162">
        <f t="shared" si="58"/>
        <v>0</v>
      </c>
      <c r="BJ266" s="14" t="s">
        <v>85</v>
      </c>
      <c r="BK266" s="162">
        <f t="shared" si="59"/>
        <v>80.400000000000006</v>
      </c>
      <c r="BL266" s="14" t="s">
        <v>178</v>
      </c>
      <c r="BM266" s="161" t="s">
        <v>558</v>
      </c>
    </row>
    <row r="267" spans="1:65" s="2" customFormat="1" ht="33" customHeight="1">
      <c r="A267" s="26"/>
      <c r="B267" s="149"/>
      <c r="C267" s="150" t="s">
        <v>559</v>
      </c>
      <c r="D267" s="150" t="s">
        <v>148</v>
      </c>
      <c r="E267" s="151" t="s">
        <v>560</v>
      </c>
      <c r="F267" s="152" t="s">
        <v>561</v>
      </c>
      <c r="G267" s="153" t="s">
        <v>151</v>
      </c>
      <c r="H267" s="154">
        <v>685.6</v>
      </c>
      <c r="I267" s="155">
        <v>1.56</v>
      </c>
      <c r="J267" s="155">
        <f t="shared" si="50"/>
        <v>1069.54</v>
      </c>
      <c r="K267" s="156"/>
      <c r="L267" s="27"/>
      <c r="M267" s="157" t="s">
        <v>1</v>
      </c>
      <c r="N267" s="158" t="s">
        <v>38</v>
      </c>
      <c r="O267" s="159">
        <v>8.6190000000000003E-2</v>
      </c>
      <c r="P267" s="159">
        <f t="shared" si="51"/>
        <v>59.091864000000001</v>
      </c>
      <c r="Q267" s="159">
        <v>0</v>
      </c>
      <c r="R267" s="159">
        <f t="shared" si="52"/>
        <v>0</v>
      </c>
      <c r="S267" s="159">
        <v>0</v>
      </c>
      <c r="T267" s="160">
        <f t="shared" si="5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61" t="s">
        <v>178</v>
      </c>
      <c r="AT267" s="161" t="s">
        <v>148</v>
      </c>
      <c r="AU267" s="161" t="s">
        <v>85</v>
      </c>
      <c r="AY267" s="14" t="s">
        <v>146</v>
      </c>
      <c r="BE267" s="162">
        <f t="shared" si="54"/>
        <v>0</v>
      </c>
      <c r="BF267" s="162">
        <f t="shared" si="55"/>
        <v>1069.54</v>
      </c>
      <c r="BG267" s="162">
        <f t="shared" si="56"/>
        <v>0</v>
      </c>
      <c r="BH267" s="162">
        <f t="shared" si="57"/>
        <v>0</v>
      </c>
      <c r="BI267" s="162">
        <f t="shared" si="58"/>
        <v>0</v>
      </c>
      <c r="BJ267" s="14" t="s">
        <v>85</v>
      </c>
      <c r="BK267" s="162">
        <f t="shared" si="59"/>
        <v>1069.54</v>
      </c>
      <c r="BL267" s="14" t="s">
        <v>178</v>
      </c>
      <c r="BM267" s="161" t="s">
        <v>562</v>
      </c>
    </row>
    <row r="268" spans="1:65" s="2" customFormat="1" ht="24.15" customHeight="1">
      <c r="A268" s="26"/>
      <c r="B268" s="149"/>
      <c r="C268" s="163" t="s">
        <v>364</v>
      </c>
      <c r="D268" s="163" t="s">
        <v>283</v>
      </c>
      <c r="E268" s="164" t="s">
        <v>563</v>
      </c>
      <c r="F268" s="165" t="s">
        <v>564</v>
      </c>
      <c r="G268" s="166" t="s">
        <v>155</v>
      </c>
      <c r="H268" s="167">
        <v>102.84</v>
      </c>
      <c r="I268" s="168">
        <v>161.58000000000001</v>
      </c>
      <c r="J268" s="168">
        <f t="shared" si="50"/>
        <v>16616.89</v>
      </c>
      <c r="K268" s="169"/>
      <c r="L268" s="170"/>
      <c r="M268" s="171" t="s">
        <v>1</v>
      </c>
      <c r="N268" s="172" t="s">
        <v>38</v>
      </c>
      <c r="O268" s="159">
        <v>0</v>
      </c>
      <c r="P268" s="159">
        <f t="shared" si="51"/>
        <v>0</v>
      </c>
      <c r="Q268" s="159">
        <v>1.95E-2</v>
      </c>
      <c r="R268" s="159">
        <f t="shared" si="52"/>
        <v>2.0053800000000002</v>
      </c>
      <c r="S268" s="159">
        <v>0</v>
      </c>
      <c r="T268" s="160">
        <f t="shared" si="5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61" t="s">
        <v>206</v>
      </c>
      <c r="AT268" s="161" t="s">
        <v>283</v>
      </c>
      <c r="AU268" s="161" t="s">
        <v>85</v>
      </c>
      <c r="AY268" s="14" t="s">
        <v>146</v>
      </c>
      <c r="BE268" s="162">
        <f t="shared" si="54"/>
        <v>0</v>
      </c>
      <c r="BF268" s="162">
        <f t="shared" si="55"/>
        <v>16616.89</v>
      </c>
      <c r="BG268" s="162">
        <f t="shared" si="56"/>
        <v>0</v>
      </c>
      <c r="BH268" s="162">
        <f t="shared" si="57"/>
        <v>0</v>
      </c>
      <c r="BI268" s="162">
        <f t="shared" si="58"/>
        <v>0</v>
      </c>
      <c r="BJ268" s="14" t="s">
        <v>85</v>
      </c>
      <c r="BK268" s="162">
        <f t="shared" si="59"/>
        <v>16616.89</v>
      </c>
      <c r="BL268" s="14" t="s">
        <v>178</v>
      </c>
      <c r="BM268" s="161" t="s">
        <v>565</v>
      </c>
    </row>
    <row r="269" spans="1:65" s="2" customFormat="1" ht="16.5" customHeight="1">
      <c r="A269" s="26"/>
      <c r="B269" s="149"/>
      <c r="C269" s="150" t="s">
        <v>566</v>
      </c>
      <c r="D269" s="150" t="s">
        <v>148</v>
      </c>
      <c r="E269" s="151" t="s">
        <v>567</v>
      </c>
      <c r="F269" s="152" t="s">
        <v>568</v>
      </c>
      <c r="G269" s="153" t="s">
        <v>151</v>
      </c>
      <c r="H269" s="154">
        <v>133.80000000000001</v>
      </c>
      <c r="I269" s="155">
        <v>10.39</v>
      </c>
      <c r="J269" s="155">
        <f t="shared" si="50"/>
        <v>1390.18</v>
      </c>
      <c r="K269" s="156"/>
      <c r="L269" s="27"/>
      <c r="M269" s="157" t="s">
        <v>1</v>
      </c>
      <c r="N269" s="158" t="s">
        <v>38</v>
      </c>
      <c r="O269" s="159">
        <v>0.51</v>
      </c>
      <c r="P269" s="159">
        <f t="shared" si="51"/>
        <v>68.238000000000014</v>
      </c>
      <c r="Q269" s="159">
        <v>4.0000000000000001E-3</v>
      </c>
      <c r="R269" s="159">
        <f t="shared" si="52"/>
        <v>0.53520000000000001</v>
      </c>
      <c r="S269" s="159">
        <v>0</v>
      </c>
      <c r="T269" s="160">
        <f t="shared" si="5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61" t="s">
        <v>178</v>
      </c>
      <c r="AT269" s="161" t="s">
        <v>148</v>
      </c>
      <c r="AU269" s="161" t="s">
        <v>85</v>
      </c>
      <c r="AY269" s="14" t="s">
        <v>146</v>
      </c>
      <c r="BE269" s="162">
        <f t="shared" si="54"/>
        <v>0</v>
      </c>
      <c r="BF269" s="162">
        <f t="shared" si="55"/>
        <v>1390.18</v>
      </c>
      <c r="BG269" s="162">
        <f t="shared" si="56"/>
        <v>0</v>
      </c>
      <c r="BH269" s="162">
        <f t="shared" si="57"/>
        <v>0</v>
      </c>
      <c r="BI269" s="162">
        <f t="shared" si="58"/>
        <v>0</v>
      </c>
      <c r="BJ269" s="14" t="s">
        <v>85</v>
      </c>
      <c r="BK269" s="162">
        <f t="shared" si="59"/>
        <v>1390.18</v>
      </c>
      <c r="BL269" s="14" t="s">
        <v>178</v>
      </c>
      <c r="BM269" s="161" t="s">
        <v>569</v>
      </c>
    </row>
    <row r="270" spans="1:65" s="2" customFormat="1" ht="24.15" customHeight="1">
      <c r="A270" s="26"/>
      <c r="B270" s="149"/>
      <c r="C270" s="163" t="s">
        <v>368</v>
      </c>
      <c r="D270" s="163" t="s">
        <v>283</v>
      </c>
      <c r="E270" s="164" t="s">
        <v>570</v>
      </c>
      <c r="F270" s="165" t="s">
        <v>571</v>
      </c>
      <c r="G270" s="166" t="s">
        <v>151</v>
      </c>
      <c r="H270" s="167">
        <v>82.69</v>
      </c>
      <c r="I270" s="168">
        <v>33.15</v>
      </c>
      <c r="J270" s="168">
        <f t="shared" si="50"/>
        <v>2741.17</v>
      </c>
      <c r="K270" s="169"/>
      <c r="L270" s="170"/>
      <c r="M270" s="171" t="s">
        <v>1</v>
      </c>
      <c r="N270" s="172" t="s">
        <v>38</v>
      </c>
      <c r="O270" s="159">
        <v>0</v>
      </c>
      <c r="P270" s="159">
        <f t="shared" si="51"/>
        <v>0</v>
      </c>
      <c r="Q270" s="159">
        <v>0</v>
      </c>
      <c r="R270" s="159">
        <f t="shared" si="52"/>
        <v>0</v>
      </c>
      <c r="S270" s="159">
        <v>0</v>
      </c>
      <c r="T270" s="160">
        <f t="shared" si="5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61" t="s">
        <v>206</v>
      </c>
      <c r="AT270" s="161" t="s">
        <v>283</v>
      </c>
      <c r="AU270" s="161" t="s">
        <v>85</v>
      </c>
      <c r="AY270" s="14" t="s">
        <v>146</v>
      </c>
      <c r="BE270" s="162">
        <f t="shared" si="54"/>
        <v>0</v>
      </c>
      <c r="BF270" s="162">
        <f t="shared" si="55"/>
        <v>2741.17</v>
      </c>
      <c r="BG270" s="162">
        <f t="shared" si="56"/>
        <v>0</v>
      </c>
      <c r="BH270" s="162">
        <f t="shared" si="57"/>
        <v>0</v>
      </c>
      <c r="BI270" s="162">
        <f t="shared" si="58"/>
        <v>0</v>
      </c>
      <c r="BJ270" s="14" t="s">
        <v>85</v>
      </c>
      <c r="BK270" s="162">
        <f t="shared" si="59"/>
        <v>2741.17</v>
      </c>
      <c r="BL270" s="14" t="s">
        <v>178</v>
      </c>
      <c r="BM270" s="161" t="s">
        <v>572</v>
      </c>
    </row>
    <row r="271" spans="1:65" s="2" customFormat="1" ht="24.15" customHeight="1">
      <c r="A271" s="26"/>
      <c r="B271" s="149"/>
      <c r="C271" s="163" t="s">
        <v>573</v>
      </c>
      <c r="D271" s="163" t="s">
        <v>283</v>
      </c>
      <c r="E271" s="164" t="s">
        <v>574</v>
      </c>
      <c r="F271" s="165" t="s">
        <v>575</v>
      </c>
      <c r="G271" s="166" t="s">
        <v>151</v>
      </c>
      <c r="H271" s="167">
        <v>53.52</v>
      </c>
      <c r="I271" s="168">
        <v>19.649999999999999</v>
      </c>
      <c r="J271" s="168">
        <f t="shared" si="50"/>
        <v>1051.67</v>
      </c>
      <c r="K271" s="169"/>
      <c r="L271" s="170"/>
      <c r="M271" s="171" t="s">
        <v>1</v>
      </c>
      <c r="N271" s="172" t="s">
        <v>38</v>
      </c>
      <c r="O271" s="159">
        <v>0</v>
      </c>
      <c r="P271" s="159">
        <f t="shared" si="51"/>
        <v>0</v>
      </c>
      <c r="Q271" s="159">
        <v>0</v>
      </c>
      <c r="R271" s="159">
        <f t="shared" si="52"/>
        <v>0</v>
      </c>
      <c r="S271" s="159">
        <v>0</v>
      </c>
      <c r="T271" s="160">
        <f t="shared" si="5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61" t="s">
        <v>206</v>
      </c>
      <c r="AT271" s="161" t="s">
        <v>283</v>
      </c>
      <c r="AU271" s="161" t="s">
        <v>85</v>
      </c>
      <c r="AY271" s="14" t="s">
        <v>146</v>
      </c>
      <c r="BE271" s="162">
        <f t="shared" si="54"/>
        <v>0</v>
      </c>
      <c r="BF271" s="162">
        <f t="shared" si="55"/>
        <v>1051.67</v>
      </c>
      <c r="BG271" s="162">
        <f t="shared" si="56"/>
        <v>0</v>
      </c>
      <c r="BH271" s="162">
        <f t="shared" si="57"/>
        <v>0</v>
      </c>
      <c r="BI271" s="162">
        <f t="shared" si="58"/>
        <v>0</v>
      </c>
      <c r="BJ271" s="14" t="s">
        <v>85</v>
      </c>
      <c r="BK271" s="162">
        <f t="shared" si="59"/>
        <v>1051.67</v>
      </c>
      <c r="BL271" s="14" t="s">
        <v>178</v>
      </c>
      <c r="BM271" s="161" t="s">
        <v>576</v>
      </c>
    </row>
    <row r="272" spans="1:65" s="2" customFormat="1" ht="24.15" customHeight="1">
      <c r="A272" s="26"/>
      <c r="B272" s="149"/>
      <c r="C272" s="150" t="s">
        <v>371</v>
      </c>
      <c r="D272" s="150" t="s">
        <v>148</v>
      </c>
      <c r="E272" s="151" t="s">
        <v>577</v>
      </c>
      <c r="F272" s="152" t="s">
        <v>578</v>
      </c>
      <c r="G272" s="153" t="s">
        <v>151</v>
      </c>
      <c r="H272" s="154">
        <v>685.6</v>
      </c>
      <c r="I272" s="155">
        <v>6.27</v>
      </c>
      <c r="J272" s="155">
        <f t="shared" si="50"/>
        <v>4298.71</v>
      </c>
      <c r="K272" s="156"/>
      <c r="L272" s="27"/>
      <c r="M272" s="157" t="s">
        <v>1</v>
      </c>
      <c r="N272" s="158" t="s">
        <v>38</v>
      </c>
      <c r="O272" s="159">
        <v>0.26200000000000001</v>
      </c>
      <c r="P272" s="159">
        <f t="shared" si="51"/>
        <v>179.62720000000002</v>
      </c>
      <c r="Q272" s="159">
        <v>0</v>
      </c>
      <c r="R272" s="159">
        <f t="shared" si="52"/>
        <v>0</v>
      </c>
      <c r="S272" s="159">
        <v>0</v>
      </c>
      <c r="T272" s="160">
        <f t="shared" si="5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61" t="s">
        <v>178</v>
      </c>
      <c r="AT272" s="161" t="s">
        <v>148</v>
      </c>
      <c r="AU272" s="161" t="s">
        <v>85</v>
      </c>
      <c r="AY272" s="14" t="s">
        <v>146</v>
      </c>
      <c r="BE272" s="162">
        <f t="shared" si="54"/>
        <v>0</v>
      </c>
      <c r="BF272" s="162">
        <f t="shared" si="55"/>
        <v>4298.71</v>
      </c>
      <c r="BG272" s="162">
        <f t="shared" si="56"/>
        <v>0</v>
      </c>
      <c r="BH272" s="162">
        <f t="shared" si="57"/>
        <v>0</v>
      </c>
      <c r="BI272" s="162">
        <f t="shared" si="58"/>
        <v>0</v>
      </c>
      <c r="BJ272" s="14" t="s">
        <v>85</v>
      </c>
      <c r="BK272" s="162">
        <f t="shared" si="59"/>
        <v>4298.71</v>
      </c>
      <c r="BL272" s="14" t="s">
        <v>178</v>
      </c>
      <c r="BM272" s="161" t="s">
        <v>579</v>
      </c>
    </row>
    <row r="273" spans="1:65" s="2" customFormat="1" ht="16.5" customHeight="1">
      <c r="A273" s="26"/>
      <c r="B273" s="149"/>
      <c r="C273" s="163" t="s">
        <v>580</v>
      </c>
      <c r="D273" s="163" t="s">
        <v>283</v>
      </c>
      <c r="E273" s="164" t="s">
        <v>581</v>
      </c>
      <c r="F273" s="165" t="s">
        <v>582</v>
      </c>
      <c r="G273" s="166" t="s">
        <v>151</v>
      </c>
      <c r="H273" s="167">
        <v>706.17</v>
      </c>
      <c r="I273" s="168">
        <v>43.95</v>
      </c>
      <c r="J273" s="168">
        <f t="shared" si="50"/>
        <v>31036.17</v>
      </c>
      <c r="K273" s="169"/>
      <c r="L273" s="170"/>
      <c r="M273" s="171" t="s">
        <v>1</v>
      </c>
      <c r="N273" s="172" t="s">
        <v>38</v>
      </c>
      <c r="O273" s="159">
        <v>0</v>
      </c>
      <c r="P273" s="159">
        <f t="shared" si="51"/>
        <v>0</v>
      </c>
      <c r="Q273" s="159">
        <v>5.5999999999999999E-3</v>
      </c>
      <c r="R273" s="159">
        <f t="shared" si="52"/>
        <v>3.9545519999999996</v>
      </c>
      <c r="S273" s="159">
        <v>0</v>
      </c>
      <c r="T273" s="160">
        <f t="shared" si="5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61" t="s">
        <v>206</v>
      </c>
      <c r="AT273" s="161" t="s">
        <v>283</v>
      </c>
      <c r="AU273" s="161" t="s">
        <v>85</v>
      </c>
      <c r="AY273" s="14" t="s">
        <v>146</v>
      </c>
      <c r="BE273" s="162">
        <f t="shared" si="54"/>
        <v>0</v>
      </c>
      <c r="BF273" s="162">
        <f t="shared" si="55"/>
        <v>31036.17</v>
      </c>
      <c r="BG273" s="162">
        <f t="shared" si="56"/>
        <v>0</v>
      </c>
      <c r="BH273" s="162">
        <f t="shared" si="57"/>
        <v>0</v>
      </c>
      <c r="BI273" s="162">
        <f t="shared" si="58"/>
        <v>0</v>
      </c>
      <c r="BJ273" s="14" t="s">
        <v>85</v>
      </c>
      <c r="BK273" s="162">
        <f t="shared" si="59"/>
        <v>31036.17</v>
      </c>
      <c r="BL273" s="14" t="s">
        <v>178</v>
      </c>
      <c r="BM273" s="161" t="s">
        <v>583</v>
      </c>
    </row>
    <row r="274" spans="1:65" s="2" customFormat="1" ht="24.15" customHeight="1">
      <c r="A274" s="26"/>
      <c r="B274" s="149"/>
      <c r="C274" s="150" t="s">
        <v>375</v>
      </c>
      <c r="D274" s="150" t="s">
        <v>148</v>
      </c>
      <c r="E274" s="151" t="s">
        <v>584</v>
      </c>
      <c r="F274" s="152" t="s">
        <v>585</v>
      </c>
      <c r="G274" s="153" t="s">
        <v>423</v>
      </c>
      <c r="H274" s="154">
        <v>583.24</v>
      </c>
      <c r="I274" s="155">
        <v>1.4</v>
      </c>
      <c r="J274" s="155">
        <f t="shared" si="50"/>
        <v>816.54</v>
      </c>
      <c r="K274" s="156"/>
      <c r="L274" s="27"/>
      <c r="M274" s="157" t="s">
        <v>1</v>
      </c>
      <c r="N274" s="158" t="s">
        <v>38</v>
      </c>
      <c r="O274" s="159">
        <v>0</v>
      </c>
      <c r="P274" s="159">
        <f t="shared" si="51"/>
        <v>0</v>
      </c>
      <c r="Q274" s="159">
        <v>0</v>
      </c>
      <c r="R274" s="159">
        <f t="shared" si="52"/>
        <v>0</v>
      </c>
      <c r="S274" s="159">
        <v>0</v>
      </c>
      <c r="T274" s="160">
        <f t="shared" si="5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61" t="s">
        <v>178</v>
      </c>
      <c r="AT274" s="161" t="s">
        <v>148</v>
      </c>
      <c r="AU274" s="161" t="s">
        <v>85</v>
      </c>
      <c r="AY274" s="14" t="s">
        <v>146</v>
      </c>
      <c r="BE274" s="162">
        <f t="shared" si="54"/>
        <v>0</v>
      </c>
      <c r="BF274" s="162">
        <f t="shared" si="55"/>
        <v>816.54</v>
      </c>
      <c r="BG274" s="162">
        <f t="shared" si="56"/>
        <v>0</v>
      </c>
      <c r="BH274" s="162">
        <f t="shared" si="57"/>
        <v>0</v>
      </c>
      <c r="BI274" s="162">
        <f t="shared" si="58"/>
        <v>0</v>
      </c>
      <c r="BJ274" s="14" t="s">
        <v>85</v>
      </c>
      <c r="BK274" s="162">
        <f t="shared" si="59"/>
        <v>816.54</v>
      </c>
      <c r="BL274" s="14" t="s">
        <v>178</v>
      </c>
      <c r="BM274" s="161" t="s">
        <v>586</v>
      </c>
    </row>
    <row r="275" spans="1:65" s="12" customFormat="1" ht="22.95" customHeight="1">
      <c r="B275" s="137"/>
      <c r="D275" s="138" t="s">
        <v>71</v>
      </c>
      <c r="E275" s="147" t="s">
        <v>587</v>
      </c>
      <c r="F275" s="147" t="s">
        <v>588</v>
      </c>
      <c r="J275" s="148">
        <f>BK275</f>
        <v>2312.5099999999998</v>
      </c>
      <c r="L275" s="137"/>
      <c r="M275" s="141"/>
      <c r="N275" s="142"/>
      <c r="O275" s="142"/>
      <c r="P275" s="143">
        <f>SUM(P276:P280)</f>
        <v>33.064242</v>
      </c>
      <c r="Q275" s="142"/>
      <c r="R275" s="143">
        <f>SUM(R276:R280)</f>
        <v>0.14262</v>
      </c>
      <c r="S275" s="142"/>
      <c r="T275" s="144">
        <f>SUM(T276:T280)</f>
        <v>0</v>
      </c>
      <c r="AR275" s="138" t="s">
        <v>85</v>
      </c>
      <c r="AT275" s="145" t="s">
        <v>71</v>
      </c>
      <c r="AU275" s="145" t="s">
        <v>79</v>
      </c>
      <c r="AY275" s="138" t="s">
        <v>146</v>
      </c>
      <c r="BK275" s="146">
        <f>SUM(BK276:BK280)</f>
        <v>2312.5099999999998</v>
      </c>
    </row>
    <row r="276" spans="1:65" s="2" customFormat="1" ht="24.15" customHeight="1">
      <c r="A276" s="26"/>
      <c r="B276" s="149"/>
      <c r="C276" s="150" t="s">
        <v>589</v>
      </c>
      <c r="D276" s="150" t="s">
        <v>148</v>
      </c>
      <c r="E276" s="151" t="s">
        <v>590</v>
      </c>
      <c r="F276" s="152" t="s">
        <v>591</v>
      </c>
      <c r="G276" s="153" t="s">
        <v>276</v>
      </c>
      <c r="H276" s="154">
        <v>133.80000000000001</v>
      </c>
      <c r="I276" s="155">
        <v>4.4400000000000004</v>
      </c>
      <c r="J276" s="155">
        <f>ROUND(I276*H276,2)</f>
        <v>594.07000000000005</v>
      </c>
      <c r="K276" s="156"/>
      <c r="L276" s="27"/>
      <c r="M276" s="157" t="s">
        <v>1</v>
      </c>
      <c r="N276" s="158" t="s">
        <v>38</v>
      </c>
      <c r="O276" s="159">
        <v>0.22528999999999999</v>
      </c>
      <c r="P276" s="159">
        <f>O276*H276</f>
        <v>30.143802000000001</v>
      </c>
      <c r="Q276" s="159">
        <v>0</v>
      </c>
      <c r="R276" s="159">
        <f>Q276*H276</f>
        <v>0</v>
      </c>
      <c r="S276" s="159">
        <v>0</v>
      </c>
      <c r="T276" s="160">
        <f>S276*H276</f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61" t="s">
        <v>178</v>
      </c>
      <c r="AT276" s="161" t="s">
        <v>148</v>
      </c>
      <c r="AU276" s="161" t="s">
        <v>85</v>
      </c>
      <c r="AY276" s="14" t="s">
        <v>146</v>
      </c>
      <c r="BE276" s="162">
        <f>IF(N276="základná",J276,0)</f>
        <v>0</v>
      </c>
      <c r="BF276" s="162">
        <f>IF(N276="znížená",J276,0)</f>
        <v>594.07000000000005</v>
      </c>
      <c r="BG276" s="162">
        <f>IF(N276="zákl. prenesená",J276,0)</f>
        <v>0</v>
      </c>
      <c r="BH276" s="162">
        <f>IF(N276="zníž. prenesená",J276,0)</f>
        <v>0</v>
      </c>
      <c r="BI276" s="162">
        <f>IF(N276="nulová",J276,0)</f>
        <v>0</v>
      </c>
      <c r="BJ276" s="14" t="s">
        <v>85</v>
      </c>
      <c r="BK276" s="162">
        <f>ROUND(I276*H276,2)</f>
        <v>594.07000000000005</v>
      </c>
      <c r="BL276" s="14" t="s">
        <v>178</v>
      </c>
      <c r="BM276" s="161" t="s">
        <v>592</v>
      </c>
    </row>
    <row r="277" spans="1:65" s="2" customFormat="1" ht="16.5" customHeight="1">
      <c r="A277" s="26"/>
      <c r="B277" s="149"/>
      <c r="C277" s="163" t="s">
        <v>378</v>
      </c>
      <c r="D277" s="163" t="s">
        <v>283</v>
      </c>
      <c r="E277" s="164" t="s">
        <v>593</v>
      </c>
      <c r="F277" s="165" t="s">
        <v>594</v>
      </c>
      <c r="G277" s="166" t="s">
        <v>155</v>
      </c>
      <c r="H277" s="167">
        <v>3.31</v>
      </c>
      <c r="I277" s="168">
        <v>360</v>
      </c>
      <c r="J277" s="168">
        <f>ROUND(I277*H277,2)</f>
        <v>1191.5999999999999</v>
      </c>
      <c r="K277" s="169"/>
      <c r="L277" s="170"/>
      <c r="M277" s="171" t="s">
        <v>1</v>
      </c>
      <c r="N277" s="172" t="s">
        <v>38</v>
      </c>
      <c r="O277" s="159">
        <v>0</v>
      </c>
      <c r="P277" s="159">
        <f>O277*H277</f>
        <v>0</v>
      </c>
      <c r="Q277" s="159">
        <v>0</v>
      </c>
      <c r="R277" s="159">
        <f>Q277*H277</f>
        <v>0</v>
      </c>
      <c r="S277" s="159">
        <v>0</v>
      </c>
      <c r="T277" s="160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61" t="s">
        <v>206</v>
      </c>
      <c r="AT277" s="161" t="s">
        <v>283</v>
      </c>
      <c r="AU277" s="161" t="s">
        <v>85</v>
      </c>
      <c r="AY277" s="14" t="s">
        <v>146</v>
      </c>
      <c r="BE277" s="162">
        <f>IF(N277="základná",J277,0)</f>
        <v>0</v>
      </c>
      <c r="BF277" s="162">
        <f>IF(N277="znížená",J277,0)</f>
        <v>1191.5999999999999</v>
      </c>
      <c r="BG277" s="162">
        <f>IF(N277="zákl. prenesená",J277,0)</f>
        <v>0</v>
      </c>
      <c r="BH277" s="162">
        <f>IF(N277="zníž. prenesená",J277,0)</f>
        <v>0</v>
      </c>
      <c r="BI277" s="162">
        <f>IF(N277="nulová",J277,0)</f>
        <v>0</v>
      </c>
      <c r="BJ277" s="14" t="s">
        <v>85</v>
      </c>
      <c r="BK277" s="162">
        <f>ROUND(I277*H277,2)</f>
        <v>1191.5999999999999</v>
      </c>
      <c r="BL277" s="14" t="s">
        <v>178</v>
      </c>
      <c r="BM277" s="161" t="s">
        <v>595</v>
      </c>
    </row>
    <row r="278" spans="1:65" s="2" customFormat="1" ht="24.15" customHeight="1">
      <c r="A278" s="26"/>
      <c r="B278" s="149"/>
      <c r="C278" s="150" t="s">
        <v>596</v>
      </c>
      <c r="D278" s="150" t="s">
        <v>148</v>
      </c>
      <c r="E278" s="151" t="s">
        <v>597</v>
      </c>
      <c r="F278" s="152" t="s">
        <v>598</v>
      </c>
      <c r="G278" s="153" t="s">
        <v>151</v>
      </c>
      <c r="H278" s="154">
        <v>6</v>
      </c>
      <c r="I278" s="155">
        <v>35.340000000000003</v>
      </c>
      <c r="J278" s="155">
        <f>ROUND(I278*H278,2)</f>
        <v>212.04</v>
      </c>
      <c r="K278" s="156"/>
      <c r="L278" s="27"/>
      <c r="M278" s="157" t="s">
        <v>1</v>
      </c>
      <c r="N278" s="158" t="s">
        <v>38</v>
      </c>
      <c r="O278" s="159">
        <v>0.21518000000000001</v>
      </c>
      <c r="P278" s="159">
        <f>O278*H278</f>
        <v>1.29108</v>
      </c>
      <c r="Q278" s="159">
        <v>1.1679999999999999E-2</v>
      </c>
      <c r="R278" s="159">
        <f>Q278*H278</f>
        <v>7.0080000000000003E-2</v>
      </c>
      <c r="S278" s="159">
        <v>0</v>
      </c>
      <c r="T278" s="160">
        <f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61" t="s">
        <v>178</v>
      </c>
      <c r="AT278" s="161" t="s">
        <v>148</v>
      </c>
      <c r="AU278" s="161" t="s">
        <v>85</v>
      </c>
      <c r="AY278" s="14" t="s">
        <v>146</v>
      </c>
      <c r="BE278" s="162">
        <f>IF(N278="základná",J278,0)</f>
        <v>0</v>
      </c>
      <c r="BF278" s="162">
        <f>IF(N278="znížená",J278,0)</f>
        <v>212.04</v>
      </c>
      <c r="BG278" s="162">
        <f>IF(N278="zákl. prenesená",J278,0)</f>
        <v>0</v>
      </c>
      <c r="BH278" s="162">
        <f>IF(N278="zníž. prenesená",J278,0)</f>
        <v>0</v>
      </c>
      <c r="BI278" s="162">
        <f>IF(N278="nulová",J278,0)</f>
        <v>0</v>
      </c>
      <c r="BJ278" s="14" t="s">
        <v>85</v>
      </c>
      <c r="BK278" s="162">
        <f>ROUND(I278*H278,2)</f>
        <v>212.04</v>
      </c>
      <c r="BL278" s="14" t="s">
        <v>178</v>
      </c>
      <c r="BM278" s="161" t="s">
        <v>599</v>
      </c>
    </row>
    <row r="279" spans="1:65" s="2" customFormat="1" ht="24.15" customHeight="1">
      <c r="A279" s="26"/>
      <c r="B279" s="149"/>
      <c r="C279" s="150" t="s">
        <v>382</v>
      </c>
      <c r="D279" s="150" t="s">
        <v>148</v>
      </c>
      <c r="E279" s="151" t="s">
        <v>600</v>
      </c>
      <c r="F279" s="152" t="s">
        <v>601</v>
      </c>
      <c r="G279" s="153" t="s">
        <v>151</v>
      </c>
      <c r="H279" s="154">
        <v>5.58</v>
      </c>
      <c r="I279" s="155">
        <v>38.57</v>
      </c>
      <c r="J279" s="155">
        <f>ROUND(I279*H279,2)</f>
        <v>215.22</v>
      </c>
      <c r="K279" s="156"/>
      <c r="L279" s="27"/>
      <c r="M279" s="157" t="s">
        <v>1</v>
      </c>
      <c r="N279" s="158" t="s">
        <v>38</v>
      </c>
      <c r="O279" s="159">
        <v>0.29199999999999998</v>
      </c>
      <c r="P279" s="159">
        <f>O279*H279</f>
        <v>1.6293599999999999</v>
      </c>
      <c r="Q279" s="159">
        <v>1.2999999999999999E-2</v>
      </c>
      <c r="R279" s="159">
        <f>Q279*H279</f>
        <v>7.2539999999999993E-2</v>
      </c>
      <c r="S279" s="159">
        <v>0</v>
      </c>
      <c r="T279" s="160">
        <f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61" t="s">
        <v>178</v>
      </c>
      <c r="AT279" s="161" t="s">
        <v>148</v>
      </c>
      <c r="AU279" s="161" t="s">
        <v>85</v>
      </c>
      <c r="AY279" s="14" t="s">
        <v>146</v>
      </c>
      <c r="BE279" s="162">
        <f>IF(N279="základná",J279,0)</f>
        <v>0</v>
      </c>
      <c r="BF279" s="162">
        <f>IF(N279="znížená",J279,0)</f>
        <v>215.22</v>
      </c>
      <c r="BG279" s="162">
        <f>IF(N279="zákl. prenesená",J279,0)</f>
        <v>0</v>
      </c>
      <c r="BH279" s="162">
        <f>IF(N279="zníž. prenesená",J279,0)</f>
        <v>0</v>
      </c>
      <c r="BI279" s="162">
        <f>IF(N279="nulová",J279,0)</f>
        <v>0</v>
      </c>
      <c r="BJ279" s="14" t="s">
        <v>85</v>
      </c>
      <c r="BK279" s="162">
        <f>ROUND(I279*H279,2)</f>
        <v>215.22</v>
      </c>
      <c r="BL279" s="14" t="s">
        <v>178</v>
      </c>
      <c r="BM279" s="161" t="s">
        <v>602</v>
      </c>
    </row>
    <row r="280" spans="1:65" s="2" customFormat="1" ht="24.15" customHeight="1">
      <c r="A280" s="26"/>
      <c r="B280" s="149"/>
      <c r="C280" s="150" t="s">
        <v>603</v>
      </c>
      <c r="D280" s="150" t="s">
        <v>148</v>
      </c>
      <c r="E280" s="151" t="s">
        <v>604</v>
      </c>
      <c r="F280" s="152" t="s">
        <v>605</v>
      </c>
      <c r="G280" s="153" t="s">
        <v>423</v>
      </c>
      <c r="H280" s="154">
        <v>22.129000000000001</v>
      </c>
      <c r="I280" s="155">
        <v>4.5</v>
      </c>
      <c r="J280" s="155">
        <f>ROUND(I280*H280,2)</f>
        <v>99.58</v>
      </c>
      <c r="K280" s="156"/>
      <c r="L280" s="27"/>
      <c r="M280" s="157" t="s">
        <v>1</v>
      </c>
      <c r="N280" s="158" t="s">
        <v>38</v>
      </c>
      <c r="O280" s="159">
        <v>0</v>
      </c>
      <c r="P280" s="159">
        <f>O280*H280</f>
        <v>0</v>
      </c>
      <c r="Q280" s="159">
        <v>0</v>
      </c>
      <c r="R280" s="159">
        <f>Q280*H280</f>
        <v>0</v>
      </c>
      <c r="S280" s="159">
        <v>0</v>
      </c>
      <c r="T280" s="160">
        <f>S280*H280</f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61" t="s">
        <v>178</v>
      </c>
      <c r="AT280" s="161" t="s">
        <v>148</v>
      </c>
      <c r="AU280" s="161" t="s">
        <v>85</v>
      </c>
      <c r="AY280" s="14" t="s">
        <v>146</v>
      </c>
      <c r="BE280" s="162">
        <f>IF(N280="základná",J280,0)</f>
        <v>0</v>
      </c>
      <c r="BF280" s="162">
        <f>IF(N280="znížená",J280,0)</f>
        <v>99.58</v>
      </c>
      <c r="BG280" s="162">
        <f>IF(N280="zákl. prenesená",J280,0)</f>
        <v>0</v>
      </c>
      <c r="BH280" s="162">
        <f>IF(N280="zníž. prenesená",J280,0)</f>
        <v>0</v>
      </c>
      <c r="BI280" s="162">
        <f>IF(N280="nulová",J280,0)</f>
        <v>0</v>
      </c>
      <c r="BJ280" s="14" t="s">
        <v>85</v>
      </c>
      <c r="BK280" s="162">
        <f>ROUND(I280*H280,2)</f>
        <v>99.58</v>
      </c>
      <c r="BL280" s="14" t="s">
        <v>178</v>
      </c>
      <c r="BM280" s="161" t="s">
        <v>606</v>
      </c>
    </row>
    <row r="281" spans="1:65" s="12" customFormat="1" ht="22.95" customHeight="1">
      <c r="B281" s="137"/>
      <c r="D281" s="138" t="s">
        <v>71</v>
      </c>
      <c r="E281" s="147" t="s">
        <v>607</v>
      </c>
      <c r="F281" s="147" t="s">
        <v>608</v>
      </c>
      <c r="J281" s="148">
        <f>BK281</f>
        <v>5757.16</v>
      </c>
      <c r="L281" s="137"/>
      <c r="M281" s="141"/>
      <c r="N281" s="142"/>
      <c r="O281" s="142"/>
      <c r="P281" s="143">
        <f>SUM(P282:P292)</f>
        <v>49.246870000000001</v>
      </c>
      <c r="Q281" s="142"/>
      <c r="R281" s="143">
        <f>SUM(R282:R292)</f>
        <v>6.4740000000000006E-2</v>
      </c>
      <c r="S281" s="142"/>
      <c r="T281" s="144">
        <f>SUM(T282:T292)</f>
        <v>0.91867749999999992</v>
      </c>
      <c r="AR281" s="138" t="s">
        <v>85</v>
      </c>
      <c r="AT281" s="145" t="s">
        <v>71</v>
      </c>
      <c r="AU281" s="145" t="s">
        <v>79</v>
      </c>
      <c r="AY281" s="138" t="s">
        <v>146</v>
      </c>
      <c r="BK281" s="146">
        <f>SUM(BK282:BK292)</f>
        <v>5757.16</v>
      </c>
    </row>
    <row r="282" spans="1:65" s="2" customFormat="1" ht="21.75" customHeight="1">
      <c r="A282" s="26"/>
      <c r="B282" s="149"/>
      <c r="C282" s="150" t="s">
        <v>385</v>
      </c>
      <c r="D282" s="150" t="s">
        <v>148</v>
      </c>
      <c r="E282" s="151" t="s">
        <v>609</v>
      </c>
      <c r="F282" s="152" t="s">
        <v>610</v>
      </c>
      <c r="G282" s="153" t="s">
        <v>276</v>
      </c>
      <c r="H282" s="154">
        <v>5.58</v>
      </c>
      <c r="I282" s="155">
        <v>1</v>
      </c>
      <c r="J282" s="155">
        <f t="shared" ref="J282:J292" si="60">ROUND(I282*H282,2)</f>
        <v>5.58</v>
      </c>
      <c r="K282" s="156"/>
      <c r="L282" s="27"/>
      <c r="M282" s="157" t="s">
        <v>1</v>
      </c>
      <c r="N282" s="158" t="s">
        <v>38</v>
      </c>
      <c r="O282" s="159">
        <v>6.6000000000000003E-2</v>
      </c>
      <c r="P282" s="159">
        <f t="shared" ref="P282:P292" si="61">O282*H282</f>
        <v>0.36828</v>
      </c>
      <c r="Q282" s="159">
        <v>0</v>
      </c>
      <c r="R282" s="159">
        <f t="shared" ref="R282:R292" si="62">Q282*H282</f>
        <v>0</v>
      </c>
      <c r="S282" s="159">
        <v>0</v>
      </c>
      <c r="T282" s="160">
        <f t="shared" ref="T282:T292" si="63">S282*H282</f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61" t="s">
        <v>178</v>
      </c>
      <c r="AT282" s="161" t="s">
        <v>148</v>
      </c>
      <c r="AU282" s="161" t="s">
        <v>85</v>
      </c>
      <c r="AY282" s="14" t="s">
        <v>146</v>
      </c>
      <c r="BE282" s="162">
        <f t="shared" ref="BE282:BE292" si="64">IF(N282="základná",J282,0)</f>
        <v>0</v>
      </c>
      <c r="BF282" s="162">
        <f t="shared" ref="BF282:BF292" si="65">IF(N282="znížená",J282,0)</f>
        <v>5.58</v>
      </c>
      <c r="BG282" s="162">
        <f t="shared" ref="BG282:BG292" si="66">IF(N282="zákl. prenesená",J282,0)</f>
        <v>0</v>
      </c>
      <c r="BH282" s="162">
        <f t="shared" ref="BH282:BH292" si="67">IF(N282="zníž. prenesená",J282,0)</f>
        <v>0</v>
      </c>
      <c r="BI282" s="162">
        <f t="shared" ref="BI282:BI292" si="68">IF(N282="nulová",J282,0)</f>
        <v>0</v>
      </c>
      <c r="BJ282" s="14" t="s">
        <v>85</v>
      </c>
      <c r="BK282" s="162">
        <f t="shared" ref="BK282:BK292" si="69">ROUND(I282*H282,2)</f>
        <v>5.58</v>
      </c>
      <c r="BL282" s="14" t="s">
        <v>178</v>
      </c>
      <c r="BM282" s="161" t="s">
        <v>611</v>
      </c>
    </row>
    <row r="283" spans="1:65" s="2" customFormat="1" ht="24.15" customHeight="1">
      <c r="A283" s="26"/>
      <c r="B283" s="149"/>
      <c r="C283" s="150" t="s">
        <v>612</v>
      </c>
      <c r="D283" s="150" t="s">
        <v>148</v>
      </c>
      <c r="E283" s="151" t="s">
        <v>613</v>
      </c>
      <c r="F283" s="152" t="s">
        <v>614</v>
      </c>
      <c r="G283" s="153" t="s">
        <v>276</v>
      </c>
      <c r="H283" s="154">
        <v>26.9</v>
      </c>
      <c r="I283" s="155">
        <v>2.33</v>
      </c>
      <c r="J283" s="155">
        <f t="shared" si="60"/>
        <v>62.68</v>
      </c>
      <c r="K283" s="156"/>
      <c r="L283" s="27"/>
      <c r="M283" s="157" t="s">
        <v>1</v>
      </c>
      <c r="N283" s="158" t="s">
        <v>38</v>
      </c>
      <c r="O283" s="159">
        <v>0.13300000000000001</v>
      </c>
      <c r="P283" s="159">
        <f t="shared" si="61"/>
        <v>3.5777000000000001</v>
      </c>
      <c r="Q283" s="159">
        <v>0</v>
      </c>
      <c r="R283" s="159">
        <f t="shared" si="62"/>
        <v>0</v>
      </c>
      <c r="S283" s="159">
        <v>8.2000000000000007E-3</v>
      </c>
      <c r="T283" s="160">
        <f t="shared" si="63"/>
        <v>0.22058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61" t="s">
        <v>178</v>
      </c>
      <c r="AT283" s="161" t="s">
        <v>148</v>
      </c>
      <c r="AU283" s="161" t="s">
        <v>85</v>
      </c>
      <c r="AY283" s="14" t="s">
        <v>146</v>
      </c>
      <c r="BE283" s="162">
        <f t="shared" si="64"/>
        <v>0</v>
      </c>
      <c r="BF283" s="162">
        <f t="shared" si="65"/>
        <v>62.68</v>
      </c>
      <c r="BG283" s="162">
        <f t="shared" si="66"/>
        <v>0</v>
      </c>
      <c r="BH283" s="162">
        <f t="shared" si="67"/>
        <v>0</v>
      </c>
      <c r="BI283" s="162">
        <f t="shared" si="68"/>
        <v>0</v>
      </c>
      <c r="BJ283" s="14" t="s">
        <v>85</v>
      </c>
      <c r="BK283" s="162">
        <f t="shared" si="69"/>
        <v>62.68</v>
      </c>
      <c r="BL283" s="14" t="s">
        <v>178</v>
      </c>
      <c r="BM283" s="161" t="s">
        <v>615</v>
      </c>
    </row>
    <row r="284" spans="1:65" s="2" customFormat="1" ht="33" customHeight="1">
      <c r="A284" s="26"/>
      <c r="B284" s="149"/>
      <c r="C284" s="150" t="s">
        <v>389</v>
      </c>
      <c r="D284" s="150" t="s">
        <v>148</v>
      </c>
      <c r="E284" s="151" t="s">
        <v>616</v>
      </c>
      <c r="F284" s="152" t="s">
        <v>617</v>
      </c>
      <c r="G284" s="153" t="s">
        <v>286</v>
      </c>
      <c r="H284" s="154">
        <v>1</v>
      </c>
      <c r="I284" s="155">
        <v>1.43</v>
      </c>
      <c r="J284" s="155">
        <f t="shared" si="60"/>
        <v>1.43</v>
      </c>
      <c r="K284" s="156"/>
      <c r="L284" s="27"/>
      <c r="M284" s="157" t="s">
        <v>1</v>
      </c>
      <c r="N284" s="158" t="s">
        <v>38</v>
      </c>
      <c r="O284" s="159">
        <v>8.2000000000000003E-2</v>
      </c>
      <c r="P284" s="159">
        <f t="shared" si="61"/>
        <v>8.2000000000000003E-2</v>
      </c>
      <c r="Q284" s="159">
        <v>0</v>
      </c>
      <c r="R284" s="159">
        <f t="shared" si="62"/>
        <v>0</v>
      </c>
      <c r="S284" s="159">
        <v>0.02</v>
      </c>
      <c r="T284" s="160">
        <f t="shared" si="63"/>
        <v>0.02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61" t="s">
        <v>178</v>
      </c>
      <c r="AT284" s="161" t="s">
        <v>148</v>
      </c>
      <c r="AU284" s="161" t="s">
        <v>85</v>
      </c>
      <c r="AY284" s="14" t="s">
        <v>146</v>
      </c>
      <c r="BE284" s="162">
        <f t="shared" si="64"/>
        <v>0</v>
      </c>
      <c r="BF284" s="162">
        <f t="shared" si="65"/>
        <v>1.43</v>
      </c>
      <c r="BG284" s="162">
        <f t="shared" si="66"/>
        <v>0</v>
      </c>
      <c r="BH284" s="162">
        <f t="shared" si="67"/>
        <v>0</v>
      </c>
      <c r="BI284" s="162">
        <f t="shared" si="68"/>
        <v>0</v>
      </c>
      <c r="BJ284" s="14" t="s">
        <v>85</v>
      </c>
      <c r="BK284" s="162">
        <f t="shared" si="69"/>
        <v>1.43</v>
      </c>
      <c r="BL284" s="14" t="s">
        <v>178</v>
      </c>
      <c r="BM284" s="161" t="s">
        <v>618</v>
      </c>
    </row>
    <row r="285" spans="1:65" s="2" customFormat="1" ht="33" customHeight="1">
      <c r="A285" s="26"/>
      <c r="B285" s="149"/>
      <c r="C285" s="150" t="s">
        <v>619</v>
      </c>
      <c r="D285" s="150" t="s">
        <v>148</v>
      </c>
      <c r="E285" s="151" t="s">
        <v>620</v>
      </c>
      <c r="F285" s="152" t="s">
        <v>621</v>
      </c>
      <c r="G285" s="153" t="s">
        <v>151</v>
      </c>
      <c r="H285" s="154">
        <v>1</v>
      </c>
      <c r="I285" s="155">
        <v>2.65</v>
      </c>
      <c r="J285" s="155">
        <f t="shared" si="60"/>
        <v>2.65</v>
      </c>
      <c r="K285" s="156"/>
      <c r="L285" s="27"/>
      <c r="M285" s="157" t="s">
        <v>1</v>
      </c>
      <c r="N285" s="158" t="s">
        <v>38</v>
      </c>
      <c r="O285" s="159">
        <v>0.151</v>
      </c>
      <c r="P285" s="159">
        <f t="shared" si="61"/>
        <v>0.151</v>
      </c>
      <c r="Q285" s="159">
        <v>0</v>
      </c>
      <c r="R285" s="159">
        <f t="shared" si="62"/>
        <v>0</v>
      </c>
      <c r="S285" s="159">
        <v>5.7999999999999996E-3</v>
      </c>
      <c r="T285" s="160">
        <f t="shared" si="63"/>
        <v>5.7999999999999996E-3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61" t="s">
        <v>178</v>
      </c>
      <c r="AT285" s="161" t="s">
        <v>148</v>
      </c>
      <c r="AU285" s="161" t="s">
        <v>85</v>
      </c>
      <c r="AY285" s="14" t="s">
        <v>146</v>
      </c>
      <c r="BE285" s="162">
        <f t="shared" si="64"/>
        <v>0</v>
      </c>
      <c r="BF285" s="162">
        <f t="shared" si="65"/>
        <v>2.65</v>
      </c>
      <c r="BG285" s="162">
        <f t="shared" si="66"/>
        <v>0</v>
      </c>
      <c r="BH285" s="162">
        <f t="shared" si="67"/>
        <v>0</v>
      </c>
      <c r="BI285" s="162">
        <f t="shared" si="68"/>
        <v>0</v>
      </c>
      <c r="BJ285" s="14" t="s">
        <v>85</v>
      </c>
      <c r="BK285" s="162">
        <f t="shared" si="69"/>
        <v>2.65</v>
      </c>
      <c r="BL285" s="14" t="s">
        <v>178</v>
      </c>
      <c r="BM285" s="161" t="s">
        <v>622</v>
      </c>
    </row>
    <row r="286" spans="1:65" s="2" customFormat="1" ht="24.15" customHeight="1">
      <c r="A286" s="26"/>
      <c r="B286" s="149"/>
      <c r="C286" s="150" t="s">
        <v>392</v>
      </c>
      <c r="D286" s="150" t="s">
        <v>148</v>
      </c>
      <c r="E286" s="151" t="s">
        <v>623</v>
      </c>
      <c r="F286" s="152" t="s">
        <v>624</v>
      </c>
      <c r="G286" s="153" t="s">
        <v>276</v>
      </c>
      <c r="H286" s="154">
        <v>158.44999999999999</v>
      </c>
      <c r="I286" s="155">
        <v>1.32</v>
      </c>
      <c r="J286" s="155">
        <f t="shared" si="60"/>
        <v>209.15</v>
      </c>
      <c r="K286" s="156"/>
      <c r="L286" s="27"/>
      <c r="M286" s="157" t="s">
        <v>1</v>
      </c>
      <c r="N286" s="158" t="s">
        <v>38</v>
      </c>
      <c r="O286" s="159">
        <v>7.4999999999999997E-2</v>
      </c>
      <c r="P286" s="159">
        <f t="shared" si="61"/>
        <v>11.883749999999999</v>
      </c>
      <c r="Q286" s="159">
        <v>0</v>
      </c>
      <c r="R286" s="159">
        <f t="shared" si="62"/>
        <v>0</v>
      </c>
      <c r="S286" s="159">
        <v>1.3500000000000001E-3</v>
      </c>
      <c r="T286" s="160">
        <f t="shared" si="63"/>
        <v>0.2139075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61" t="s">
        <v>178</v>
      </c>
      <c r="AT286" s="161" t="s">
        <v>148</v>
      </c>
      <c r="AU286" s="161" t="s">
        <v>85</v>
      </c>
      <c r="AY286" s="14" t="s">
        <v>146</v>
      </c>
      <c r="BE286" s="162">
        <f t="shared" si="64"/>
        <v>0</v>
      </c>
      <c r="BF286" s="162">
        <f t="shared" si="65"/>
        <v>209.15</v>
      </c>
      <c r="BG286" s="162">
        <f t="shared" si="66"/>
        <v>0</v>
      </c>
      <c r="BH286" s="162">
        <f t="shared" si="67"/>
        <v>0</v>
      </c>
      <c r="BI286" s="162">
        <f t="shared" si="68"/>
        <v>0</v>
      </c>
      <c r="BJ286" s="14" t="s">
        <v>85</v>
      </c>
      <c r="BK286" s="162">
        <f t="shared" si="69"/>
        <v>209.15</v>
      </c>
      <c r="BL286" s="14" t="s">
        <v>178</v>
      </c>
      <c r="BM286" s="161" t="s">
        <v>625</v>
      </c>
    </row>
    <row r="287" spans="1:65" s="2" customFormat="1" ht="16.5" customHeight="1">
      <c r="A287" s="26"/>
      <c r="B287" s="149"/>
      <c r="C287" s="150" t="s">
        <v>626</v>
      </c>
      <c r="D287" s="150" t="s">
        <v>148</v>
      </c>
      <c r="E287" s="151" t="s">
        <v>627</v>
      </c>
      <c r="F287" s="152" t="s">
        <v>628</v>
      </c>
      <c r="G287" s="153" t="s">
        <v>151</v>
      </c>
      <c r="H287" s="154">
        <v>5.58</v>
      </c>
      <c r="I287" s="155">
        <v>36.93</v>
      </c>
      <c r="J287" s="155">
        <f t="shared" si="60"/>
        <v>206.07</v>
      </c>
      <c r="K287" s="156"/>
      <c r="L287" s="27"/>
      <c r="M287" s="157" t="s">
        <v>1</v>
      </c>
      <c r="N287" s="158" t="s">
        <v>38</v>
      </c>
      <c r="O287" s="159">
        <v>1.423</v>
      </c>
      <c r="P287" s="159">
        <f t="shared" si="61"/>
        <v>7.94034</v>
      </c>
      <c r="Q287" s="159">
        <v>3.0000000000000001E-3</v>
      </c>
      <c r="R287" s="159">
        <f t="shared" si="62"/>
        <v>1.6740000000000001E-2</v>
      </c>
      <c r="S287" s="159">
        <v>0</v>
      </c>
      <c r="T287" s="160">
        <f t="shared" si="6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61" t="s">
        <v>178</v>
      </c>
      <c r="AT287" s="161" t="s">
        <v>148</v>
      </c>
      <c r="AU287" s="161" t="s">
        <v>85</v>
      </c>
      <c r="AY287" s="14" t="s">
        <v>146</v>
      </c>
      <c r="BE287" s="162">
        <f t="shared" si="64"/>
        <v>0</v>
      </c>
      <c r="BF287" s="162">
        <f t="shared" si="65"/>
        <v>206.07</v>
      </c>
      <c r="BG287" s="162">
        <f t="shared" si="66"/>
        <v>0</v>
      </c>
      <c r="BH287" s="162">
        <f t="shared" si="67"/>
        <v>0</v>
      </c>
      <c r="BI287" s="162">
        <f t="shared" si="68"/>
        <v>0</v>
      </c>
      <c r="BJ287" s="14" t="s">
        <v>85</v>
      </c>
      <c r="BK287" s="162">
        <f t="shared" si="69"/>
        <v>206.07</v>
      </c>
      <c r="BL287" s="14" t="s">
        <v>178</v>
      </c>
      <c r="BM287" s="161" t="s">
        <v>629</v>
      </c>
    </row>
    <row r="288" spans="1:65" s="2" customFormat="1" ht="24.15" customHeight="1">
      <c r="A288" s="26"/>
      <c r="B288" s="149"/>
      <c r="C288" s="150" t="s">
        <v>398</v>
      </c>
      <c r="D288" s="150" t="s">
        <v>148</v>
      </c>
      <c r="E288" s="151" t="s">
        <v>630</v>
      </c>
      <c r="F288" s="152" t="s">
        <v>631</v>
      </c>
      <c r="G288" s="153" t="s">
        <v>276</v>
      </c>
      <c r="H288" s="154">
        <v>139.30000000000001</v>
      </c>
      <c r="I288" s="155">
        <v>1.3</v>
      </c>
      <c r="J288" s="155">
        <f t="shared" si="60"/>
        <v>181.09</v>
      </c>
      <c r="K288" s="156"/>
      <c r="L288" s="27"/>
      <c r="M288" s="157" t="s">
        <v>1</v>
      </c>
      <c r="N288" s="158" t="s">
        <v>38</v>
      </c>
      <c r="O288" s="159">
        <v>8.5999999999999993E-2</v>
      </c>
      <c r="P288" s="159">
        <f t="shared" si="61"/>
        <v>11.979800000000001</v>
      </c>
      <c r="Q288" s="159">
        <v>0</v>
      </c>
      <c r="R288" s="159">
        <f t="shared" si="62"/>
        <v>0</v>
      </c>
      <c r="S288" s="159">
        <v>2.3E-3</v>
      </c>
      <c r="T288" s="160">
        <f t="shared" si="63"/>
        <v>0.32039000000000001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61" t="s">
        <v>178</v>
      </c>
      <c r="AT288" s="161" t="s">
        <v>148</v>
      </c>
      <c r="AU288" s="161" t="s">
        <v>85</v>
      </c>
      <c r="AY288" s="14" t="s">
        <v>146</v>
      </c>
      <c r="BE288" s="162">
        <f t="shared" si="64"/>
        <v>0</v>
      </c>
      <c r="BF288" s="162">
        <f t="shared" si="65"/>
        <v>181.09</v>
      </c>
      <c r="BG288" s="162">
        <f t="shared" si="66"/>
        <v>0</v>
      </c>
      <c r="BH288" s="162">
        <f t="shared" si="67"/>
        <v>0</v>
      </c>
      <c r="BI288" s="162">
        <f t="shared" si="68"/>
        <v>0</v>
      </c>
      <c r="BJ288" s="14" t="s">
        <v>85</v>
      </c>
      <c r="BK288" s="162">
        <f t="shared" si="69"/>
        <v>181.09</v>
      </c>
      <c r="BL288" s="14" t="s">
        <v>178</v>
      </c>
      <c r="BM288" s="161" t="s">
        <v>632</v>
      </c>
    </row>
    <row r="289" spans="1:65" s="2" customFormat="1" ht="16.5" customHeight="1">
      <c r="A289" s="26"/>
      <c r="B289" s="149"/>
      <c r="C289" s="150" t="s">
        <v>633</v>
      </c>
      <c r="D289" s="150" t="s">
        <v>148</v>
      </c>
      <c r="E289" s="151" t="s">
        <v>634</v>
      </c>
      <c r="F289" s="152" t="s">
        <v>635</v>
      </c>
      <c r="G289" s="153" t="s">
        <v>315</v>
      </c>
      <c r="H289" s="154">
        <v>3</v>
      </c>
      <c r="I289" s="155">
        <v>15.71</v>
      </c>
      <c r="J289" s="155">
        <f t="shared" si="60"/>
        <v>47.13</v>
      </c>
      <c r="K289" s="156"/>
      <c r="L289" s="27"/>
      <c r="M289" s="157" t="s">
        <v>1</v>
      </c>
      <c r="N289" s="158" t="s">
        <v>38</v>
      </c>
      <c r="O289" s="159">
        <v>0.89600000000000002</v>
      </c>
      <c r="P289" s="159">
        <f t="shared" si="61"/>
        <v>2.6880000000000002</v>
      </c>
      <c r="Q289" s="159">
        <v>0</v>
      </c>
      <c r="R289" s="159">
        <f t="shared" si="62"/>
        <v>0</v>
      </c>
      <c r="S289" s="159">
        <v>4.5999999999999999E-2</v>
      </c>
      <c r="T289" s="160">
        <f t="shared" si="63"/>
        <v>0.13800000000000001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61" t="s">
        <v>178</v>
      </c>
      <c r="AT289" s="161" t="s">
        <v>148</v>
      </c>
      <c r="AU289" s="161" t="s">
        <v>85</v>
      </c>
      <c r="AY289" s="14" t="s">
        <v>146</v>
      </c>
      <c r="BE289" s="162">
        <f t="shared" si="64"/>
        <v>0</v>
      </c>
      <c r="BF289" s="162">
        <f t="shared" si="65"/>
        <v>47.13</v>
      </c>
      <c r="BG289" s="162">
        <f t="shared" si="66"/>
        <v>0</v>
      </c>
      <c r="BH289" s="162">
        <f t="shared" si="67"/>
        <v>0</v>
      </c>
      <c r="BI289" s="162">
        <f t="shared" si="68"/>
        <v>0</v>
      </c>
      <c r="BJ289" s="14" t="s">
        <v>85</v>
      </c>
      <c r="BK289" s="162">
        <f t="shared" si="69"/>
        <v>47.13</v>
      </c>
      <c r="BL289" s="14" t="s">
        <v>178</v>
      </c>
      <c r="BM289" s="161" t="s">
        <v>636</v>
      </c>
    </row>
    <row r="290" spans="1:65" s="2" customFormat="1" ht="16.5" customHeight="1">
      <c r="A290" s="26"/>
      <c r="B290" s="149"/>
      <c r="C290" s="150" t="s">
        <v>405</v>
      </c>
      <c r="D290" s="150" t="s">
        <v>148</v>
      </c>
      <c r="E290" s="151" t="s">
        <v>637</v>
      </c>
      <c r="F290" s="152" t="s">
        <v>638</v>
      </c>
      <c r="G290" s="153" t="s">
        <v>276</v>
      </c>
      <c r="H290" s="154">
        <v>16</v>
      </c>
      <c r="I290" s="155">
        <v>36.08</v>
      </c>
      <c r="J290" s="155">
        <f t="shared" si="60"/>
        <v>577.28</v>
      </c>
      <c r="K290" s="156"/>
      <c r="L290" s="27"/>
      <c r="M290" s="157" t="s">
        <v>1</v>
      </c>
      <c r="N290" s="158" t="s">
        <v>38</v>
      </c>
      <c r="O290" s="159">
        <v>0.66100000000000003</v>
      </c>
      <c r="P290" s="159">
        <f t="shared" si="61"/>
        <v>10.576000000000001</v>
      </c>
      <c r="Q290" s="159">
        <v>3.0000000000000001E-3</v>
      </c>
      <c r="R290" s="159">
        <f t="shared" si="62"/>
        <v>4.8000000000000001E-2</v>
      </c>
      <c r="S290" s="159">
        <v>0</v>
      </c>
      <c r="T290" s="160">
        <f t="shared" si="6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61" t="s">
        <v>178</v>
      </c>
      <c r="AT290" s="161" t="s">
        <v>148</v>
      </c>
      <c r="AU290" s="161" t="s">
        <v>85</v>
      </c>
      <c r="AY290" s="14" t="s">
        <v>146</v>
      </c>
      <c r="BE290" s="162">
        <f t="shared" si="64"/>
        <v>0</v>
      </c>
      <c r="BF290" s="162">
        <f t="shared" si="65"/>
        <v>577.28</v>
      </c>
      <c r="BG290" s="162">
        <f t="shared" si="66"/>
        <v>0</v>
      </c>
      <c r="BH290" s="162">
        <f t="shared" si="67"/>
        <v>0</v>
      </c>
      <c r="BI290" s="162">
        <f t="shared" si="68"/>
        <v>0</v>
      </c>
      <c r="BJ290" s="14" t="s">
        <v>85</v>
      </c>
      <c r="BK290" s="162">
        <f t="shared" si="69"/>
        <v>577.28</v>
      </c>
      <c r="BL290" s="14" t="s">
        <v>178</v>
      </c>
      <c r="BM290" s="161" t="s">
        <v>639</v>
      </c>
    </row>
    <row r="291" spans="1:65" s="2" customFormat="1" ht="24.15" customHeight="1">
      <c r="A291" s="26"/>
      <c r="B291" s="149"/>
      <c r="C291" s="150" t="s">
        <v>640</v>
      </c>
      <c r="D291" s="150" t="s">
        <v>148</v>
      </c>
      <c r="E291" s="151" t="s">
        <v>641</v>
      </c>
      <c r="F291" s="152" t="s">
        <v>642</v>
      </c>
      <c r="G291" s="153" t="s">
        <v>276</v>
      </c>
      <c r="H291" s="154">
        <v>156.1</v>
      </c>
      <c r="I291" s="155">
        <v>27.91</v>
      </c>
      <c r="J291" s="155">
        <f t="shared" si="60"/>
        <v>4356.75</v>
      </c>
      <c r="K291" s="156"/>
      <c r="L291" s="27"/>
      <c r="M291" s="157" t="s">
        <v>1</v>
      </c>
      <c r="N291" s="158" t="s">
        <v>38</v>
      </c>
      <c r="O291" s="159">
        <v>0</v>
      </c>
      <c r="P291" s="159">
        <f t="shared" si="61"/>
        <v>0</v>
      </c>
      <c r="Q291" s="159">
        <v>0</v>
      </c>
      <c r="R291" s="159">
        <f t="shared" si="62"/>
        <v>0</v>
      </c>
      <c r="S291" s="159">
        <v>0</v>
      </c>
      <c r="T291" s="160">
        <f t="shared" si="6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61" t="s">
        <v>178</v>
      </c>
      <c r="AT291" s="161" t="s">
        <v>148</v>
      </c>
      <c r="AU291" s="161" t="s">
        <v>85</v>
      </c>
      <c r="AY291" s="14" t="s">
        <v>146</v>
      </c>
      <c r="BE291" s="162">
        <f t="shared" si="64"/>
        <v>0</v>
      </c>
      <c r="BF291" s="162">
        <f t="shared" si="65"/>
        <v>4356.75</v>
      </c>
      <c r="BG291" s="162">
        <f t="shared" si="66"/>
        <v>0</v>
      </c>
      <c r="BH291" s="162">
        <f t="shared" si="67"/>
        <v>0</v>
      </c>
      <c r="BI291" s="162">
        <f t="shared" si="68"/>
        <v>0</v>
      </c>
      <c r="BJ291" s="14" t="s">
        <v>85</v>
      </c>
      <c r="BK291" s="162">
        <f t="shared" si="69"/>
        <v>4356.75</v>
      </c>
      <c r="BL291" s="14" t="s">
        <v>178</v>
      </c>
      <c r="BM291" s="161" t="s">
        <v>643</v>
      </c>
    </row>
    <row r="292" spans="1:65" s="2" customFormat="1" ht="24.15" customHeight="1">
      <c r="A292" s="26"/>
      <c r="B292" s="149"/>
      <c r="C292" s="150" t="s">
        <v>409</v>
      </c>
      <c r="D292" s="150" t="s">
        <v>148</v>
      </c>
      <c r="E292" s="151" t="s">
        <v>644</v>
      </c>
      <c r="F292" s="152" t="s">
        <v>645</v>
      </c>
      <c r="G292" s="153" t="s">
        <v>423</v>
      </c>
      <c r="H292" s="154">
        <v>56.497999999999998</v>
      </c>
      <c r="I292" s="155">
        <v>1.9</v>
      </c>
      <c r="J292" s="155">
        <f t="shared" si="60"/>
        <v>107.35</v>
      </c>
      <c r="K292" s="156"/>
      <c r="L292" s="27"/>
      <c r="M292" s="157" t="s">
        <v>1</v>
      </c>
      <c r="N292" s="158" t="s">
        <v>38</v>
      </c>
      <c r="O292" s="159">
        <v>0</v>
      </c>
      <c r="P292" s="159">
        <f t="shared" si="61"/>
        <v>0</v>
      </c>
      <c r="Q292" s="159">
        <v>0</v>
      </c>
      <c r="R292" s="159">
        <f t="shared" si="62"/>
        <v>0</v>
      </c>
      <c r="S292" s="159">
        <v>0</v>
      </c>
      <c r="T292" s="160">
        <f t="shared" si="6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61" t="s">
        <v>178</v>
      </c>
      <c r="AT292" s="161" t="s">
        <v>148</v>
      </c>
      <c r="AU292" s="161" t="s">
        <v>85</v>
      </c>
      <c r="AY292" s="14" t="s">
        <v>146</v>
      </c>
      <c r="BE292" s="162">
        <f t="shared" si="64"/>
        <v>0</v>
      </c>
      <c r="BF292" s="162">
        <f t="shared" si="65"/>
        <v>107.35</v>
      </c>
      <c r="BG292" s="162">
        <f t="shared" si="66"/>
        <v>0</v>
      </c>
      <c r="BH292" s="162">
        <f t="shared" si="67"/>
        <v>0</v>
      </c>
      <c r="BI292" s="162">
        <f t="shared" si="68"/>
        <v>0</v>
      </c>
      <c r="BJ292" s="14" t="s">
        <v>85</v>
      </c>
      <c r="BK292" s="162">
        <f t="shared" si="69"/>
        <v>107.35</v>
      </c>
      <c r="BL292" s="14" t="s">
        <v>178</v>
      </c>
      <c r="BM292" s="161" t="s">
        <v>646</v>
      </c>
    </row>
    <row r="293" spans="1:65" s="12" customFormat="1" ht="22.95" customHeight="1">
      <c r="B293" s="137"/>
      <c r="D293" s="138" t="s">
        <v>71</v>
      </c>
      <c r="E293" s="147" t="s">
        <v>647</v>
      </c>
      <c r="F293" s="147" t="s">
        <v>648</v>
      </c>
      <c r="J293" s="148">
        <f>BK293</f>
        <v>6616.1599999999989</v>
      </c>
      <c r="L293" s="137"/>
      <c r="M293" s="141"/>
      <c r="N293" s="142"/>
      <c r="O293" s="142"/>
      <c r="P293" s="143">
        <f>SUM(P294:P297)</f>
        <v>3.1546669999999999</v>
      </c>
      <c r="Q293" s="142"/>
      <c r="R293" s="143">
        <f>SUM(R294:R297)</f>
        <v>4.4939999999999997E-3</v>
      </c>
      <c r="S293" s="142"/>
      <c r="T293" s="144">
        <f>SUM(T294:T297)</f>
        <v>6.0000000000000001E-3</v>
      </c>
      <c r="AR293" s="138" t="s">
        <v>85</v>
      </c>
      <c r="AT293" s="145" t="s">
        <v>71</v>
      </c>
      <c r="AU293" s="145" t="s">
        <v>79</v>
      </c>
      <c r="AY293" s="138" t="s">
        <v>146</v>
      </c>
      <c r="BK293" s="146">
        <f>SUM(BK294:BK297)</f>
        <v>6616.1599999999989</v>
      </c>
    </row>
    <row r="294" spans="1:65" s="2" customFormat="1" ht="21.75" customHeight="1">
      <c r="A294" s="26"/>
      <c r="B294" s="149"/>
      <c r="C294" s="150" t="s">
        <v>649</v>
      </c>
      <c r="D294" s="150" t="s">
        <v>148</v>
      </c>
      <c r="E294" s="151" t="s">
        <v>650</v>
      </c>
      <c r="F294" s="152" t="s">
        <v>651</v>
      </c>
      <c r="G294" s="153" t="s">
        <v>276</v>
      </c>
      <c r="H294" s="154">
        <v>10.7</v>
      </c>
      <c r="I294" s="155">
        <v>8.9700000000000006</v>
      </c>
      <c r="J294" s="155">
        <f>ROUND(I294*H294,2)</f>
        <v>95.98</v>
      </c>
      <c r="K294" s="156"/>
      <c r="L294" s="27"/>
      <c r="M294" s="157" t="s">
        <v>1</v>
      </c>
      <c r="N294" s="158" t="s">
        <v>38</v>
      </c>
      <c r="O294" s="159">
        <v>0.28081</v>
      </c>
      <c r="P294" s="159">
        <f>O294*H294</f>
        <v>3.004667</v>
      </c>
      <c r="Q294" s="159">
        <v>4.2000000000000002E-4</v>
      </c>
      <c r="R294" s="159">
        <f>Q294*H294</f>
        <v>4.4939999999999997E-3</v>
      </c>
      <c r="S294" s="159">
        <v>0</v>
      </c>
      <c r="T294" s="160">
        <f>S294*H294</f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61" t="s">
        <v>178</v>
      </c>
      <c r="AT294" s="161" t="s">
        <v>148</v>
      </c>
      <c r="AU294" s="161" t="s">
        <v>85</v>
      </c>
      <c r="AY294" s="14" t="s">
        <v>146</v>
      </c>
      <c r="BE294" s="162">
        <f>IF(N294="základná",J294,0)</f>
        <v>0</v>
      </c>
      <c r="BF294" s="162">
        <f>IF(N294="znížená",J294,0)</f>
        <v>95.98</v>
      </c>
      <c r="BG294" s="162">
        <f>IF(N294="zákl. prenesená",J294,0)</f>
        <v>0</v>
      </c>
      <c r="BH294" s="162">
        <f>IF(N294="zníž. prenesená",J294,0)</f>
        <v>0</v>
      </c>
      <c r="BI294" s="162">
        <f>IF(N294="nulová",J294,0)</f>
        <v>0</v>
      </c>
      <c r="BJ294" s="14" t="s">
        <v>85</v>
      </c>
      <c r="BK294" s="162">
        <f>ROUND(I294*H294,2)</f>
        <v>95.98</v>
      </c>
      <c r="BL294" s="14" t="s">
        <v>178</v>
      </c>
      <c r="BM294" s="161" t="s">
        <v>652</v>
      </c>
    </row>
    <row r="295" spans="1:65" s="2" customFormat="1" ht="33" customHeight="1">
      <c r="A295" s="26"/>
      <c r="B295" s="149"/>
      <c r="C295" s="163" t="s">
        <v>412</v>
      </c>
      <c r="D295" s="163" t="s">
        <v>283</v>
      </c>
      <c r="E295" s="164" t="s">
        <v>653</v>
      </c>
      <c r="F295" s="165" t="s">
        <v>654</v>
      </c>
      <c r="G295" s="166" t="s">
        <v>286</v>
      </c>
      <c r="H295" s="167">
        <v>1</v>
      </c>
      <c r="I295" s="168">
        <v>6482.08</v>
      </c>
      <c r="J295" s="168">
        <f>ROUND(I295*H295,2)</f>
        <v>6482.08</v>
      </c>
      <c r="K295" s="169"/>
      <c r="L295" s="170"/>
      <c r="M295" s="171" t="s">
        <v>1</v>
      </c>
      <c r="N295" s="172" t="s">
        <v>38</v>
      </c>
      <c r="O295" s="159">
        <v>0</v>
      </c>
      <c r="P295" s="159">
        <f>O295*H295</f>
        <v>0</v>
      </c>
      <c r="Q295" s="159">
        <v>0</v>
      </c>
      <c r="R295" s="159">
        <f>Q295*H295</f>
        <v>0</v>
      </c>
      <c r="S295" s="159">
        <v>0</v>
      </c>
      <c r="T295" s="160">
        <f>S295*H295</f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61" t="s">
        <v>206</v>
      </c>
      <c r="AT295" s="161" t="s">
        <v>283</v>
      </c>
      <c r="AU295" s="161" t="s">
        <v>85</v>
      </c>
      <c r="AY295" s="14" t="s">
        <v>146</v>
      </c>
      <c r="BE295" s="162">
        <f>IF(N295="základná",J295,0)</f>
        <v>0</v>
      </c>
      <c r="BF295" s="162">
        <f>IF(N295="znížená",J295,0)</f>
        <v>6482.08</v>
      </c>
      <c r="BG295" s="162">
        <f>IF(N295="zákl. prenesená",J295,0)</f>
        <v>0</v>
      </c>
      <c r="BH295" s="162">
        <f>IF(N295="zníž. prenesená",J295,0)</f>
        <v>0</v>
      </c>
      <c r="BI295" s="162">
        <f>IF(N295="nulová",J295,0)</f>
        <v>0</v>
      </c>
      <c r="BJ295" s="14" t="s">
        <v>85</v>
      </c>
      <c r="BK295" s="162">
        <f>ROUND(I295*H295,2)</f>
        <v>6482.08</v>
      </c>
      <c r="BL295" s="14" t="s">
        <v>178</v>
      </c>
      <c r="BM295" s="161" t="s">
        <v>655</v>
      </c>
    </row>
    <row r="296" spans="1:65" s="2" customFormat="1" ht="24.15" customHeight="1">
      <c r="A296" s="26"/>
      <c r="B296" s="149"/>
      <c r="C296" s="150" t="s">
        <v>656</v>
      </c>
      <c r="D296" s="150" t="s">
        <v>148</v>
      </c>
      <c r="E296" s="151" t="s">
        <v>657</v>
      </c>
      <c r="F296" s="152" t="s">
        <v>658</v>
      </c>
      <c r="G296" s="153" t="s">
        <v>286</v>
      </c>
      <c r="H296" s="154">
        <v>1</v>
      </c>
      <c r="I296" s="155">
        <v>1.91</v>
      </c>
      <c r="J296" s="155">
        <f>ROUND(I296*H296,2)</f>
        <v>1.91</v>
      </c>
      <c r="K296" s="156"/>
      <c r="L296" s="27"/>
      <c r="M296" s="157" t="s">
        <v>1</v>
      </c>
      <c r="N296" s="158" t="s">
        <v>38</v>
      </c>
      <c r="O296" s="159">
        <v>0.15</v>
      </c>
      <c r="P296" s="159">
        <f>O296*H296</f>
        <v>0.15</v>
      </c>
      <c r="Q296" s="159">
        <v>0</v>
      </c>
      <c r="R296" s="159">
        <f>Q296*H296</f>
        <v>0</v>
      </c>
      <c r="S296" s="159">
        <v>6.0000000000000001E-3</v>
      </c>
      <c r="T296" s="160">
        <f>S296*H296</f>
        <v>6.0000000000000001E-3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61" t="s">
        <v>178</v>
      </c>
      <c r="AT296" s="161" t="s">
        <v>148</v>
      </c>
      <c r="AU296" s="161" t="s">
        <v>85</v>
      </c>
      <c r="AY296" s="14" t="s">
        <v>146</v>
      </c>
      <c r="BE296" s="162">
        <f>IF(N296="základná",J296,0)</f>
        <v>0</v>
      </c>
      <c r="BF296" s="162">
        <f>IF(N296="znížená",J296,0)</f>
        <v>1.91</v>
      </c>
      <c r="BG296" s="162">
        <f>IF(N296="zákl. prenesená",J296,0)</f>
        <v>0</v>
      </c>
      <c r="BH296" s="162">
        <f>IF(N296="zníž. prenesená",J296,0)</f>
        <v>0</v>
      </c>
      <c r="BI296" s="162">
        <f>IF(N296="nulová",J296,0)</f>
        <v>0</v>
      </c>
      <c r="BJ296" s="14" t="s">
        <v>85</v>
      </c>
      <c r="BK296" s="162">
        <f>ROUND(I296*H296,2)</f>
        <v>1.91</v>
      </c>
      <c r="BL296" s="14" t="s">
        <v>178</v>
      </c>
      <c r="BM296" s="161" t="s">
        <v>659</v>
      </c>
    </row>
    <row r="297" spans="1:65" s="2" customFormat="1" ht="24.15" customHeight="1">
      <c r="A297" s="26"/>
      <c r="B297" s="149"/>
      <c r="C297" s="150" t="s">
        <v>416</v>
      </c>
      <c r="D297" s="150" t="s">
        <v>148</v>
      </c>
      <c r="E297" s="151" t="s">
        <v>660</v>
      </c>
      <c r="F297" s="152" t="s">
        <v>661</v>
      </c>
      <c r="G297" s="153" t="s">
        <v>423</v>
      </c>
      <c r="H297" s="154">
        <v>65.8</v>
      </c>
      <c r="I297" s="155">
        <v>0.55000000000000004</v>
      </c>
      <c r="J297" s="155">
        <f>ROUND(I297*H297,2)</f>
        <v>36.19</v>
      </c>
      <c r="K297" s="156"/>
      <c r="L297" s="27"/>
      <c r="M297" s="157" t="s">
        <v>1</v>
      </c>
      <c r="N297" s="158" t="s">
        <v>38</v>
      </c>
      <c r="O297" s="159">
        <v>0</v>
      </c>
      <c r="P297" s="159">
        <f>O297*H297</f>
        <v>0</v>
      </c>
      <c r="Q297" s="159">
        <v>0</v>
      </c>
      <c r="R297" s="159">
        <f>Q297*H297</f>
        <v>0</v>
      </c>
      <c r="S297" s="159">
        <v>0</v>
      </c>
      <c r="T297" s="160">
        <f>S297*H297</f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61" t="s">
        <v>178</v>
      </c>
      <c r="AT297" s="161" t="s">
        <v>148</v>
      </c>
      <c r="AU297" s="161" t="s">
        <v>85</v>
      </c>
      <c r="AY297" s="14" t="s">
        <v>146</v>
      </c>
      <c r="BE297" s="162">
        <f>IF(N297="základná",J297,0)</f>
        <v>0</v>
      </c>
      <c r="BF297" s="162">
        <f>IF(N297="znížená",J297,0)</f>
        <v>36.19</v>
      </c>
      <c r="BG297" s="162">
        <f>IF(N297="zákl. prenesená",J297,0)</f>
        <v>0</v>
      </c>
      <c r="BH297" s="162">
        <f>IF(N297="zníž. prenesená",J297,0)</f>
        <v>0</v>
      </c>
      <c r="BI297" s="162">
        <f>IF(N297="nulová",J297,0)</f>
        <v>0</v>
      </c>
      <c r="BJ297" s="14" t="s">
        <v>85</v>
      </c>
      <c r="BK297" s="162">
        <f>ROUND(I297*H297,2)</f>
        <v>36.19</v>
      </c>
      <c r="BL297" s="14" t="s">
        <v>178</v>
      </c>
      <c r="BM297" s="161" t="s">
        <v>662</v>
      </c>
    </row>
    <row r="298" spans="1:65" s="12" customFormat="1" ht="22.95" customHeight="1">
      <c r="B298" s="137"/>
      <c r="D298" s="138" t="s">
        <v>71</v>
      </c>
      <c r="E298" s="147" t="s">
        <v>663</v>
      </c>
      <c r="F298" s="147" t="s">
        <v>664</v>
      </c>
      <c r="J298" s="148">
        <f>BK298</f>
        <v>16115.960000000001</v>
      </c>
      <c r="L298" s="137"/>
      <c r="M298" s="141"/>
      <c r="N298" s="142"/>
      <c r="O298" s="142"/>
      <c r="P298" s="143">
        <f>SUM(P299:P306)</f>
        <v>135.16989999999998</v>
      </c>
      <c r="Q298" s="142"/>
      <c r="R298" s="143">
        <f>SUM(R299:R306)</f>
        <v>4.335E-2</v>
      </c>
      <c r="S298" s="142"/>
      <c r="T298" s="144">
        <f>SUM(T299:T306)</f>
        <v>0</v>
      </c>
      <c r="AR298" s="138" t="s">
        <v>85</v>
      </c>
      <c r="AT298" s="145" t="s">
        <v>71</v>
      </c>
      <c r="AU298" s="145" t="s">
        <v>79</v>
      </c>
      <c r="AY298" s="138" t="s">
        <v>146</v>
      </c>
      <c r="BK298" s="146">
        <f>SUM(BK299:BK306)</f>
        <v>16115.960000000001</v>
      </c>
    </row>
    <row r="299" spans="1:65" s="2" customFormat="1" ht="16.5" customHeight="1">
      <c r="A299" s="26"/>
      <c r="B299" s="149"/>
      <c r="C299" s="150" t="s">
        <v>665</v>
      </c>
      <c r="D299" s="150" t="s">
        <v>148</v>
      </c>
      <c r="E299" s="151" t="s">
        <v>666</v>
      </c>
      <c r="F299" s="152" t="s">
        <v>667</v>
      </c>
      <c r="G299" s="153" t="s">
        <v>286</v>
      </c>
      <c r="H299" s="154">
        <v>1</v>
      </c>
      <c r="I299" s="155">
        <v>197.94</v>
      </c>
      <c r="J299" s="155">
        <f t="shared" ref="J299:J306" si="70">ROUND(I299*H299,2)</f>
        <v>197.94</v>
      </c>
      <c r="K299" s="156"/>
      <c r="L299" s="27"/>
      <c r="M299" s="157" t="s">
        <v>1</v>
      </c>
      <c r="N299" s="158" t="s">
        <v>38</v>
      </c>
      <c r="O299" s="159">
        <v>11.410959999999999</v>
      </c>
      <c r="P299" s="159">
        <f t="shared" ref="P299:P306" si="71">O299*H299</f>
        <v>11.410959999999999</v>
      </c>
      <c r="Q299" s="159">
        <v>5.0000000000000002E-5</v>
      </c>
      <c r="R299" s="159">
        <f t="shared" ref="R299:R306" si="72">Q299*H299</f>
        <v>5.0000000000000002E-5</v>
      </c>
      <c r="S299" s="159">
        <v>0</v>
      </c>
      <c r="T299" s="160">
        <f t="shared" ref="T299:T306" si="73">S299*H299</f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61" t="s">
        <v>178</v>
      </c>
      <c r="AT299" s="161" t="s">
        <v>148</v>
      </c>
      <c r="AU299" s="161" t="s">
        <v>85</v>
      </c>
      <c r="AY299" s="14" t="s">
        <v>146</v>
      </c>
      <c r="BE299" s="162">
        <f t="shared" ref="BE299:BE306" si="74">IF(N299="základná",J299,0)</f>
        <v>0</v>
      </c>
      <c r="BF299" s="162">
        <f t="shared" ref="BF299:BF306" si="75">IF(N299="znížená",J299,0)</f>
        <v>197.94</v>
      </c>
      <c r="BG299" s="162">
        <f t="shared" ref="BG299:BG306" si="76">IF(N299="zákl. prenesená",J299,0)</f>
        <v>0</v>
      </c>
      <c r="BH299" s="162">
        <f t="shared" ref="BH299:BH306" si="77">IF(N299="zníž. prenesená",J299,0)</f>
        <v>0</v>
      </c>
      <c r="BI299" s="162">
        <f t="shared" ref="BI299:BI306" si="78">IF(N299="nulová",J299,0)</f>
        <v>0</v>
      </c>
      <c r="BJ299" s="14" t="s">
        <v>85</v>
      </c>
      <c r="BK299" s="162">
        <f t="shared" ref="BK299:BK306" si="79">ROUND(I299*H299,2)</f>
        <v>197.94</v>
      </c>
      <c r="BL299" s="14" t="s">
        <v>178</v>
      </c>
      <c r="BM299" s="161" t="s">
        <v>668</v>
      </c>
    </row>
    <row r="300" spans="1:65" s="2" customFormat="1" ht="21.75" customHeight="1">
      <c r="A300" s="26"/>
      <c r="B300" s="149"/>
      <c r="C300" s="163" t="s">
        <v>419</v>
      </c>
      <c r="D300" s="163" t="s">
        <v>283</v>
      </c>
      <c r="E300" s="164" t="s">
        <v>669</v>
      </c>
      <c r="F300" s="165" t="s">
        <v>670</v>
      </c>
      <c r="G300" s="166" t="s">
        <v>286</v>
      </c>
      <c r="H300" s="167">
        <v>1</v>
      </c>
      <c r="I300" s="168">
        <v>1345.67</v>
      </c>
      <c r="J300" s="168">
        <f t="shared" si="70"/>
        <v>1345.67</v>
      </c>
      <c r="K300" s="169"/>
      <c r="L300" s="170"/>
      <c r="M300" s="171" t="s">
        <v>1</v>
      </c>
      <c r="N300" s="172" t="s">
        <v>38</v>
      </c>
      <c r="O300" s="159">
        <v>0</v>
      </c>
      <c r="P300" s="159">
        <f t="shared" si="71"/>
        <v>0</v>
      </c>
      <c r="Q300" s="159">
        <v>0</v>
      </c>
      <c r="R300" s="159">
        <f t="shared" si="72"/>
        <v>0</v>
      </c>
      <c r="S300" s="159">
        <v>0</v>
      </c>
      <c r="T300" s="160">
        <f t="shared" si="7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61" t="s">
        <v>206</v>
      </c>
      <c r="AT300" s="161" t="s">
        <v>283</v>
      </c>
      <c r="AU300" s="161" t="s">
        <v>85</v>
      </c>
      <c r="AY300" s="14" t="s">
        <v>146</v>
      </c>
      <c r="BE300" s="162">
        <f t="shared" si="74"/>
        <v>0</v>
      </c>
      <c r="BF300" s="162">
        <f t="shared" si="75"/>
        <v>1345.67</v>
      </c>
      <c r="BG300" s="162">
        <f t="shared" si="76"/>
        <v>0</v>
      </c>
      <c r="BH300" s="162">
        <f t="shared" si="77"/>
        <v>0</v>
      </c>
      <c r="BI300" s="162">
        <f t="shared" si="78"/>
        <v>0</v>
      </c>
      <c r="BJ300" s="14" t="s">
        <v>85</v>
      </c>
      <c r="BK300" s="162">
        <f t="shared" si="79"/>
        <v>1345.67</v>
      </c>
      <c r="BL300" s="14" t="s">
        <v>178</v>
      </c>
      <c r="BM300" s="161" t="s">
        <v>671</v>
      </c>
    </row>
    <row r="301" spans="1:65" s="2" customFormat="1" ht="16.5" customHeight="1">
      <c r="A301" s="26"/>
      <c r="B301" s="149"/>
      <c r="C301" s="150" t="s">
        <v>672</v>
      </c>
      <c r="D301" s="150" t="s">
        <v>148</v>
      </c>
      <c r="E301" s="151" t="s">
        <v>673</v>
      </c>
      <c r="F301" s="152" t="s">
        <v>674</v>
      </c>
      <c r="G301" s="153" t="s">
        <v>276</v>
      </c>
      <c r="H301" s="154">
        <v>130.44999999999999</v>
      </c>
      <c r="I301" s="155">
        <v>68.52</v>
      </c>
      <c r="J301" s="155">
        <f t="shared" si="70"/>
        <v>8938.43</v>
      </c>
      <c r="K301" s="156"/>
      <c r="L301" s="27"/>
      <c r="M301" s="157" t="s">
        <v>1</v>
      </c>
      <c r="N301" s="158" t="s">
        <v>38</v>
      </c>
      <c r="O301" s="159">
        <v>0</v>
      </c>
      <c r="P301" s="159">
        <f t="shared" si="71"/>
        <v>0</v>
      </c>
      <c r="Q301" s="159">
        <v>0</v>
      </c>
      <c r="R301" s="159">
        <f t="shared" si="72"/>
        <v>0</v>
      </c>
      <c r="S301" s="159">
        <v>0</v>
      </c>
      <c r="T301" s="160">
        <f t="shared" si="7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61" t="s">
        <v>178</v>
      </c>
      <c r="AT301" s="161" t="s">
        <v>148</v>
      </c>
      <c r="AU301" s="161" t="s">
        <v>85</v>
      </c>
      <c r="AY301" s="14" t="s">
        <v>146</v>
      </c>
      <c r="BE301" s="162">
        <f t="shared" si="74"/>
        <v>0</v>
      </c>
      <c r="BF301" s="162">
        <f t="shared" si="75"/>
        <v>8938.43</v>
      </c>
      <c r="BG301" s="162">
        <f t="shared" si="76"/>
        <v>0</v>
      </c>
      <c r="BH301" s="162">
        <f t="shared" si="77"/>
        <v>0</v>
      </c>
      <c r="BI301" s="162">
        <f t="shared" si="78"/>
        <v>0</v>
      </c>
      <c r="BJ301" s="14" t="s">
        <v>85</v>
      </c>
      <c r="BK301" s="162">
        <f t="shared" si="79"/>
        <v>8938.43</v>
      </c>
      <c r="BL301" s="14" t="s">
        <v>178</v>
      </c>
      <c r="BM301" s="161" t="s">
        <v>675</v>
      </c>
    </row>
    <row r="302" spans="1:65" s="2" customFormat="1" ht="24.15" customHeight="1">
      <c r="A302" s="26"/>
      <c r="B302" s="149"/>
      <c r="C302" s="150" t="s">
        <v>424</v>
      </c>
      <c r="D302" s="150" t="s">
        <v>148</v>
      </c>
      <c r="E302" s="151" t="s">
        <v>676</v>
      </c>
      <c r="F302" s="152" t="s">
        <v>677</v>
      </c>
      <c r="G302" s="153" t="s">
        <v>678</v>
      </c>
      <c r="H302" s="154">
        <v>375</v>
      </c>
      <c r="I302" s="155">
        <v>3.83</v>
      </c>
      <c r="J302" s="155">
        <f t="shared" si="70"/>
        <v>1436.25</v>
      </c>
      <c r="K302" s="156"/>
      <c r="L302" s="27"/>
      <c r="M302" s="157" t="s">
        <v>1</v>
      </c>
      <c r="N302" s="158" t="s">
        <v>38</v>
      </c>
      <c r="O302" s="159">
        <v>0.22009999999999999</v>
      </c>
      <c r="P302" s="159">
        <f t="shared" si="71"/>
        <v>82.537499999999994</v>
      </c>
      <c r="Q302" s="159">
        <v>6.0000000000000002E-5</v>
      </c>
      <c r="R302" s="159">
        <f t="shared" si="72"/>
        <v>2.2499999999999999E-2</v>
      </c>
      <c r="S302" s="159">
        <v>0</v>
      </c>
      <c r="T302" s="160">
        <f t="shared" si="7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61" t="s">
        <v>178</v>
      </c>
      <c r="AT302" s="161" t="s">
        <v>148</v>
      </c>
      <c r="AU302" s="161" t="s">
        <v>85</v>
      </c>
      <c r="AY302" s="14" t="s">
        <v>146</v>
      </c>
      <c r="BE302" s="162">
        <f t="shared" si="74"/>
        <v>0</v>
      </c>
      <c r="BF302" s="162">
        <f t="shared" si="75"/>
        <v>1436.25</v>
      </c>
      <c r="BG302" s="162">
        <f t="shared" si="76"/>
        <v>0</v>
      </c>
      <c r="BH302" s="162">
        <f t="shared" si="77"/>
        <v>0</v>
      </c>
      <c r="BI302" s="162">
        <f t="shared" si="78"/>
        <v>0</v>
      </c>
      <c r="BJ302" s="14" t="s">
        <v>85</v>
      </c>
      <c r="BK302" s="162">
        <f t="shared" si="79"/>
        <v>1436.25</v>
      </c>
      <c r="BL302" s="14" t="s">
        <v>178</v>
      </c>
      <c r="BM302" s="161" t="s">
        <v>679</v>
      </c>
    </row>
    <row r="303" spans="1:65" s="2" customFormat="1" ht="44.25" customHeight="1">
      <c r="A303" s="26"/>
      <c r="B303" s="149"/>
      <c r="C303" s="163" t="s">
        <v>680</v>
      </c>
      <c r="D303" s="163" t="s">
        <v>283</v>
      </c>
      <c r="E303" s="164" t="s">
        <v>681</v>
      </c>
      <c r="F303" s="165" t="s">
        <v>682</v>
      </c>
      <c r="G303" s="166" t="s">
        <v>315</v>
      </c>
      <c r="H303" s="167">
        <v>1</v>
      </c>
      <c r="I303" s="168">
        <v>1820</v>
      </c>
      <c r="J303" s="168">
        <f t="shared" si="70"/>
        <v>1820</v>
      </c>
      <c r="K303" s="169"/>
      <c r="L303" s="170"/>
      <c r="M303" s="171" t="s">
        <v>1</v>
      </c>
      <c r="N303" s="172" t="s">
        <v>38</v>
      </c>
      <c r="O303" s="159">
        <v>0</v>
      </c>
      <c r="P303" s="159">
        <f t="shared" si="71"/>
        <v>0</v>
      </c>
      <c r="Q303" s="159">
        <v>0</v>
      </c>
      <c r="R303" s="159">
        <f t="shared" si="72"/>
        <v>0</v>
      </c>
      <c r="S303" s="159">
        <v>0</v>
      </c>
      <c r="T303" s="160">
        <f t="shared" si="7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61" t="s">
        <v>206</v>
      </c>
      <c r="AT303" s="161" t="s">
        <v>283</v>
      </c>
      <c r="AU303" s="161" t="s">
        <v>85</v>
      </c>
      <c r="AY303" s="14" t="s">
        <v>146</v>
      </c>
      <c r="BE303" s="162">
        <f t="shared" si="74"/>
        <v>0</v>
      </c>
      <c r="BF303" s="162">
        <f t="shared" si="75"/>
        <v>1820</v>
      </c>
      <c r="BG303" s="162">
        <f t="shared" si="76"/>
        <v>0</v>
      </c>
      <c r="BH303" s="162">
        <f t="shared" si="77"/>
        <v>0</v>
      </c>
      <c r="BI303" s="162">
        <f t="shared" si="78"/>
        <v>0</v>
      </c>
      <c r="BJ303" s="14" t="s">
        <v>85</v>
      </c>
      <c r="BK303" s="162">
        <f t="shared" si="79"/>
        <v>1820</v>
      </c>
      <c r="BL303" s="14" t="s">
        <v>178</v>
      </c>
      <c r="BM303" s="161" t="s">
        <v>683</v>
      </c>
    </row>
    <row r="304" spans="1:65" s="2" customFormat="1" ht="24.15" customHeight="1">
      <c r="A304" s="26"/>
      <c r="B304" s="149"/>
      <c r="C304" s="150" t="s">
        <v>429</v>
      </c>
      <c r="D304" s="150" t="s">
        <v>148</v>
      </c>
      <c r="E304" s="151" t="s">
        <v>684</v>
      </c>
      <c r="F304" s="152" t="s">
        <v>685</v>
      </c>
      <c r="G304" s="153" t="s">
        <v>678</v>
      </c>
      <c r="H304" s="154">
        <v>416</v>
      </c>
      <c r="I304" s="155">
        <v>1.86</v>
      </c>
      <c r="J304" s="155">
        <f t="shared" si="70"/>
        <v>773.76</v>
      </c>
      <c r="K304" s="156"/>
      <c r="L304" s="27"/>
      <c r="M304" s="157" t="s">
        <v>1</v>
      </c>
      <c r="N304" s="158" t="s">
        <v>38</v>
      </c>
      <c r="O304" s="159">
        <v>9.9089999999999998E-2</v>
      </c>
      <c r="P304" s="159">
        <f t="shared" si="71"/>
        <v>41.221440000000001</v>
      </c>
      <c r="Q304" s="159">
        <v>5.0000000000000002E-5</v>
      </c>
      <c r="R304" s="159">
        <f t="shared" si="72"/>
        <v>2.0800000000000003E-2</v>
      </c>
      <c r="S304" s="159">
        <v>0</v>
      </c>
      <c r="T304" s="160">
        <f t="shared" si="7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61" t="s">
        <v>178</v>
      </c>
      <c r="AT304" s="161" t="s">
        <v>148</v>
      </c>
      <c r="AU304" s="161" t="s">
        <v>85</v>
      </c>
      <c r="AY304" s="14" t="s">
        <v>146</v>
      </c>
      <c r="BE304" s="162">
        <f t="shared" si="74"/>
        <v>0</v>
      </c>
      <c r="BF304" s="162">
        <f t="shared" si="75"/>
        <v>773.76</v>
      </c>
      <c r="BG304" s="162">
        <f t="shared" si="76"/>
        <v>0</v>
      </c>
      <c r="BH304" s="162">
        <f t="shared" si="77"/>
        <v>0</v>
      </c>
      <c r="BI304" s="162">
        <f t="shared" si="78"/>
        <v>0</v>
      </c>
      <c r="BJ304" s="14" t="s">
        <v>85</v>
      </c>
      <c r="BK304" s="162">
        <f t="shared" si="79"/>
        <v>773.76</v>
      </c>
      <c r="BL304" s="14" t="s">
        <v>178</v>
      </c>
      <c r="BM304" s="161" t="s">
        <v>686</v>
      </c>
    </row>
    <row r="305" spans="1:65" s="2" customFormat="1" ht="24.15" customHeight="1">
      <c r="A305" s="26"/>
      <c r="B305" s="149"/>
      <c r="C305" s="163" t="s">
        <v>687</v>
      </c>
      <c r="D305" s="163" t="s">
        <v>283</v>
      </c>
      <c r="E305" s="164" t="s">
        <v>688</v>
      </c>
      <c r="F305" s="165" t="s">
        <v>689</v>
      </c>
      <c r="G305" s="166" t="s">
        <v>678</v>
      </c>
      <c r="H305" s="167">
        <v>416</v>
      </c>
      <c r="I305" s="168">
        <v>3.51</v>
      </c>
      <c r="J305" s="168">
        <f t="shared" si="70"/>
        <v>1460.16</v>
      </c>
      <c r="K305" s="169"/>
      <c r="L305" s="170"/>
      <c r="M305" s="171" t="s">
        <v>1</v>
      </c>
      <c r="N305" s="172" t="s">
        <v>38</v>
      </c>
      <c r="O305" s="159">
        <v>0</v>
      </c>
      <c r="P305" s="159">
        <f t="shared" si="71"/>
        <v>0</v>
      </c>
      <c r="Q305" s="159">
        <v>0</v>
      </c>
      <c r="R305" s="159">
        <f t="shared" si="72"/>
        <v>0</v>
      </c>
      <c r="S305" s="159">
        <v>0</v>
      </c>
      <c r="T305" s="160">
        <f t="shared" si="7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61" t="s">
        <v>206</v>
      </c>
      <c r="AT305" s="161" t="s">
        <v>283</v>
      </c>
      <c r="AU305" s="161" t="s">
        <v>85</v>
      </c>
      <c r="AY305" s="14" t="s">
        <v>146</v>
      </c>
      <c r="BE305" s="162">
        <f t="shared" si="74"/>
        <v>0</v>
      </c>
      <c r="BF305" s="162">
        <f t="shared" si="75"/>
        <v>1460.16</v>
      </c>
      <c r="BG305" s="162">
        <f t="shared" si="76"/>
        <v>0</v>
      </c>
      <c r="BH305" s="162">
        <f t="shared" si="77"/>
        <v>0</v>
      </c>
      <c r="BI305" s="162">
        <f t="shared" si="78"/>
        <v>0</v>
      </c>
      <c r="BJ305" s="14" t="s">
        <v>85</v>
      </c>
      <c r="BK305" s="162">
        <f t="shared" si="79"/>
        <v>1460.16</v>
      </c>
      <c r="BL305" s="14" t="s">
        <v>178</v>
      </c>
      <c r="BM305" s="161" t="s">
        <v>690</v>
      </c>
    </row>
    <row r="306" spans="1:65" s="2" customFormat="1" ht="24.15" customHeight="1">
      <c r="A306" s="26"/>
      <c r="B306" s="149"/>
      <c r="C306" s="150" t="s">
        <v>433</v>
      </c>
      <c r="D306" s="150" t="s">
        <v>148</v>
      </c>
      <c r="E306" s="151" t="s">
        <v>691</v>
      </c>
      <c r="F306" s="152" t="s">
        <v>692</v>
      </c>
      <c r="G306" s="153" t="s">
        <v>423</v>
      </c>
      <c r="H306" s="154">
        <v>159.72200000000001</v>
      </c>
      <c r="I306" s="155">
        <v>0.9</v>
      </c>
      <c r="J306" s="155">
        <f t="shared" si="70"/>
        <v>143.75</v>
      </c>
      <c r="K306" s="156"/>
      <c r="L306" s="27"/>
      <c r="M306" s="157" t="s">
        <v>1</v>
      </c>
      <c r="N306" s="158" t="s">
        <v>38</v>
      </c>
      <c r="O306" s="159">
        <v>0</v>
      </c>
      <c r="P306" s="159">
        <f t="shared" si="71"/>
        <v>0</v>
      </c>
      <c r="Q306" s="159">
        <v>0</v>
      </c>
      <c r="R306" s="159">
        <f t="shared" si="72"/>
        <v>0</v>
      </c>
      <c r="S306" s="159">
        <v>0</v>
      </c>
      <c r="T306" s="160">
        <f t="shared" si="7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61" t="s">
        <v>178</v>
      </c>
      <c r="AT306" s="161" t="s">
        <v>148</v>
      </c>
      <c r="AU306" s="161" t="s">
        <v>85</v>
      </c>
      <c r="AY306" s="14" t="s">
        <v>146</v>
      </c>
      <c r="BE306" s="162">
        <f t="shared" si="74"/>
        <v>0</v>
      </c>
      <c r="BF306" s="162">
        <f t="shared" si="75"/>
        <v>143.75</v>
      </c>
      <c r="BG306" s="162">
        <f t="shared" si="76"/>
        <v>0</v>
      </c>
      <c r="BH306" s="162">
        <f t="shared" si="77"/>
        <v>0</v>
      </c>
      <c r="BI306" s="162">
        <f t="shared" si="78"/>
        <v>0</v>
      </c>
      <c r="BJ306" s="14" t="s">
        <v>85</v>
      </c>
      <c r="BK306" s="162">
        <f t="shared" si="79"/>
        <v>143.75</v>
      </c>
      <c r="BL306" s="14" t="s">
        <v>178</v>
      </c>
      <c r="BM306" s="161" t="s">
        <v>693</v>
      </c>
    </row>
    <row r="307" spans="1:65" s="12" customFormat="1" ht="22.95" customHeight="1">
      <c r="B307" s="137"/>
      <c r="D307" s="138" t="s">
        <v>71</v>
      </c>
      <c r="E307" s="147" t="s">
        <v>694</v>
      </c>
      <c r="F307" s="147" t="s">
        <v>695</v>
      </c>
      <c r="J307" s="148">
        <f>BK307</f>
        <v>410.36</v>
      </c>
      <c r="L307" s="137"/>
      <c r="M307" s="141"/>
      <c r="N307" s="142"/>
      <c r="O307" s="142"/>
      <c r="P307" s="143">
        <f>SUM(P308:P311)</f>
        <v>1.5599880000000002</v>
      </c>
      <c r="Q307" s="142"/>
      <c r="R307" s="143">
        <f>SUM(R308:R311)</f>
        <v>0</v>
      </c>
      <c r="S307" s="142"/>
      <c r="T307" s="144">
        <f>SUM(T308:T311)</f>
        <v>3.4000000000000002E-2</v>
      </c>
      <c r="AR307" s="138" t="s">
        <v>85</v>
      </c>
      <c r="AT307" s="145" t="s">
        <v>71</v>
      </c>
      <c r="AU307" s="145" t="s">
        <v>79</v>
      </c>
      <c r="AY307" s="138" t="s">
        <v>146</v>
      </c>
      <c r="BK307" s="146">
        <f>SUM(BK308:BK311)</f>
        <v>410.36</v>
      </c>
    </row>
    <row r="308" spans="1:65" s="2" customFormat="1" ht="24.15" customHeight="1">
      <c r="A308" s="26"/>
      <c r="B308" s="149"/>
      <c r="C308" s="150" t="s">
        <v>696</v>
      </c>
      <c r="D308" s="150" t="s">
        <v>148</v>
      </c>
      <c r="E308" s="151" t="s">
        <v>697</v>
      </c>
      <c r="F308" s="152" t="s">
        <v>698</v>
      </c>
      <c r="G308" s="153" t="s">
        <v>286</v>
      </c>
      <c r="H308" s="154">
        <v>2</v>
      </c>
      <c r="I308" s="155">
        <v>10.83</v>
      </c>
      <c r="J308" s="155">
        <f>ROUND(I308*H308,2)</f>
        <v>21.66</v>
      </c>
      <c r="K308" s="156"/>
      <c r="L308" s="27"/>
      <c r="M308" s="157" t="s">
        <v>1</v>
      </c>
      <c r="N308" s="158" t="s">
        <v>38</v>
      </c>
      <c r="O308" s="159">
        <v>0.52900000000000003</v>
      </c>
      <c r="P308" s="159">
        <f>O308*H308</f>
        <v>1.0580000000000001</v>
      </c>
      <c r="Q308" s="159">
        <v>0</v>
      </c>
      <c r="R308" s="159">
        <f>Q308*H308</f>
        <v>0</v>
      </c>
      <c r="S308" s="159">
        <v>0</v>
      </c>
      <c r="T308" s="160">
        <f>S308*H308</f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61" t="s">
        <v>178</v>
      </c>
      <c r="AT308" s="161" t="s">
        <v>148</v>
      </c>
      <c r="AU308" s="161" t="s">
        <v>85</v>
      </c>
      <c r="AY308" s="14" t="s">
        <v>146</v>
      </c>
      <c r="BE308" s="162">
        <f>IF(N308="základná",J308,0)</f>
        <v>0</v>
      </c>
      <c r="BF308" s="162">
        <f>IF(N308="znížená",J308,0)</f>
        <v>21.66</v>
      </c>
      <c r="BG308" s="162">
        <f>IF(N308="zákl. prenesená",J308,0)</f>
        <v>0</v>
      </c>
      <c r="BH308" s="162">
        <f>IF(N308="zníž. prenesená",J308,0)</f>
        <v>0</v>
      </c>
      <c r="BI308" s="162">
        <f>IF(N308="nulová",J308,0)</f>
        <v>0</v>
      </c>
      <c r="BJ308" s="14" t="s">
        <v>85</v>
      </c>
      <c r="BK308" s="162">
        <f>ROUND(I308*H308,2)</f>
        <v>21.66</v>
      </c>
      <c r="BL308" s="14" t="s">
        <v>178</v>
      </c>
      <c r="BM308" s="161" t="s">
        <v>699</v>
      </c>
    </row>
    <row r="309" spans="1:65" s="2" customFormat="1" ht="21.75" customHeight="1">
      <c r="A309" s="26"/>
      <c r="B309" s="149"/>
      <c r="C309" s="163" t="s">
        <v>436</v>
      </c>
      <c r="D309" s="163" t="s">
        <v>283</v>
      </c>
      <c r="E309" s="164" t="s">
        <v>700</v>
      </c>
      <c r="F309" s="165" t="s">
        <v>701</v>
      </c>
      <c r="G309" s="166" t="s">
        <v>286</v>
      </c>
      <c r="H309" s="167">
        <v>2</v>
      </c>
      <c r="I309" s="168">
        <v>185.9</v>
      </c>
      <c r="J309" s="168">
        <f>ROUND(I309*H309,2)</f>
        <v>371.8</v>
      </c>
      <c r="K309" s="169"/>
      <c r="L309" s="170"/>
      <c r="M309" s="171" t="s">
        <v>1</v>
      </c>
      <c r="N309" s="172" t="s">
        <v>38</v>
      </c>
      <c r="O309" s="159">
        <v>0</v>
      </c>
      <c r="P309" s="159">
        <f>O309*H309</f>
        <v>0</v>
      </c>
      <c r="Q309" s="159">
        <v>0</v>
      </c>
      <c r="R309" s="159">
        <f>Q309*H309</f>
        <v>0</v>
      </c>
      <c r="S309" s="159">
        <v>0</v>
      </c>
      <c r="T309" s="160">
        <f>S309*H309</f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61" t="s">
        <v>206</v>
      </c>
      <c r="AT309" s="161" t="s">
        <v>283</v>
      </c>
      <c r="AU309" s="161" t="s">
        <v>85</v>
      </c>
      <c r="AY309" s="14" t="s">
        <v>146</v>
      </c>
      <c r="BE309" s="162">
        <f>IF(N309="základná",J309,0)</f>
        <v>0</v>
      </c>
      <c r="BF309" s="162">
        <f>IF(N309="znížená",J309,0)</f>
        <v>371.8</v>
      </c>
      <c r="BG309" s="162">
        <f>IF(N309="zákl. prenesená",J309,0)</f>
        <v>0</v>
      </c>
      <c r="BH309" s="162">
        <f>IF(N309="zníž. prenesená",J309,0)</f>
        <v>0</v>
      </c>
      <c r="BI309" s="162">
        <f>IF(N309="nulová",J309,0)</f>
        <v>0</v>
      </c>
      <c r="BJ309" s="14" t="s">
        <v>85</v>
      </c>
      <c r="BK309" s="162">
        <f>ROUND(I309*H309,2)</f>
        <v>371.8</v>
      </c>
      <c r="BL309" s="14" t="s">
        <v>178</v>
      </c>
      <c r="BM309" s="161" t="s">
        <v>702</v>
      </c>
    </row>
    <row r="310" spans="1:65" s="2" customFormat="1" ht="24.15" customHeight="1">
      <c r="A310" s="26"/>
      <c r="B310" s="149"/>
      <c r="C310" s="150" t="s">
        <v>703</v>
      </c>
      <c r="D310" s="150" t="s">
        <v>148</v>
      </c>
      <c r="E310" s="151" t="s">
        <v>704</v>
      </c>
      <c r="F310" s="152" t="s">
        <v>705</v>
      </c>
      <c r="G310" s="153" t="s">
        <v>286</v>
      </c>
      <c r="H310" s="154">
        <v>2</v>
      </c>
      <c r="I310" s="155">
        <v>4.82</v>
      </c>
      <c r="J310" s="155">
        <f>ROUND(I310*H310,2)</f>
        <v>9.64</v>
      </c>
      <c r="K310" s="156"/>
      <c r="L310" s="27"/>
      <c r="M310" s="157" t="s">
        <v>1</v>
      </c>
      <c r="N310" s="158" t="s">
        <v>38</v>
      </c>
      <c r="O310" s="159">
        <v>0.25099399999999999</v>
      </c>
      <c r="P310" s="159">
        <f>O310*H310</f>
        <v>0.50198799999999999</v>
      </c>
      <c r="Q310" s="159">
        <v>0</v>
      </c>
      <c r="R310" s="159">
        <f>Q310*H310</f>
        <v>0</v>
      </c>
      <c r="S310" s="159">
        <v>1.7000000000000001E-2</v>
      </c>
      <c r="T310" s="160">
        <f>S310*H310</f>
        <v>3.4000000000000002E-2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61" t="s">
        <v>178</v>
      </c>
      <c r="AT310" s="161" t="s">
        <v>148</v>
      </c>
      <c r="AU310" s="161" t="s">
        <v>85</v>
      </c>
      <c r="AY310" s="14" t="s">
        <v>146</v>
      </c>
      <c r="BE310" s="162">
        <f>IF(N310="základná",J310,0)</f>
        <v>0</v>
      </c>
      <c r="BF310" s="162">
        <f>IF(N310="znížená",J310,0)</f>
        <v>9.64</v>
      </c>
      <c r="BG310" s="162">
        <f>IF(N310="zákl. prenesená",J310,0)</f>
        <v>0</v>
      </c>
      <c r="BH310" s="162">
        <f>IF(N310="zníž. prenesená",J310,0)</f>
        <v>0</v>
      </c>
      <c r="BI310" s="162">
        <f>IF(N310="nulová",J310,0)</f>
        <v>0</v>
      </c>
      <c r="BJ310" s="14" t="s">
        <v>85</v>
      </c>
      <c r="BK310" s="162">
        <f>ROUND(I310*H310,2)</f>
        <v>9.64</v>
      </c>
      <c r="BL310" s="14" t="s">
        <v>178</v>
      </c>
      <c r="BM310" s="161" t="s">
        <v>706</v>
      </c>
    </row>
    <row r="311" spans="1:65" s="2" customFormat="1" ht="33" customHeight="1">
      <c r="A311" s="26"/>
      <c r="B311" s="149"/>
      <c r="C311" s="150" t="s">
        <v>440</v>
      </c>
      <c r="D311" s="150" t="s">
        <v>148</v>
      </c>
      <c r="E311" s="151" t="s">
        <v>707</v>
      </c>
      <c r="F311" s="152" t="s">
        <v>708</v>
      </c>
      <c r="G311" s="153" t="s">
        <v>423</v>
      </c>
      <c r="H311" s="154">
        <v>4.0309999999999997</v>
      </c>
      <c r="I311" s="155">
        <v>1.8</v>
      </c>
      <c r="J311" s="155">
        <f>ROUND(I311*H311,2)</f>
        <v>7.26</v>
      </c>
      <c r="K311" s="156"/>
      <c r="L311" s="27"/>
      <c r="M311" s="157" t="s">
        <v>1</v>
      </c>
      <c r="N311" s="158" t="s">
        <v>38</v>
      </c>
      <c r="O311" s="159">
        <v>0</v>
      </c>
      <c r="P311" s="159">
        <f>O311*H311</f>
        <v>0</v>
      </c>
      <c r="Q311" s="159">
        <v>0</v>
      </c>
      <c r="R311" s="159">
        <f>Q311*H311</f>
        <v>0</v>
      </c>
      <c r="S311" s="159">
        <v>0</v>
      </c>
      <c r="T311" s="160">
        <f>S311*H311</f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61" t="s">
        <v>178</v>
      </c>
      <c r="AT311" s="161" t="s">
        <v>148</v>
      </c>
      <c r="AU311" s="161" t="s">
        <v>85</v>
      </c>
      <c r="AY311" s="14" t="s">
        <v>146</v>
      </c>
      <c r="BE311" s="162">
        <f>IF(N311="základná",J311,0)</f>
        <v>0</v>
      </c>
      <c r="BF311" s="162">
        <f>IF(N311="znížená",J311,0)</f>
        <v>7.26</v>
      </c>
      <c r="BG311" s="162">
        <f>IF(N311="zákl. prenesená",J311,0)</f>
        <v>0</v>
      </c>
      <c r="BH311" s="162">
        <f>IF(N311="zníž. prenesená",J311,0)</f>
        <v>0</v>
      </c>
      <c r="BI311" s="162">
        <f>IF(N311="nulová",J311,0)</f>
        <v>0</v>
      </c>
      <c r="BJ311" s="14" t="s">
        <v>85</v>
      </c>
      <c r="BK311" s="162">
        <f>ROUND(I311*H311,2)</f>
        <v>7.26</v>
      </c>
      <c r="BL311" s="14" t="s">
        <v>178</v>
      </c>
      <c r="BM311" s="161" t="s">
        <v>709</v>
      </c>
    </row>
    <row r="312" spans="1:65" s="12" customFormat="1" ht="22.95" customHeight="1">
      <c r="B312" s="137"/>
      <c r="D312" s="138" t="s">
        <v>71</v>
      </c>
      <c r="E312" s="147" t="s">
        <v>710</v>
      </c>
      <c r="F312" s="147" t="s">
        <v>711</v>
      </c>
      <c r="J312" s="148">
        <f>BK312</f>
        <v>802.91000000000008</v>
      </c>
      <c r="L312" s="137"/>
      <c r="M312" s="141"/>
      <c r="N312" s="142"/>
      <c r="O312" s="142"/>
      <c r="P312" s="143">
        <f>SUM(P313:P319)</f>
        <v>29.867292399999997</v>
      </c>
      <c r="Q312" s="142"/>
      <c r="R312" s="143">
        <f>SUM(R313:R319)</f>
        <v>1.9316199999999999E-2</v>
      </c>
      <c r="S312" s="142"/>
      <c r="T312" s="144">
        <f>SUM(T313:T319)</f>
        <v>0</v>
      </c>
      <c r="AR312" s="138" t="s">
        <v>85</v>
      </c>
      <c r="AT312" s="145" t="s">
        <v>71</v>
      </c>
      <c r="AU312" s="145" t="s">
        <v>79</v>
      </c>
      <c r="AY312" s="138" t="s">
        <v>146</v>
      </c>
      <c r="BK312" s="146">
        <f>SUM(BK313:BK319)</f>
        <v>802.91000000000008</v>
      </c>
    </row>
    <row r="313" spans="1:65" s="2" customFormat="1" ht="24.15" customHeight="1">
      <c r="A313" s="26"/>
      <c r="B313" s="149"/>
      <c r="C313" s="150" t="s">
        <v>712</v>
      </c>
      <c r="D313" s="150" t="s">
        <v>148</v>
      </c>
      <c r="E313" s="151" t="s">
        <v>713</v>
      </c>
      <c r="F313" s="152" t="s">
        <v>714</v>
      </c>
      <c r="G313" s="153" t="s">
        <v>151</v>
      </c>
      <c r="H313" s="154">
        <v>15</v>
      </c>
      <c r="I313" s="155">
        <v>1.21</v>
      </c>
      <c r="J313" s="155">
        <f t="shared" ref="J313:J319" si="80">ROUND(I313*H313,2)</f>
        <v>18.149999999999999</v>
      </c>
      <c r="K313" s="156"/>
      <c r="L313" s="27"/>
      <c r="M313" s="157" t="s">
        <v>1</v>
      </c>
      <c r="N313" s="158" t="s">
        <v>38</v>
      </c>
      <c r="O313" s="159">
        <v>6.8000000000000005E-2</v>
      </c>
      <c r="P313" s="159">
        <f t="shared" ref="P313:P319" si="81">O313*H313</f>
        <v>1.02</v>
      </c>
      <c r="Q313" s="159">
        <v>0</v>
      </c>
      <c r="R313" s="159">
        <f t="shared" ref="R313:R319" si="82">Q313*H313</f>
        <v>0</v>
      </c>
      <c r="S313" s="159">
        <v>0</v>
      </c>
      <c r="T313" s="160">
        <f t="shared" ref="T313:T319" si="83"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61" t="s">
        <v>178</v>
      </c>
      <c r="AT313" s="161" t="s">
        <v>148</v>
      </c>
      <c r="AU313" s="161" t="s">
        <v>85</v>
      </c>
      <c r="AY313" s="14" t="s">
        <v>146</v>
      </c>
      <c r="BE313" s="162">
        <f t="shared" ref="BE313:BE319" si="84">IF(N313="základná",J313,0)</f>
        <v>0</v>
      </c>
      <c r="BF313" s="162">
        <f t="shared" ref="BF313:BF319" si="85">IF(N313="znížená",J313,0)</f>
        <v>18.149999999999999</v>
      </c>
      <c r="BG313" s="162">
        <f t="shared" ref="BG313:BG319" si="86">IF(N313="zákl. prenesená",J313,0)</f>
        <v>0</v>
      </c>
      <c r="BH313" s="162">
        <f t="shared" ref="BH313:BH319" si="87">IF(N313="zníž. prenesená",J313,0)</f>
        <v>0</v>
      </c>
      <c r="BI313" s="162">
        <f t="shared" ref="BI313:BI319" si="88">IF(N313="nulová",J313,0)</f>
        <v>0</v>
      </c>
      <c r="BJ313" s="14" t="s">
        <v>85</v>
      </c>
      <c r="BK313" s="162">
        <f t="shared" ref="BK313:BK319" si="89">ROUND(I313*H313,2)</f>
        <v>18.149999999999999</v>
      </c>
      <c r="BL313" s="14" t="s">
        <v>178</v>
      </c>
      <c r="BM313" s="161" t="s">
        <v>715</v>
      </c>
    </row>
    <row r="314" spans="1:65" s="2" customFormat="1" ht="24.15" customHeight="1">
      <c r="A314" s="26"/>
      <c r="B314" s="149"/>
      <c r="C314" s="150" t="s">
        <v>444</v>
      </c>
      <c r="D314" s="150" t="s">
        <v>148</v>
      </c>
      <c r="E314" s="151" t="s">
        <v>716</v>
      </c>
      <c r="F314" s="152" t="s">
        <v>717</v>
      </c>
      <c r="G314" s="153" t="s">
        <v>151</v>
      </c>
      <c r="H314" s="154">
        <v>15</v>
      </c>
      <c r="I314" s="155">
        <v>20.54</v>
      </c>
      <c r="J314" s="155">
        <f t="shared" si="80"/>
        <v>308.10000000000002</v>
      </c>
      <c r="K314" s="156"/>
      <c r="L314" s="27"/>
      <c r="M314" s="157" t="s">
        <v>1</v>
      </c>
      <c r="N314" s="158" t="s">
        <v>38</v>
      </c>
      <c r="O314" s="159">
        <v>0.443</v>
      </c>
      <c r="P314" s="159">
        <f t="shared" si="81"/>
        <v>6.6450000000000005</v>
      </c>
      <c r="Q314" s="159">
        <v>1E-3</v>
      </c>
      <c r="R314" s="159">
        <f t="shared" si="82"/>
        <v>1.4999999999999999E-2</v>
      </c>
      <c r="S314" s="159">
        <v>0</v>
      </c>
      <c r="T314" s="160">
        <f t="shared" si="8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61" t="s">
        <v>178</v>
      </c>
      <c r="AT314" s="161" t="s">
        <v>148</v>
      </c>
      <c r="AU314" s="161" t="s">
        <v>85</v>
      </c>
      <c r="AY314" s="14" t="s">
        <v>146</v>
      </c>
      <c r="BE314" s="162">
        <f t="shared" si="84"/>
        <v>0</v>
      </c>
      <c r="BF314" s="162">
        <f t="shared" si="85"/>
        <v>308.10000000000002</v>
      </c>
      <c r="BG314" s="162">
        <f t="shared" si="86"/>
        <v>0</v>
      </c>
      <c r="BH314" s="162">
        <f t="shared" si="87"/>
        <v>0</v>
      </c>
      <c r="BI314" s="162">
        <f t="shared" si="88"/>
        <v>0</v>
      </c>
      <c r="BJ314" s="14" t="s">
        <v>85</v>
      </c>
      <c r="BK314" s="162">
        <f t="shared" si="89"/>
        <v>308.10000000000002</v>
      </c>
      <c r="BL314" s="14" t="s">
        <v>178</v>
      </c>
      <c r="BM314" s="161" t="s">
        <v>718</v>
      </c>
    </row>
    <row r="315" spans="1:65" s="2" customFormat="1" ht="24.15" customHeight="1">
      <c r="A315" s="26"/>
      <c r="B315" s="149"/>
      <c r="C315" s="150" t="s">
        <v>719</v>
      </c>
      <c r="D315" s="150" t="s">
        <v>148</v>
      </c>
      <c r="E315" s="151" t="s">
        <v>720</v>
      </c>
      <c r="F315" s="152" t="s">
        <v>721</v>
      </c>
      <c r="G315" s="153" t="s">
        <v>151</v>
      </c>
      <c r="H315" s="154">
        <v>15</v>
      </c>
      <c r="I315" s="155">
        <v>7.84</v>
      </c>
      <c r="J315" s="155">
        <f t="shared" si="80"/>
        <v>117.6</v>
      </c>
      <c r="K315" s="156"/>
      <c r="L315" s="27"/>
      <c r="M315" s="157" t="s">
        <v>1</v>
      </c>
      <c r="N315" s="158" t="s">
        <v>38</v>
      </c>
      <c r="O315" s="159">
        <v>0.17699999999999999</v>
      </c>
      <c r="P315" s="159">
        <f t="shared" si="81"/>
        <v>2.6549999999999998</v>
      </c>
      <c r="Q315" s="159">
        <v>0</v>
      </c>
      <c r="R315" s="159">
        <f t="shared" si="82"/>
        <v>0</v>
      </c>
      <c r="S315" s="159">
        <v>0</v>
      </c>
      <c r="T315" s="160">
        <f t="shared" si="8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61" t="s">
        <v>178</v>
      </c>
      <c r="AT315" s="161" t="s">
        <v>148</v>
      </c>
      <c r="AU315" s="161" t="s">
        <v>85</v>
      </c>
      <c r="AY315" s="14" t="s">
        <v>146</v>
      </c>
      <c r="BE315" s="162">
        <f t="shared" si="84"/>
        <v>0</v>
      </c>
      <c r="BF315" s="162">
        <f t="shared" si="85"/>
        <v>117.6</v>
      </c>
      <c r="BG315" s="162">
        <f t="shared" si="86"/>
        <v>0</v>
      </c>
      <c r="BH315" s="162">
        <f t="shared" si="87"/>
        <v>0</v>
      </c>
      <c r="BI315" s="162">
        <f t="shared" si="88"/>
        <v>0</v>
      </c>
      <c r="BJ315" s="14" t="s">
        <v>85</v>
      </c>
      <c r="BK315" s="162">
        <f t="shared" si="89"/>
        <v>117.6</v>
      </c>
      <c r="BL315" s="14" t="s">
        <v>178</v>
      </c>
      <c r="BM315" s="161" t="s">
        <v>722</v>
      </c>
    </row>
    <row r="316" spans="1:65" s="2" customFormat="1" ht="37.950000000000003" customHeight="1">
      <c r="A316" s="26"/>
      <c r="B316" s="149"/>
      <c r="C316" s="150" t="s">
        <v>448</v>
      </c>
      <c r="D316" s="150" t="s">
        <v>148</v>
      </c>
      <c r="E316" s="151" t="s">
        <v>723</v>
      </c>
      <c r="F316" s="152" t="s">
        <v>724</v>
      </c>
      <c r="G316" s="153" t="s">
        <v>151</v>
      </c>
      <c r="H316" s="154">
        <v>88.31</v>
      </c>
      <c r="I316" s="155">
        <v>3.31</v>
      </c>
      <c r="J316" s="155">
        <f t="shared" si="80"/>
        <v>292.31</v>
      </c>
      <c r="K316" s="156"/>
      <c r="L316" s="27"/>
      <c r="M316" s="157" t="s">
        <v>1</v>
      </c>
      <c r="N316" s="158" t="s">
        <v>38</v>
      </c>
      <c r="O316" s="159">
        <v>0.18104000000000001</v>
      </c>
      <c r="P316" s="159">
        <f t="shared" si="81"/>
        <v>15.9876424</v>
      </c>
      <c r="Q316" s="159">
        <v>2.0000000000000002E-5</v>
      </c>
      <c r="R316" s="159">
        <f t="shared" si="82"/>
        <v>1.7662000000000001E-3</v>
      </c>
      <c r="S316" s="159">
        <v>0</v>
      </c>
      <c r="T316" s="160">
        <f t="shared" si="8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61" t="s">
        <v>178</v>
      </c>
      <c r="AT316" s="161" t="s">
        <v>148</v>
      </c>
      <c r="AU316" s="161" t="s">
        <v>85</v>
      </c>
      <c r="AY316" s="14" t="s">
        <v>146</v>
      </c>
      <c r="BE316" s="162">
        <f t="shared" si="84"/>
        <v>0</v>
      </c>
      <c r="BF316" s="162">
        <f t="shared" si="85"/>
        <v>292.31</v>
      </c>
      <c r="BG316" s="162">
        <f t="shared" si="86"/>
        <v>0</v>
      </c>
      <c r="BH316" s="162">
        <f t="shared" si="87"/>
        <v>0</v>
      </c>
      <c r="BI316" s="162">
        <f t="shared" si="88"/>
        <v>0</v>
      </c>
      <c r="BJ316" s="14" t="s">
        <v>85</v>
      </c>
      <c r="BK316" s="162">
        <f t="shared" si="89"/>
        <v>292.31</v>
      </c>
      <c r="BL316" s="14" t="s">
        <v>178</v>
      </c>
      <c r="BM316" s="161" t="s">
        <v>725</v>
      </c>
    </row>
    <row r="317" spans="1:65" s="2" customFormat="1" ht="21.75" customHeight="1">
      <c r="A317" s="26"/>
      <c r="B317" s="149"/>
      <c r="C317" s="150" t="s">
        <v>726</v>
      </c>
      <c r="D317" s="150" t="s">
        <v>148</v>
      </c>
      <c r="E317" s="151" t="s">
        <v>727</v>
      </c>
      <c r="F317" s="152" t="s">
        <v>728</v>
      </c>
      <c r="G317" s="153" t="s">
        <v>151</v>
      </c>
      <c r="H317" s="154">
        <v>15</v>
      </c>
      <c r="I317" s="155">
        <v>2.5</v>
      </c>
      <c r="J317" s="155">
        <f t="shared" si="80"/>
        <v>37.5</v>
      </c>
      <c r="K317" s="156"/>
      <c r="L317" s="27"/>
      <c r="M317" s="157" t="s">
        <v>1</v>
      </c>
      <c r="N317" s="158" t="s">
        <v>38</v>
      </c>
      <c r="O317" s="159">
        <v>0.13613</v>
      </c>
      <c r="P317" s="159">
        <f t="shared" si="81"/>
        <v>2.0419499999999999</v>
      </c>
      <c r="Q317" s="159">
        <v>6.9999999999999994E-5</v>
      </c>
      <c r="R317" s="159">
        <f t="shared" si="82"/>
        <v>1.0499999999999999E-3</v>
      </c>
      <c r="S317" s="159">
        <v>0</v>
      </c>
      <c r="T317" s="160">
        <f t="shared" si="8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61" t="s">
        <v>178</v>
      </c>
      <c r="AT317" s="161" t="s">
        <v>148</v>
      </c>
      <c r="AU317" s="161" t="s">
        <v>85</v>
      </c>
      <c r="AY317" s="14" t="s">
        <v>146</v>
      </c>
      <c r="BE317" s="162">
        <f t="shared" si="84"/>
        <v>0</v>
      </c>
      <c r="BF317" s="162">
        <f t="shared" si="85"/>
        <v>37.5</v>
      </c>
      <c r="BG317" s="162">
        <f t="shared" si="86"/>
        <v>0</v>
      </c>
      <c r="BH317" s="162">
        <f t="shared" si="87"/>
        <v>0</v>
      </c>
      <c r="BI317" s="162">
        <f t="shared" si="88"/>
        <v>0</v>
      </c>
      <c r="BJ317" s="14" t="s">
        <v>85</v>
      </c>
      <c r="BK317" s="162">
        <f t="shared" si="89"/>
        <v>37.5</v>
      </c>
      <c r="BL317" s="14" t="s">
        <v>178</v>
      </c>
      <c r="BM317" s="161" t="s">
        <v>729</v>
      </c>
    </row>
    <row r="318" spans="1:65" s="2" customFormat="1" ht="16.5" customHeight="1">
      <c r="A318" s="26"/>
      <c r="B318" s="149"/>
      <c r="C318" s="150" t="s">
        <v>449</v>
      </c>
      <c r="D318" s="150" t="s">
        <v>148</v>
      </c>
      <c r="E318" s="151" t="s">
        <v>730</v>
      </c>
      <c r="F318" s="152" t="s">
        <v>731</v>
      </c>
      <c r="G318" s="153" t="s">
        <v>151</v>
      </c>
      <c r="H318" s="154">
        <v>15</v>
      </c>
      <c r="I318" s="155">
        <v>1.2</v>
      </c>
      <c r="J318" s="155">
        <f t="shared" si="80"/>
        <v>18</v>
      </c>
      <c r="K318" s="156"/>
      <c r="L318" s="27"/>
      <c r="M318" s="157" t="s">
        <v>1</v>
      </c>
      <c r="N318" s="158" t="s">
        <v>38</v>
      </c>
      <c r="O318" s="159">
        <v>5.9180000000000003E-2</v>
      </c>
      <c r="P318" s="159">
        <f t="shared" si="81"/>
        <v>0.88770000000000004</v>
      </c>
      <c r="Q318" s="159">
        <v>1E-4</v>
      </c>
      <c r="R318" s="159">
        <f t="shared" si="82"/>
        <v>1.5E-3</v>
      </c>
      <c r="S318" s="159">
        <v>0</v>
      </c>
      <c r="T318" s="160">
        <f t="shared" si="8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61" t="s">
        <v>178</v>
      </c>
      <c r="AT318" s="161" t="s">
        <v>148</v>
      </c>
      <c r="AU318" s="161" t="s">
        <v>85</v>
      </c>
      <c r="AY318" s="14" t="s">
        <v>146</v>
      </c>
      <c r="BE318" s="162">
        <f t="shared" si="84"/>
        <v>0</v>
      </c>
      <c r="BF318" s="162">
        <f t="shared" si="85"/>
        <v>18</v>
      </c>
      <c r="BG318" s="162">
        <f t="shared" si="86"/>
        <v>0</v>
      </c>
      <c r="BH318" s="162">
        <f t="shared" si="87"/>
        <v>0</v>
      </c>
      <c r="BI318" s="162">
        <f t="shared" si="88"/>
        <v>0</v>
      </c>
      <c r="BJ318" s="14" t="s">
        <v>85</v>
      </c>
      <c r="BK318" s="162">
        <f t="shared" si="89"/>
        <v>18</v>
      </c>
      <c r="BL318" s="14" t="s">
        <v>178</v>
      </c>
      <c r="BM318" s="161" t="s">
        <v>732</v>
      </c>
    </row>
    <row r="319" spans="1:65" s="2" customFormat="1" ht="24.15" customHeight="1">
      <c r="A319" s="26"/>
      <c r="B319" s="149"/>
      <c r="C319" s="150" t="s">
        <v>733</v>
      </c>
      <c r="D319" s="150" t="s">
        <v>148</v>
      </c>
      <c r="E319" s="151" t="s">
        <v>734</v>
      </c>
      <c r="F319" s="152" t="s">
        <v>735</v>
      </c>
      <c r="G319" s="153" t="s">
        <v>151</v>
      </c>
      <c r="H319" s="154">
        <v>15</v>
      </c>
      <c r="I319" s="155">
        <v>0.75</v>
      </c>
      <c r="J319" s="155">
        <f t="shared" si="80"/>
        <v>11.25</v>
      </c>
      <c r="K319" s="156"/>
      <c r="L319" s="27"/>
      <c r="M319" s="173" t="s">
        <v>1</v>
      </c>
      <c r="N319" s="174" t="s">
        <v>38</v>
      </c>
      <c r="O319" s="175">
        <v>4.2000000000000003E-2</v>
      </c>
      <c r="P319" s="175">
        <f t="shared" si="81"/>
        <v>0.63</v>
      </c>
      <c r="Q319" s="175">
        <v>0</v>
      </c>
      <c r="R319" s="175">
        <f t="shared" si="82"/>
        <v>0</v>
      </c>
      <c r="S319" s="175">
        <v>0</v>
      </c>
      <c r="T319" s="176">
        <f t="shared" si="8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61" t="s">
        <v>178</v>
      </c>
      <c r="AT319" s="161" t="s">
        <v>148</v>
      </c>
      <c r="AU319" s="161" t="s">
        <v>85</v>
      </c>
      <c r="AY319" s="14" t="s">
        <v>146</v>
      </c>
      <c r="BE319" s="162">
        <f t="shared" si="84"/>
        <v>0</v>
      </c>
      <c r="BF319" s="162">
        <f t="shared" si="85"/>
        <v>11.25</v>
      </c>
      <c r="BG319" s="162">
        <f t="shared" si="86"/>
        <v>0</v>
      </c>
      <c r="BH319" s="162">
        <f t="shared" si="87"/>
        <v>0</v>
      </c>
      <c r="BI319" s="162">
        <f t="shared" si="88"/>
        <v>0</v>
      </c>
      <c r="BJ319" s="14" t="s">
        <v>85</v>
      </c>
      <c r="BK319" s="162">
        <f t="shared" si="89"/>
        <v>11.25</v>
      </c>
      <c r="BL319" s="14" t="s">
        <v>178</v>
      </c>
      <c r="BM319" s="161" t="s">
        <v>736</v>
      </c>
    </row>
    <row r="320" spans="1:65" s="2" customFormat="1" ht="6.9" customHeight="1">
      <c r="A320" s="26"/>
      <c r="B320" s="44"/>
      <c r="C320" s="45"/>
      <c r="D320" s="45"/>
      <c r="E320" s="45"/>
      <c r="F320" s="45"/>
      <c r="G320" s="45"/>
      <c r="H320" s="45"/>
      <c r="I320" s="45"/>
      <c r="J320" s="45"/>
      <c r="K320" s="45"/>
      <c r="L320" s="27"/>
      <c r="M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</row>
  </sheetData>
  <autoFilter ref="C136:K319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8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105</v>
      </c>
      <c r="L4" s="17"/>
      <c r="M4" s="96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6.25" customHeight="1">
      <c r="B7" s="17"/>
      <c r="E7" s="219" t="str">
        <f>'Rekapitulácia stavby'!K6</f>
        <v>ZŠ Cabajská – školský pavilón, stravovací pavilón v Nitre - zateplenie</v>
      </c>
      <c r="F7" s="220"/>
      <c r="G7" s="220"/>
      <c r="H7" s="220"/>
      <c r="L7" s="17"/>
    </row>
    <row r="8" spans="1:46" s="1" customFormat="1" ht="12" customHeight="1">
      <c r="B8" s="17"/>
      <c r="D8" s="23" t="s">
        <v>106</v>
      </c>
      <c r="L8" s="17"/>
    </row>
    <row r="9" spans="1:46" s="2" customFormat="1" ht="16.5" customHeight="1">
      <c r="A9" s="26"/>
      <c r="B9" s="27"/>
      <c r="C9" s="26"/>
      <c r="D9" s="26"/>
      <c r="E9" s="219" t="s">
        <v>107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737</v>
      </c>
      <c r="F11" s="218"/>
      <c r="G11" s="218"/>
      <c r="H11" s="218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13</v>
      </c>
      <c r="E13" s="26"/>
      <c r="F13" s="21" t="s">
        <v>1</v>
      </c>
      <c r="G13" s="26"/>
      <c r="H13" s="26"/>
      <c r="I13" s="23" t="s">
        <v>14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15</v>
      </c>
      <c r="E14" s="26"/>
      <c r="F14" s="21" t="s">
        <v>16</v>
      </c>
      <c r="G14" s="26"/>
      <c r="H14" s="26"/>
      <c r="I14" s="23" t="s">
        <v>17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6"/>
      <c r="G16" s="26"/>
      <c r="H16" s="26"/>
      <c r="I16" s="23" t="s">
        <v>19</v>
      </c>
      <c r="J16" s="21" t="str">
        <f>IF('Rekapitulácia stavby'!AN10="","",'Rekapitulácia stavby'!AN10)</f>
        <v>00308307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 NITRA</v>
      </c>
      <c r="F17" s="26"/>
      <c r="G17" s="26"/>
      <c r="H17" s="26"/>
      <c r="I17" s="23" t="s">
        <v>22</v>
      </c>
      <c r="J17" s="21" t="str">
        <f>IF('Rekapitulácia stavby'!AN11="","",'Rekapitulácia stavby'!AN11)</f>
        <v>SK2021102853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19</v>
      </c>
      <c r="J19" s="21" t="str">
        <f>'Rekapitulácia stavby'!AN13</f>
        <v>36530328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9" t="str">
        <f>'Rekapitulácia stavby'!E14</f>
        <v>ELLIO, spol. s r.o.</v>
      </c>
      <c r="F20" s="189"/>
      <c r="G20" s="189"/>
      <c r="H20" s="189"/>
      <c r="I20" s="23" t="s">
        <v>22</v>
      </c>
      <c r="J20" s="21" t="str">
        <f>'Rekapitulácia stavby'!AN14</f>
        <v>SK2020151804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28</v>
      </c>
      <c r="E22" s="26"/>
      <c r="F22" s="26"/>
      <c r="G22" s="26"/>
      <c r="H22" s="26"/>
      <c r="I22" s="23" t="s">
        <v>19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22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19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 xml:space="preserve"> </v>
      </c>
      <c r="F26" s="26"/>
      <c r="G26" s="26"/>
      <c r="H26" s="26"/>
      <c r="I26" s="23" t="s">
        <v>22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1" t="s">
        <v>1</v>
      </c>
      <c r="F29" s="191"/>
      <c r="G29" s="191"/>
      <c r="H29" s="19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32</v>
      </c>
      <c r="E32" s="26"/>
      <c r="F32" s="26"/>
      <c r="G32" s="26"/>
      <c r="H32" s="26"/>
      <c r="I32" s="26"/>
      <c r="J32" s="68">
        <f>ROUND(J124, 2)</f>
        <v>3834.63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36</v>
      </c>
      <c r="E35" s="32" t="s">
        <v>37</v>
      </c>
      <c r="F35" s="102">
        <f>ROUND((SUM(BE124:BE167)),  2)</f>
        <v>0</v>
      </c>
      <c r="G35" s="103"/>
      <c r="H35" s="103"/>
      <c r="I35" s="104">
        <v>0.2</v>
      </c>
      <c r="J35" s="102">
        <f>ROUND(((SUM(BE124:BE167))*I35),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38</v>
      </c>
      <c r="F36" s="105">
        <f>ROUND((SUM(BF124:BF167)),  2)</f>
        <v>3834.63</v>
      </c>
      <c r="G36" s="26"/>
      <c r="H36" s="26"/>
      <c r="I36" s="106">
        <v>0.2</v>
      </c>
      <c r="J36" s="105">
        <f>ROUND(((SUM(BF124:BF167))*I36),  2)</f>
        <v>766.93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105">
        <f>ROUND((SUM(BG124:BG167)),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40</v>
      </c>
      <c r="F38" s="105">
        <f>ROUND((SUM(BH124:BH167)),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41</v>
      </c>
      <c r="F39" s="102">
        <f>ROUND((SUM(BI124:BI167)),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42</v>
      </c>
      <c r="E41" s="57"/>
      <c r="F41" s="57"/>
      <c r="G41" s="109" t="s">
        <v>43</v>
      </c>
      <c r="H41" s="110" t="s">
        <v>44</v>
      </c>
      <c r="I41" s="57"/>
      <c r="J41" s="111">
        <f>SUM(J32:J39)</f>
        <v>4601.5600000000004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13" t="s">
        <v>48</v>
      </c>
      <c r="G61" s="42" t="s">
        <v>47</v>
      </c>
      <c r="H61" s="29"/>
      <c r="I61" s="29"/>
      <c r="J61" s="114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13" t="s">
        <v>48</v>
      </c>
      <c r="G76" s="42" t="s">
        <v>47</v>
      </c>
      <c r="H76" s="29"/>
      <c r="I76" s="29"/>
      <c r="J76" s="114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110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9" t="str">
        <f>E7</f>
        <v>ZŠ Cabajská – školský pavilón, stravovací pavilón v Nitre - zateplenie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106</v>
      </c>
      <c r="L86" s="17"/>
    </row>
    <row r="87" spans="1:31" s="2" customFormat="1" ht="16.5" customHeight="1">
      <c r="A87" s="26"/>
      <c r="B87" s="27"/>
      <c r="C87" s="26"/>
      <c r="D87" s="26"/>
      <c r="E87" s="219" t="s">
        <v>107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012 - Bleskozvod</v>
      </c>
      <c r="F89" s="218"/>
      <c r="G89" s="218"/>
      <c r="H89" s="218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15</v>
      </c>
      <c r="D91" s="26"/>
      <c r="E91" s="26"/>
      <c r="F91" s="21" t="str">
        <f>F14</f>
        <v xml:space="preserve"> </v>
      </c>
      <c r="G91" s="26"/>
      <c r="H91" s="26"/>
      <c r="I91" s="23" t="s">
        <v>17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18</v>
      </c>
      <c r="D93" s="26"/>
      <c r="E93" s="26"/>
      <c r="F93" s="21" t="str">
        <f>E17</f>
        <v>Mesto  NITRA</v>
      </c>
      <c r="G93" s="26"/>
      <c r="H93" s="26"/>
      <c r="I93" s="23" t="s">
        <v>28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24</v>
      </c>
      <c r="D94" s="26"/>
      <c r="E94" s="26"/>
      <c r="F94" s="21" t="str">
        <f>IF(E20="","",E20)</f>
        <v>ELLIO, spol. s r.o.</v>
      </c>
      <c r="G94" s="26"/>
      <c r="H94" s="26"/>
      <c r="I94" s="23" t="s">
        <v>30</v>
      </c>
      <c r="J94" s="24" t="str">
        <f>E26</f>
        <v xml:space="preserve"> 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111</v>
      </c>
      <c r="D96" s="107"/>
      <c r="E96" s="107"/>
      <c r="F96" s="107"/>
      <c r="G96" s="107"/>
      <c r="H96" s="107"/>
      <c r="I96" s="107"/>
      <c r="J96" s="116" t="s">
        <v>112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113</v>
      </c>
      <c r="D98" s="26"/>
      <c r="E98" s="26"/>
      <c r="F98" s="26"/>
      <c r="G98" s="26"/>
      <c r="H98" s="26"/>
      <c r="I98" s="26"/>
      <c r="J98" s="68">
        <f>J124</f>
        <v>3834.6299999999992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114</v>
      </c>
    </row>
    <row r="99" spans="1:47" s="9" customFormat="1" ht="24.9" customHeight="1">
      <c r="B99" s="118"/>
      <c r="D99" s="119" t="s">
        <v>738</v>
      </c>
      <c r="E99" s="120"/>
      <c r="F99" s="120"/>
      <c r="G99" s="120"/>
      <c r="H99" s="120"/>
      <c r="I99" s="120"/>
      <c r="J99" s="121">
        <f>J125</f>
        <v>3834.6299999999992</v>
      </c>
      <c r="L99" s="118"/>
    </row>
    <row r="100" spans="1:47" s="10" customFormat="1" ht="19.95" customHeight="1">
      <c r="B100" s="122"/>
      <c r="D100" s="123" t="s">
        <v>739</v>
      </c>
      <c r="E100" s="124"/>
      <c r="F100" s="124"/>
      <c r="G100" s="124"/>
      <c r="H100" s="124"/>
      <c r="I100" s="124"/>
      <c r="J100" s="125">
        <f>J126</f>
        <v>3496.1399999999994</v>
      </c>
      <c r="L100" s="122"/>
    </row>
    <row r="101" spans="1:47" s="10" customFormat="1" ht="19.95" customHeight="1">
      <c r="B101" s="122"/>
      <c r="D101" s="123" t="s">
        <v>120</v>
      </c>
      <c r="E101" s="124"/>
      <c r="F101" s="124"/>
      <c r="G101" s="124"/>
      <c r="H101" s="124"/>
      <c r="I101" s="124"/>
      <c r="J101" s="125">
        <f>J164</f>
        <v>180</v>
      </c>
      <c r="L101" s="122"/>
    </row>
    <row r="102" spans="1:47" s="10" customFormat="1" ht="19.95" customHeight="1">
      <c r="B102" s="122"/>
      <c r="D102" s="123" t="s">
        <v>740</v>
      </c>
      <c r="E102" s="124"/>
      <c r="F102" s="124"/>
      <c r="G102" s="124"/>
      <c r="H102" s="124"/>
      <c r="I102" s="124"/>
      <c r="J102" s="125">
        <f>J166</f>
        <v>158.49</v>
      </c>
      <c r="L102" s="122"/>
    </row>
    <row r="103" spans="1:47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" customHeight="1">
      <c r="A104" s="26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" customHeight="1">
      <c r="A108" s="2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" customHeight="1">
      <c r="A109" s="26"/>
      <c r="B109" s="27"/>
      <c r="C109" s="18" t="s">
        <v>132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>
      <c r="A111" s="26"/>
      <c r="B111" s="27"/>
      <c r="C111" s="23" t="s">
        <v>11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6.25" customHeight="1">
      <c r="A112" s="26"/>
      <c r="B112" s="27"/>
      <c r="C112" s="26"/>
      <c r="D112" s="26"/>
      <c r="E112" s="219" t="str">
        <f>E7</f>
        <v>ZŠ Cabajská – školský pavilón, stravovací pavilón v Nitre - zateplenie</v>
      </c>
      <c r="F112" s="220"/>
      <c r="G112" s="220"/>
      <c r="H112" s="220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>
      <c r="B113" s="17"/>
      <c r="C113" s="23" t="s">
        <v>106</v>
      </c>
      <c r="L113" s="17"/>
    </row>
    <row r="114" spans="1:65" s="2" customFormat="1" ht="16.5" customHeight="1">
      <c r="A114" s="26"/>
      <c r="B114" s="27"/>
      <c r="C114" s="26"/>
      <c r="D114" s="26"/>
      <c r="E114" s="219" t="s">
        <v>107</v>
      </c>
      <c r="F114" s="218"/>
      <c r="G114" s="218"/>
      <c r="H114" s="218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108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209" t="str">
        <f>E11</f>
        <v>012 - Bleskozvod</v>
      </c>
      <c r="F116" s="218"/>
      <c r="G116" s="218"/>
      <c r="H116" s="218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15</v>
      </c>
      <c r="D118" s="26"/>
      <c r="E118" s="26"/>
      <c r="F118" s="21" t="str">
        <f>F14</f>
        <v xml:space="preserve"> </v>
      </c>
      <c r="G118" s="26"/>
      <c r="H118" s="26"/>
      <c r="I118" s="23" t="s">
        <v>17</v>
      </c>
      <c r="J118" s="52" t="str">
        <f>IF(J14="","",J14)</f>
        <v/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15" customHeight="1">
      <c r="A120" s="26"/>
      <c r="B120" s="27"/>
      <c r="C120" s="23" t="s">
        <v>18</v>
      </c>
      <c r="D120" s="26"/>
      <c r="E120" s="26"/>
      <c r="F120" s="21" t="str">
        <f>E17</f>
        <v>Mesto  NITRA</v>
      </c>
      <c r="G120" s="26"/>
      <c r="H120" s="26"/>
      <c r="I120" s="23" t="s">
        <v>28</v>
      </c>
      <c r="J120" s="24" t="str">
        <f>E23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15" customHeight="1">
      <c r="A121" s="26"/>
      <c r="B121" s="27"/>
      <c r="C121" s="23" t="s">
        <v>24</v>
      </c>
      <c r="D121" s="26"/>
      <c r="E121" s="26"/>
      <c r="F121" s="21" t="str">
        <f>IF(E20="","",E20)</f>
        <v>ELLIO, spol. s r.o.</v>
      </c>
      <c r="G121" s="26"/>
      <c r="H121" s="26"/>
      <c r="I121" s="23" t="s">
        <v>30</v>
      </c>
      <c r="J121" s="24" t="str">
        <f>E26</f>
        <v xml:space="preserve"> 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6"/>
      <c r="B123" s="127"/>
      <c r="C123" s="128" t="s">
        <v>133</v>
      </c>
      <c r="D123" s="129" t="s">
        <v>57</v>
      </c>
      <c r="E123" s="129" t="s">
        <v>53</v>
      </c>
      <c r="F123" s="129" t="s">
        <v>54</v>
      </c>
      <c r="G123" s="129" t="s">
        <v>134</v>
      </c>
      <c r="H123" s="129" t="s">
        <v>135</v>
      </c>
      <c r="I123" s="129" t="s">
        <v>136</v>
      </c>
      <c r="J123" s="130" t="s">
        <v>112</v>
      </c>
      <c r="K123" s="131" t="s">
        <v>137</v>
      </c>
      <c r="L123" s="132"/>
      <c r="M123" s="59" t="s">
        <v>1</v>
      </c>
      <c r="N123" s="60" t="s">
        <v>36</v>
      </c>
      <c r="O123" s="60" t="s">
        <v>138</v>
      </c>
      <c r="P123" s="60" t="s">
        <v>139</v>
      </c>
      <c r="Q123" s="60" t="s">
        <v>140</v>
      </c>
      <c r="R123" s="60" t="s">
        <v>141</v>
      </c>
      <c r="S123" s="60" t="s">
        <v>142</v>
      </c>
      <c r="T123" s="61" t="s">
        <v>143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5" customHeight="1">
      <c r="A124" s="26"/>
      <c r="B124" s="27"/>
      <c r="C124" s="66" t="s">
        <v>113</v>
      </c>
      <c r="D124" s="26"/>
      <c r="E124" s="26"/>
      <c r="F124" s="26"/>
      <c r="G124" s="26"/>
      <c r="H124" s="26"/>
      <c r="I124" s="26"/>
      <c r="J124" s="133">
        <f>BK124</f>
        <v>3834.6299999999992</v>
      </c>
      <c r="K124" s="26"/>
      <c r="L124" s="27"/>
      <c r="M124" s="62"/>
      <c r="N124" s="53"/>
      <c r="O124" s="63"/>
      <c r="P124" s="134">
        <f>P125</f>
        <v>0</v>
      </c>
      <c r="Q124" s="63"/>
      <c r="R124" s="134">
        <f>R125</f>
        <v>0</v>
      </c>
      <c r="S124" s="63"/>
      <c r="T124" s="135">
        <f>T125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71</v>
      </c>
      <c r="AU124" s="14" t="s">
        <v>114</v>
      </c>
      <c r="BK124" s="136">
        <f>BK125</f>
        <v>3834.6299999999992</v>
      </c>
    </row>
    <row r="125" spans="1:65" s="12" customFormat="1" ht="25.95" customHeight="1">
      <c r="B125" s="137"/>
      <c r="D125" s="138" t="s">
        <v>71</v>
      </c>
      <c r="E125" s="139" t="s">
        <v>283</v>
      </c>
      <c r="F125" s="139" t="s">
        <v>741</v>
      </c>
      <c r="J125" s="140">
        <f>BK125</f>
        <v>3834.6299999999992</v>
      </c>
      <c r="L125" s="137"/>
      <c r="M125" s="141"/>
      <c r="N125" s="142"/>
      <c r="O125" s="142"/>
      <c r="P125" s="143">
        <f>P126+P164+P166</f>
        <v>0</v>
      </c>
      <c r="Q125" s="142"/>
      <c r="R125" s="143">
        <f>R126+R164+R166</f>
        <v>0</v>
      </c>
      <c r="S125" s="142"/>
      <c r="T125" s="144">
        <f>T126+T164+T166</f>
        <v>0</v>
      </c>
      <c r="AR125" s="138" t="s">
        <v>156</v>
      </c>
      <c r="AT125" s="145" t="s">
        <v>71</v>
      </c>
      <c r="AU125" s="145" t="s">
        <v>72</v>
      </c>
      <c r="AY125" s="138" t="s">
        <v>146</v>
      </c>
      <c r="BK125" s="146">
        <f>BK126+BK164+BK166</f>
        <v>3834.6299999999992</v>
      </c>
    </row>
    <row r="126" spans="1:65" s="12" customFormat="1" ht="22.95" customHeight="1">
      <c r="B126" s="137"/>
      <c r="D126" s="138" t="s">
        <v>71</v>
      </c>
      <c r="E126" s="147" t="s">
        <v>742</v>
      </c>
      <c r="F126" s="147" t="s">
        <v>743</v>
      </c>
      <c r="J126" s="148">
        <f>BK126</f>
        <v>3496.1399999999994</v>
      </c>
      <c r="L126" s="137"/>
      <c r="M126" s="141"/>
      <c r="N126" s="142"/>
      <c r="O126" s="142"/>
      <c r="P126" s="143">
        <f>SUM(P127:P163)</f>
        <v>0</v>
      </c>
      <c r="Q126" s="142"/>
      <c r="R126" s="143">
        <f>SUM(R127:R163)</f>
        <v>0</v>
      </c>
      <c r="S126" s="142"/>
      <c r="T126" s="144">
        <f>SUM(T127:T163)</f>
        <v>0</v>
      </c>
      <c r="AR126" s="138" t="s">
        <v>156</v>
      </c>
      <c r="AT126" s="145" t="s">
        <v>71</v>
      </c>
      <c r="AU126" s="145" t="s">
        <v>79</v>
      </c>
      <c r="AY126" s="138" t="s">
        <v>146</v>
      </c>
      <c r="BK126" s="146">
        <f>SUM(BK127:BK163)</f>
        <v>3496.1399999999994</v>
      </c>
    </row>
    <row r="127" spans="1:65" s="2" customFormat="1" ht="24.15" customHeight="1">
      <c r="A127" s="26"/>
      <c r="B127" s="149"/>
      <c r="C127" s="150" t="s">
        <v>79</v>
      </c>
      <c r="D127" s="150" t="s">
        <v>148</v>
      </c>
      <c r="E127" s="151" t="s">
        <v>744</v>
      </c>
      <c r="F127" s="152" t="s">
        <v>745</v>
      </c>
      <c r="G127" s="153" t="s">
        <v>276</v>
      </c>
      <c r="H127" s="154">
        <v>63</v>
      </c>
      <c r="I127" s="155">
        <v>1.37</v>
      </c>
      <c r="J127" s="155">
        <f t="shared" ref="J127:J163" si="0">ROUND(I127*H127,2)</f>
        <v>86.31</v>
      </c>
      <c r="K127" s="156"/>
      <c r="L127" s="27"/>
      <c r="M127" s="157" t="s">
        <v>1</v>
      </c>
      <c r="N127" s="158" t="s">
        <v>38</v>
      </c>
      <c r="O127" s="159">
        <v>0</v>
      </c>
      <c r="P127" s="159">
        <f t="shared" ref="P127:P163" si="1">O127*H127</f>
        <v>0</v>
      </c>
      <c r="Q127" s="159">
        <v>0</v>
      </c>
      <c r="R127" s="159">
        <f t="shared" ref="R127:R163" si="2">Q127*H127</f>
        <v>0</v>
      </c>
      <c r="S127" s="159">
        <v>0</v>
      </c>
      <c r="T127" s="160">
        <f t="shared" ref="T127:T163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262</v>
      </c>
      <c r="AT127" s="161" t="s">
        <v>148</v>
      </c>
      <c r="AU127" s="161" t="s">
        <v>85</v>
      </c>
      <c r="AY127" s="14" t="s">
        <v>146</v>
      </c>
      <c r="BE127" s="162">
        <f t="shared" ref="BE127:BE163" si="4">IF(N127="základná",J127,0)</f>
        <v>0</v>
      </c>
      <c r="BF127" s="162">
        <f t="shared" ref="BF127:BF163" si="5">IF(N127="znížená",J127,0)</f>
        <v>86.31</v>
      </c>
      <c r="BG127" s="162">
        <f t="shared" ref="BG127:BG163" si="6">IF(N127="zákl. prenesená",J127,0)</f>
        <v>0</v>
      </c>
      <c r="BH127" s="162">
        <f t="shared" ref="BH127:BH163" si="7">IF(N127="zníž. prenesená",J127,0)</f>
        <v>0</v>
      </c>
      <c r="BI127" s="162">
        <f t="shared" ref="BI127:BI163" si="8">IF(N127="nulová",J127,0)</f>
        <v>0</v>
      </c>
      <c r="BJ127" s="14" t="s">
        <v>85</v>
      </c>
      <c r="BK127" s="162">
        <f t="shared" ref="BK127:BK163" si="9">ROUND(I127*H127,2)</f>
        <v>86.31</v>
      </c>
      <c r="BL127" s="14" t="s">
        <v>262</v>
      </c>
      <c r="BM127" s="161" t="s">
        <v>85</v>
      </c>
    </row>
    <row r="128" spans="1:65" s="2" customFormat="1" ht="33" customHeight="1">
      <c r="A128" s="26"/>
      <c r="B128" s="149"/>
      <c r="C128" s="163" t="s">
        <v>85</v>
      </c>
      <c r="D128" s="163" t="s">
        <v>283</v>
      </c>
      <c r="E128" s="164" t="s">
        <v>746</v>
      </c>
      <c r="F128" s="165" t="s">
        <v>747</v>
      </c>
      <c r="G128" s="166" t="s">
        <v>678</v>
      </c>
      <c r="H128" s="167">
        <v>40.75</v>
      </c>
      <c r="I128" s="168">
        <v>1.26</v>
      </c>
      <c r="J128" s="168">
        <f t="shared" si="0"/>
        <v>51.35</v>
      </c>
      <c r="K128" s="169"/>
      <c r="L128" s="170"/>
      <c r="M128" s="171" t="s">
        <v>1</v>
      </c>
      <c r="N128" s="172" t="s">
        <v>38</v>
      </c>
      <c r="O128" s="159">
        <v>0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595</v>
      </c>
      <c r="AT128" s="161" t="s">
        <v>283</v>
      </c>
      <c r="AU128" s="161" t="s">
        <v>85</v>
      </c>
      <c r="AY128" s="14" t="s">
        <v>146</v>
      </c>
      <c r="BE128" s="162">
        <f t="shared" si="4"/>
        <v>0</v>
      </c>
      <c r="BF128" s="162">
        <f t="shared" si="5"/>
        <v>51.35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85</v>
      </c>
      <c r="BK128" s="162">
        <f t="shared" si="9"/>
        <v>51.35</v>
      </c>
      <c r="BL128" s="14" t="s">
        <v>262</v>
      </c>
      <c r="BM128" s="161" t="s">
        <v>152</v>
      </c>
    </row>
    <row r="129" spans="1:65" s="2" customFormat="1" ht="16.5" customHeight="1">
      <c r="A129" s="26"/>
      <c r="B129" s="149"/>
      <c r="C129" s="150" t="s">
        <v>156</v>
      </c>
      <c r="D129" s="150" t="s">
        <v>148</v>
      </c>
      <c r="E129" s="151" t="s">
        <v>748</v>
      </c>
      <c r="F129" s="152" t="s">
        <v>749</v>
      </c>
      <c r="G129" s="153" t="s">
        <v>286</v>
      </c>
      <c r="H129" s="154">
        <v>136</v>
      </c>
      <c r="I129" s="155">
        <v>1.18</v>
      </c>
      <c r="J129" s="155">
        <f t="shared" si="0"/>
        <v>160.47999999999999</v>
      </c>
      <c r="K129" s="156"/>
      <c r="L129" s="27"/>
      <c r="M129" s="157" t="s">
        <v>1</v>
      </c>
      <c r="N129" s="158" t="s">
        <v>38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262</v>
      </c>
      <c r="AT129" s="161" t="s">
        <v>148</v>
      </c>
      <c r="AU129" s="161" t="s">
        <v>85</v>
      </c>
      <c r="AY129" s="14" t="s">
        <v>146</v>
      </c>
      <c r="BE129" s="162">
        <f t="shared" si="4"/>
        <v>0</v>
      </c>
      <c r="BF129" s="162">
        <f t="shared" si="5"/>
        <v>160.47999999999999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85</v>
      </c>
      <c r="BK129" s="162">
        <f t="shared" si="9"/>
        <v>160.47999999999999</v>
      </c>
      <c r="BL129" s="14" t="s">
        <v>262</v>
      </c>
      <c r="BM129" s="161" t="s">
        <v>159</v>
      </c>
    </row>
    <row r="130" spans="1:65" s="2" customFormat="1" ht="24.15" customHeight="1">
      <c r="A130" s="26"/>
      <c r="B130" s="149"/>
      <c r="C130" s="163" t="s">
        <v>152</v>
      </c>
      <c r="D130" s="163" t="s">
        <v>283</v>
      </c>
      <c r="E130" s="164" t="s">
        <v>750</v>
      </c>
      <c r="F130" s="165" t="s">
        <v>751</v>
      </c>
      <c r="G130" s="166" t="s">
        <v>286</v>
      </c>
      <c r="H130" s="167">
        <v>136</v>
      </c>
      <c r="I130" s="168">
        <v>2.66</v>
      </c>
      <c r="J130" s="168">
        <f t="shared" si="0"/>
        <v>361.76</v>
      </c>
      <c r="K130" s="169"/>
      <c r="L130" s="170"/>
      <c r="M130" s="171" t="s">
        <v>1</v>
      </c>
      <c r="N130" s="172" t="s">
        <v>38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595</v>
      </c>
      <c r="AT130" s="161" t="s">
        <v>283</v>
      </c>
      <c r="AU130" s="161" t="s">
        <v>85</v>
      </c>
      <c r="AY130" s="14" t="s">
        <v>146</v>
      </c>
      <c r="BE130" s="162">
        <f t="shared" si="4"/>
        <v>0</v>
      </c>
      <c r="BF130" s="162">
        <f t="shared" si="5"/>
        <v>361.76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85</v>
      </c>
      <c r="BK130" s="162">
        <f t="shared" si="9"/>
        <v>361.76</v>
      </c>
      <c r="BL130" s="14" t="s">
        <v>262</v>
      </c>
      <c r="BM130" s="161" t="s">
        <v>162</v>
      </c>
    </row>
    <row r="131" spans="1:65" s="2" customFormat="1" ht="24.15" customHeight="1">
      <c r="A131" s="26"/>
      <c r="B131" s="149"/>
      <c r="C131" s="163" t="s">
        <v>163</v>
      </c>
      <c r="D131" s="163" t="s">
        <v>283</v>
      </c>
      <c r="E131" s="164" t="s">
        <v>752</v>
      </c>
      <c r="F131" s="165" t="s">
        <v>753</v>
      </c>
      <c r="G131" s="166" t="s">
        <v>286</v>
      </c>
      <c r="H131" s="167">
        <v>136</v>
      </c>
      <c r="I131" s="168">
        <v>1.31</v>
      </c>
      <c r="J131" s="168">
        <f t="shared" si="0"/>
        <v>178.16</v>
      </c>
      <c r="K131" s="169"/>
      <c r="L131" s="170"/>
      <c r="M131" s="171" t="s">
        <v>1</v>
      </c>
      <c r="N131" s="172" t="s">
        <v>38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595</v>
      </c>
      <c r="AT131" s="161" t="s">
        <v>283</v>
      </c>
      <c r="AU131" s="161" t="s">
        <v>85</v>
      </c>
      <c r="AY131" s="14" t="s">
        <v>146</v>
      </c>
      <c r="BE131" s="162">
        <f t="shared" si="4"/>
        <v>0</v>
      </c>
      <c r="BF131" s="162">
        <f t="shared" si="5"/>
        <v>178.16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85</v>
      </c>
      <c r="BK131" s="162">
        <f t="shared" si="9"/>
        <v>178.16</v>
      </c>
      <c r="BL131" s="14" t="s">
        <v>262</v>
      </c>
      <c r="BM131" s="161" t="s">
        <v>166</v>
      </c>
    </row>
    <row r="132" spans="1:65" s="2" customFormat="1" ht="24.15" customHeight="1">
      <c r="A132" s="26"/>
      <c r="B132" s="149"/>
      <c r="C132" s="150" t="s">
        <v>159</v>
      </c>
      <c r="D132" s="150" t="s">
        <v>148</v>
      </c>
      <c r="E132" s="151" t="s">
        <v>754</v>
      </c>
      <c r="F132" s="152" t="s">
        <v>755</v>
      </c>
      <c r="G132" s="153" t="s">
        <v>286</v>
      </c>
      <c r="H132" s="154">
        <v>1</v>
      </c>
      <c r="I132" s="155">
        <v>6.75</v>
      </c>
      <c r="J132" s="155">
        <f t="shared" si="0"/>
        <v>6.75</v>
      </c>
      <c r="K132" s="156"/>
      <c r="L132" s="27"/>
      <c r="M132" s="157" t="s">
        <v>1</v>
      </c>
      <c r="N132" s="158" t="s">
        <v>38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262</v>
      </c>
      <c r="AT132" s="161" t="s">
        <v>148</v>
      </c>
      <c r="AU132" s="161" t="s">
        <v>85</v>
      </c>
      <c r="AY132" s="14" t="s">
        <v>146</v>
      </c>
      <c r="BE132" s="162">
        <f t="shared" si="4"/>
        <v>0</v>
      </c>
      <c r="BF132" s="162">
        <f t="shared" si="5"/>
        <v>6.75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85</v>
      </c>
      <c r="BK132" s="162">
        <f t="shared" si="9"/>
        <v>6.75</v>
      </c>
      <c r="BL132" s="14" t="s">
        <v>262</v>
      </c>
      <c r="BM132" s="161" t="s">
        <v>169</v>
      </c>
    </row>
    <row r="133" spans="1:65" s="2" customFormat="1" ht="24.15" customHeight="1">
      <c r="A133" s="26"/>
      <c r="B133" s="149"/>
      <c r="C133" s="163" t="s">
        <v>171</v>
      </c>
      <c r="D133" s="163" t="s">
        <v>283</v>
      </c>
      <c r="E133" s="164" t="s">
        <v>756</v>
      </c>
      <c r="F133" s="165" t="s">
        <v>757</v>
      </c>
      <c r="G133" s="166" t="s">
        <v>286</v>
      </c>
      <c r="H133" s="167">
        <v>1</v>
      </c>
      <c r="I133" s="168">
        <v>6.63</v>
      </c>
      <c r="J133" s="168">
        <f t="shared" si="0"/>
        <v>6.63</v>
      </c>
      <c r="K133" s="169"/>
      <c r="L133" s="170"/>
      <c r="M133" s="171" t="s">
        <v>1</v>
      </c>
      <c r="N133" s="172" t="s">
        <v>38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595</v>
      </c>
      <c r="AT133" s="161" t="s">
        <v>283</v>
      </c>
      <c r="AU133" s="161" t="s">
        <v>85</v>
      </c>
      <c r="AY133" s="14" t="s">
        <v>146</v>
      </c>
      <c r="BE133" s="162">
        <f t="shared" si="4"/>
        <v>0</v>
      </c>
      <c r="BF133" s="162">
        <f t="shared" si="5"/>
        <v>6.63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85</v>
      </c>
      <c r="BK133" s="162">
        <f t="shared" si="9"/>
        <v>6.63</v>
      </c>
      <c r="BL133" s="14" t="s">
        <v>262</v>
      </c>
      <c r="BM133" s="161" t="s">
        <v>174</v>
      </c>
    </row>
    <row r="134" spans="1:65" s="2" customFormat="1" ht="16.5" customHeight="1">
      <c r="A134" s="26"/>
      <c r="B134" s="149"/>
      <c r="C134" s="150" t="s">
        <v>162</v>
      </c>
      <c r="D134" s="150" t="s">
        <v>148</v>
      </c>
      <c r="E134" s="151" t="s">
        <v>758</v>
      </c>
      <c r="F134" s="152" t="s">
        <v>759</v>
      </c>
      <c r="G134" s="153" t="s">
        <v>286</v>
      </c>
      <c r="H134" s="154">
        <v>18</v>
      </c>
      <c r="I134" s="155">
        <v>2.69</v>
      </c>
      <c r="J134" s="155">
        <f t="shared" si="0"/>
        <v>48.42</v>
      </c>
      <c r="K134" s="156"/>
      <c r="L134" s="27"/>
      <c r="M134" s="157" t="s">
        <v>1</v>
      </c>
      <c r="N134" s="158" t="s">
        <v>38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262</v>
      </c>
      <c r="AT134" s="161" t="s">
        <v>148</v>
      </c>
      <c r="AU134" s="161" t="s">
        <v>85</v>
      </c>
      <c r="AY134" s="14" t="s">
        <v>146</v>
      </c>
      <c r="BE134" s="162">
        <f t="shared" si="4"/>
        <v>0</v>
      </c>
      <c r="BF134" s="162">
        <f t="shared" si="5"/>
        <v>48.42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85</v>
      </c>
      <c r="BK134" s="162">
        <f t="shared" si="9"/>
        <v>48.42</v>
      </c>
      <c r="BL134" s="14" t="s">
        <v>262</v>
      </c>
      <c r="BM134" s="161" t="s">
        <v>178</v>
      </c>
    </row>
    <row r="135" spans="1:65" s="2" customFormat="1" ht="37.950000000000003" customHeight="1">
      <c r="A135" s="26"/>
      <c r="B135" s="149"/>
      <c r="C135" s="163" t="s">
        <v>180</v>
      </c>
      <c r="D135" s="163" t="s">
        <v>283</v>
      </c>
      <c r="E135" s="164" t="s">
        <v>760</v>
      </c>
      <c r="F135" s="165" t="s">
        <v>761</v>
      </c>
      <c r="G135" s="166" t="s">
        <v>286</v>
      </c>
      <c r="H135" s="167">
        <v>18</v>
      </c>
      <c r="I135" s="168">
        <v>1.32</v>
      </c>
      <c r="J135" s="168">
        <f t="shared" si="0"/>
        <v>23.76</v>
      </c>
      <c r="K135" s="169"/>
      <c r="L135" s="170"/>
      <c r="M135" s="171" t="s">
        <v>1</v>
      </c>
      <c r="N135" s="172" t="s">
        <v>38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595</v>
      </c>
      <c r="AT135" s="161" t="s">
        <v>283</v>
      </c>
      <c r="AU135" s="161" t="s">
        <v>85</v>
      </c>
      <c r="AY135" s="14" t="s">
        <v>146</v>
      </c>
      <c r="BE135" s="162">
        <f t="shared" si="4"/>
        <v>0</v>
      </c>
      <c r="BF135" s="162">
        <f t="shared" si="5"/>
        <v>23.76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85</v>
      </c>
      <c r="BK135" s="162">
        <f t="shared" si="9"/>
        <v>23.76</v>
      </c>
      <c r="BL135" s="14" t="s">
        <v>262</v>
      </c>
      <c r="BM135" s="161" t="s">
        <v>183</v>
      </c>
    </row>
    <row r="136" spans="1:65" s="2" customFormat="1" ht="16.5" customHeight="1">
      <c r="A136" s="26"/>
      <c r="B136" s="149"/>
      <c r="C136" s="150" t="s">
        <v>166</v>
      </c>
      <c r="D136" s="150" t="s">
        <v>148</v>
      </c>
      <c r="E136" s="151" t="s">
        <v>762</v>
      </c>
      <c r="F136" s="152" t="s">
        <v>763</v>
      </c>
      <c r="G136" s="153" t="s">
        <v>286</v>
      </c>
      <c r="H136" s="154">
        <v>3</v>
      </c>
      <c r="I136" s="155">
        <v>3.71</v>
      </c>
      <c r="J136" s="155">
        <f t="shared" si="0"/>
        <v>11.13</v>
      </c>
      <c r="K136" s="156"/>
      <c r="L136" s="27"/>
      <c r="M136" s="157" t="s">
        <v>1</v>
      </c>
      <c r="N136" s="158" t="s">
        <v>38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262</v>
      </c>
      <c r="AT136" s="161" t="s">
        <v>148</v>
      </c>
      <c r="AU136" s="161" t="s">
        <v>85</v>
      </c>
      <c r="AY136" s="14" t="s">
        <v>146</v>
      </c>
      <c r="BE136" s="162">
        <f t="shared" si="4"/>
        <v>0</v>
      </c>
      <c r="BF136" s="162">
        <f t="shared" si="5"/>
        <v>11.13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85</v>
      </c>
      <c r="BK136" s="162">
        <f t="shared" si="9"/>
        <v>11.13</v>
      </c>
      <c r="BL136" s="14" t="s">
        <v>262</v>
      </c>
      <c r="BM136" s="161" t="s">
        <v>7</v>
      </c>
    </row>
    <row r="137" spans="1:65" s="2" customFormat="1" ht="16.5" customHeight="1">
      <c r="A137" s="26"/>
      <c r="B137" s="149"/>
      <c r="C137" s="163" t="s">
        <v>186</v>
      </c>
      <c r="D137" s="163" t="s">
        <v>283</v>
      </c>
      <c r="E137" s="164" t="s">
        <v>764</v>
      </c>
      <c r="F137" s="165" t="s">
        <v>765</v>
      </c>
      <c r="G137" s="166" t="s">
        <v>286</v>
      </c>
      <c r="H137" s="167">
        <v>3</v>
      </c>
      <c r="I137" s="168">
        <v>1.33</v>
      </c>
      <c r="J137" s="168">
        <f t="shared" si="0"/>
        <v>3.99</v>
      </c>
      <c r="K137" s="169"/>
      <c r="L137" s="170"/>
      <c r="M137" s="171" t="s">
        <v>1</v>
      </c>
      <c r="N137" s="172" t="s">
        <v>38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595</v>
      </c>
      <c r="AT137" s="161" t="s">
        <v>283</v>
      </c>
      <c r="AU137" s="161" t="s">
        <v>85</v>
      </c>
      <c r="AY137" s="14" t="s">
        <v>146</v>
      </c>
      <c r="BE137" s="162">
        <f t="shared" si="4"/>
        <v>0</v>
      </c>
      <c r="BF137" s="162">
        <f t="shared" si="5"/>
        <v>3.99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85</v>
      </c>
      <c r="BK137" s="162">
        <f t="shared" si="9"/>
        <v>3.99</v>
      </c>
      <c r="BL137" s="14" t="s">
        <v>262</v>
      </c>
      <c r="BM137" s="161" t="s">
        <v>189</v>
      </c>
    </row>
    <row r="138" spans="1:65" s="2" customFormat="1" ht="16.5" customHeight="1">
      <c r="A138" s="26"/>
      <c r="B138" s="149"/>
      <c r="C138" s="150" t="s">
        <v>169</v>
      </c>
      <c r="D138" s="150" t="s">
        <v>148</v>
      </c>
      <c r="E138" s="151" t="s">
        <v>766</v>
      </c>
      <c r="F138" s="152" t="s">
        <v>767</v>
      </c>
      <c r="G138" s="153" t="s">
        <v>286</v>
      </c>
      <c r="H138" s="154">
        <v>9</v>
      </c>
      <c r="I138" s="155">
        <v>11.46</v>
      </c>
      <c r="J138" s="155">
        <f t="shared" si="0"/>
        <v>103.14</v>
      </c>
      <c r="K138" s="156"/>
      <c r="L138" s="27"/>
      <c r="M138" s="157" t="s">
        <v>1</v>
      </c>
      <c r="N138" s="158" t="s">
        <v>38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262</v>
      </c>
      <c r="AT138" s="161" t="s">
        <v>148</v>
      </c>
      <c r="AU138" s="161" t="s">
        <v>85</v>
      </c>
      <c r="AY138" s="14" t="s">
        <v>146</v>
      </c>
      <c r="BE138" s="162">
        <f t="shared" si="4"/>
        <v>0</v>
      </c>
      <c r="BF138" s="162">
        <f t="shared" si="5"/>
        <v>103.14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85</v>
      </c>
      <c r="BK138" s="162">
        <f t="shared" si="9"/>
        <v>103.14</v>
      </c>
      <c r="BL138" s="14" t="s">
        <v>262</v>
      </c>
      <c r="BM138" s="161" t="s">
        <v>192</v>
      </c>
    </row>
    <row r="139" spans="1:65" s="2" customFormat="1" ht="24.15" customHeight="1">
      <c r="A139" s="26"/>
      <c r="B139" s="149"/>
      <c r="C139" s="163" t="s">
        <v>193</v>
      </c>
      <c r="D139" s="163" t="s">
        <v>283</v>
      </c>
      <c r="E139" s="164" t="s">
        <v>768</v>
      </c>
      <c r="F139" s="165" t="s">
        <v>769</v>
      </c>
      <c r="G139" s="166" t="s">
        <v>286</v>
      </c>
      <c r="H139" s="167">
        <v>9</v>
      </c>
      <c r="I139" s="168">
        <v>5.21</v>
      </c>
      <c r="J139" s="168">
        <f t="shared" si="0"/>
        <v>46.89</v>
      </c>
      <c r="K139" s="169"/>
      <c r="L139" s="170"/>
      <c r="M139" s="171" t="s">
        <v>1</v>
      </c>
      <c r="N139" s="172" t="s">
        <v>38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595</v>
      </c>
      <c r="AT139" s="161" t="s">
        <v>283</v>
      </c>
      <c r="AU139" s="161" t="s">
        <v>85</v>
      </c>
      <c r="AY139" s="14" t="s">
        <v>146</v>
      </c>
      <c r="BE139" s="162">
        <f t="shared" si="4"/>
        <v>0</v>
      </c>
      <c r="BF139" s="162">
        <f t="shared" si="5"/>
        <v>46.89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85</v>
      </c>
      <c r="BK139" s="162">
        <f t="shared" si="9"/>
        <v>46.89</v>
      </c>
      <c r="BL139" s="14" t="s">
        <v>262</v>
      </c>
      <c r="BM139" s="161" t="s">
        <v>196</v>
      </c>
    </row>
    <row r="140" spans="1:65" s="2" customFormat="1" ht="21.75" customHeight="1">
      <c r="A140" s="26"/>
      <c r="B140" s="149"/>
      <c r="C140" s="150" t="s">
        <v>174</v>
      </c>
      <c r="D140" s="150" t="s">
        <v>148</v>
      </c>
      <c r="E140" s="151" t="s">
        <v>770</v>
      </c>
      <c r="F140" s="152" t="s">
        <v>771</v>
      </c>
      <c r="G140" s="153" t="s">
        <v>286</v>
      </c>
      <c r="H140" s="154">
        <v>18</v>
      </c>
      <c r="I140" s="155">
        <v>4.5199999999999996</v>
      </c>
      <c r="J140" s="155">
        <f t="shared" si="0"/>
        <v>81.36</v>
      </c>
      <c r="K140" s="156"/>
      <c r="L140" s="27"/>
      <c r="M140" s="157" t="s">
        <v>1</v>
      </c>
      <c r="N140" s="158" t="s">
        <v>38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262</v>
      </c>
      <c r="AT140" s="161" t="s">
        <v>148</v>
      </c>
      <c r="AU140" s="161" t="s">
        <v>85</v>
      </c>
      <c r="AY140" s="14" t="s">
        <v>146</v>
      </c>
      <c r="BE140" s="162">
        <f t="shared" si="4"/>
        <v>0</v>
      </c>
      <c r="BF140" s="162">
        <f t="shared" si="5"/>
        <v>81.36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85</v>
      </c>
      <c r="BK140" s="162">
        <f t="shared" si="9"/>
        <v>81.36</v>
      </c>
      <c r="BL140" s="14" t="s">
        <v>262</v>
      </c>
      <c r="BM140" s="161" t="s">
        <v>199</v>
      </c>
    </row>
    <row r="141" spans="1:65" s="2" customFormat="1" ht="24.15" customHeight="1">
      <c r="A141" s="26"/>
      <c r="B141" s="149"/>
      <c r="C141" s="163" t="s">
        <v>200</v>
      </c>
      <c r="D141" s="163" t="s">
        <v>283</v>
      </c>
      <c r="E141" s="164" t="s">
        <v>772</v>
      </c>
      <c r="F141" s="165" t="s">
        <v>773</v>
      </c>
      <c r="G141" s="166" t="s">
        <v>286</v>
      </c>
      <c r="H141" s="167">
        <v>18</v>
      </c>
      <c r="I141" s="168">
        <v>0.81</v>
      </c>
      <c r="J141" s="168">
        <f t="shared" si="0"/>
        <v>14.58</v>
      </c>
      <c r="K141" s="169"/>
      <c r="L141" s="170"/>
      <c r="M141" s="171" t="s">
        <v>1</v>
      </c>
      <c r="N141" s="172" t="s">
        <v>38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595</v>
      </c>
      <c r="AT141" s="161" t="s">
        <v>283</v>
      </c>
      <c r="AU141" s="161" t="s">
        <v>85</v>
      </c>
      <c r="AY141" s="14" t="s">
        <v>146</v>
      </c>
      <c r="BE141" s="162">
        <f t="shared" si="4"/>
        <v>0</v>
      </c>
      <c r="BF141" s="162">
        <f t="shared" si="5"/>
        <v>14.58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85</v>
      </c>
      <c r="BK141" s="162">
        <f t="shared" si="9"/>
        <v>14.58</v>
      </c>
      <c r="BL141" s="14" t="s">
        <v>262</v>
      </c>
      <c r="BM141" s="161" t="s">
        <v>203</v>
      </c>
    </row>
    <row r="142" spans="1:65" s="2" customFormat="1" ht="16.5" customHeight="1">
      <c r="A142" s="26"/>
      <c r="B142" s="149"/>
      <c r="C142" s="150" t="s">
        <v>178</v>
      </c>
      <c r="D142" s="150" t="s">
        <v>148</v>
      </c>
      <c r="E142" s="151" t="s">
        <v>774</v>
      </c>
      <c r="F142" s="152" t="s">
        <v>775</v>
      </c>
      <c r="G142" s="153" t="s">
        <v>286</v>
      </c>
      <c r="H142" s="154">
        <v>18</v>
      </c>
      <c r="I142" s="155">
        <v>13.07</v>
      </c>
      <c r="J142" s="155">
        <f t="shared" si="0"/>
        <v>235.26</v>
      </c>
      <c r="K142" s="156"/>
      <c r="L142" s="27"/>
      <c r="M142" s="157" t="s">
        <v>1</v>
      </c>
      <c r="N142" s="158" t="s">
        <v>38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262</v>
      </c>
      <c r="AT142" s="161" t="s">
        <v>148</v>
      </c>
      <c r="AU142" s="161" t="s">
        <v>85</v>
      </c>
      <c r="AY142" s="14" t="s">
        <v>146</v>
      </c>
      <c r="BE142" s="162">
        <f t="shared" si="4"/>
        <v>0</v>
      </c>
      <c r="BF142" s="162">
        <f t="shared" si="5"/>
        <v>235.26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85</v>
      </c>
      <c r="BK142" s="162">
        <f t="shared" si="9"/>
        <v>235.26</v>
      </c>
      <c r="BL142" s="14" t="s">
        <v>262</v>
      </c>
      <c r="BM142" s="161" t="s">
        <v>206</v>
      </c>
    </row>
    <row r="143" spans="1:65" s="2" customFormat="1" ht="33" customHeight="1">
      <c r="A143" s="26"/>
      <c r="B143" s="149"/>
      <c r="C143" s="163" t="s">
        <v>207</v>
      </c>
      <c r="D143" s="163" t="s">
        <v>283</v>
      </c>
      <c r="E143" s="164" t="s">
        <v>776</v>
      </c>
      <c r="F143" s="165" t="s">
        <v>777</v>
      </c>
      <c r="G143" s="166" t="s">
        <v>286</v>
      </c>
      <c r="H143" s="167">
        <v>18</v>
      </c>
      <c r="I143" s="168">
        <v>15.96</v>
      </c>
      <c r="J143" s="168">
        <f t="shared" si="0"/>
        <v>287.27999999999997</v>
      </c>
      <c r="K143" s="169"/>
      <c r="L143" s="170"/>
      <c r="M143" s="171" t="s">
        <v>1</v>
      </c>
      <c r="N143" s="172" t="s">
        <v>38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595</v>
      </c>
      <c r="AT143" s="161" t="s">
        <v>283</v>
      </c>
      <c r="AU143" s="161" t="s">
        <v>85</v>
      </c>
      <c r="AY143" s="14" t="s">
        <v>146</v>
      </c>
      <c r="BE143" s="162">
        <f t="shared" si="4"/>
        <v>0</v>
      </c>
      <c r="BF143" s="162">
        <f t="shared" si="5"/>
        <v>287.27999999999997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85</v>
      </c>
      <c r="BK143" s="162">
        <f t="shared" si="9"/>
        <v>287.27999999999997</v>
      </c>
      <c r="BL143" s="14" t="s">
        <v>262</v>
      </c>
      <c r="BM143" s="161" t="s">
        <v>210</v>
      </c>
    </row>
    <row r="144" spans="1:65" s="2" customFormat="1" ht="21.75" customHeight="1">
      <c r="A144" s="26"/>
      <c r="B144" s="149"/>
      <c r="C144" s="150" t="s">
        <v>183</v>
      </c>
      <c r="D144" s="150" t="s">
        <v>148</v>
      </c>
      <c r="E144" s="151" t="s">
        <v>778</v>
      </c>
      <c r="F144" s="152" t="s">
        <v>779</v>
      </c>
      <c r="G144" s="153" t="s">
        <v>276</v>
      </c>
      <c r="H144" s="154">
        <v>290</v>
      </c>
      <c r="I144" s="155">
        <v>2.1</v>
      </c>
      <c r="J144" s="155">
        <f t="shared" si="0"/>
        <v>609</v>
      </c>
      <c r="K144" s="156"/>
      <c r="L144" s="27"/>
      <c r="M144" s="157" t="s">
        <v>1</v>
      </c>
      <c r="N144" s="158" t="s">
        <v>38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262</v>
      </c>
      <c r="AT144" s="161" t="s">
        <v>148</v>
      </c>
      <c r="AU144" s="161" t="s">
        <v>85</v>
      </c>
      <c r="AY144" s="14" t="s">
        <v>146</v>
      </c>
      <c r="BE144" s="162">
        <f t="shared" si="4"/>
        <v>0</v>
      </c>
      <c r="BF144" s="162">
        <f t="shared" si="5"/>
        <v>609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85</v>
      </c>
      <c r="BK144" s="162">
        <f t="shared" si="9"/>
        <v>609</v>
      </c>
      <c r="BL144" s="14" t="s">
        <v>262</v>
      </c>
      <c r="BM144" s="161" t="s">
        <v>213</v>
      </c>
    </row>
    <row r="145" spans="1:65" s="2" customFormat="1" ht="21.75" customHeight="1">
      <c r="A145" s="26"/>
      <c r="B145" s="149"/>
      <c r="C145" s="163" t="s">
        <v>214</v>
      </c>
      <c r="D145" s="163" t="s">
        <v>283</v>
      </c>
      <c r="E145" s="164" t="s">
        <v>780</v>
      </c>
      <c r="F145" s="165" t="s">
        <v>781</v>
      </c>
      <c r="G145" s="166" t="s">
        <v>678</v>
      </c>
      <c r="H145" s="167">
        <v>39.15</v>
      </c>
      <c r="I145" s="168">
        <v>6.06</v>
      </c>
      <c r="J145" s="168">
        <f t="shared" si="0"/>
        <v>237.25</v>
      </c>
      <c r="K145" s="169"/>
      <c r="L145" s="170"/>
      <c r="M145" s="171" t="s">
        <v>1</v>
      </c>
      <c r="N145" s="172" t="s">
        <v>38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595</v>
      </c>
      <c r="AT145" s="161" t="s">
        <v>283</v>
      </c>
      <c r="AU145" s="161" t="s">
        <v>85</v>
      </c>
      <c r="AY145" s="14" t="s">
        <v>146</v>
      </c>
      <c r="BE145" s="162">
        <f t="shared" si="4"/>
        <v>0</v>
      </c>
      <c r="BF145" s="162">
        <f t="shared" si="5"/>
        <v>237.25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85</v>
      </c>
      <c r="BK145" s="162">
        <f t="shared" si="9"/>
        <v>237.25</v>
      </c>
      <c r="BL145" s="14" t="s">
        <v>262</v>
      </c>
      <c r="BM145" s="161" t="s">
        <v>217</v>
      </c>
    </row>
    <row r="146" spans="1:65" s="2" customFormat="1" ht="21.75" customHeight="1">
      <c r="A146" s="26"/>
      <c r="B146" s="149"/>
      <c r="C146" s="150" t="s">
        <v>7</v>
      </c>
      <c r="D146" s="150" t="s">
        <v>148</v>
      </c>
      <c r="E146" s="151" t="s">
        <v>782</v>
      </c>
      <c r="F146" s="152" t="s">
        <v>783</v>
      </c>
      <c r="G146" s="153" t="s">
        <v>286</v>
      </c>
      <c r="H146" s="154">
        <v>58</v>
      </c>
      <c r="I146" s="155">
        <v>2.9</v>
      </c>
      <c r="J146" s="155">
        <f t="shared" si="0"/>
        <v>168.2</v>
      </c>
      <c r="K146" s="156"/>
      <c r="L146" s="27"/>
      <c r="M146" s="157" t="s">
        <v>1</v>
      </c>
      <c r="N146" s="158" t="s">
        <v>38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262</v>
      </c>
      <c r="AT146" s="161" t="s">
        <v>148</v>
      </c>
      <c r="AU146" s="161" t="s">
        <v>85</v>
      </c>
      <c r="AY146" s="14" t="s">
        <v>146</v>
      </c>
      <c r="BE146" s="162">
        <f t="shared" si="4"/>
        <v>0</v>
      </c>
      <c r="BF146" s="162">
        <f t="shared" si="5"/>
        <v>168.2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85</v>
      </c>
      <c r="BK146" s="162">
        <f t="shared" si="9"/>
        <v>168.2</v>
      </c>
      <c r="BL146" s="14" t="s">
        <v>262</v>
      </c>
      <c r="BM146" s="161" t="s">
        <v>220</v>
      </c>
    </row>
    <row r="147" spans="1:65" s="2" customFormat="1" ht="24.15" customHeight="1">
      <c r="A147" s="26"/>
      <c r="B147" s="149"/>
      <c r="C147" s="163" t="s">
        <v>221</v>
      </c>
      <c r="D147" s="163" t="s">
        <v>283</v>
      </c>
      <c r="E147" s="164" t="s">
        <v>784</v>
      </c>
      <c r="F147" s="165" t="s">
        <v>785</v>
      </c>
      <c r="G147" s="166" t="s">
        <v>286</v>
      </c>
      <c r="H147" s="167">
        <v>58</v>
      </c>
      <c r="I147" s="168">
        <v>0.53</v>
      </c>
      <c r="J147" s="168">
        <f t="shared" si="0"/>
        <v>30.74</v>
      </c>
      <c r="K147" s="169"/>
      <c r="L147" s="170"/>
      <c r="M147" s="171" t="s">
        <v>1</v>
      </c>
      <c r="N147" s="172" t="s">
        <v>38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595</v>
      </c>
      <c r="AT147" s="161" t="s">
        <v>283</v>
      </c>
      <c r="AU147" s="161" t="s">
        <v>85</v>
      </c>
      <c r="AY147" s="14" t="s">
        <v>146</v>
      </c>
      <c r="BE147" s="162">
        <f t="shared" si="4"/>
        <v>0</v>
      </c>
      <c r="BF147" s="162">
        <f t="shared" si="5"/>
        <v>30.74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85</v>
      </c>
      <c r="BK147" s="162">
        <f t="shared" si="9"/>
        <v>30.74</v>
      </c>
      <c r="BL147" s="14" t="s">
        <v>262</v>
      </c>
      <c r="BM147" s="161" t="s">
        <v>224</v>
      </c>
    </row>
    <row r="148" spans="1:65" s="2" customFormat="1" ht="21.75" customHeight="1">
      <c r="A148" s="26"/>
      <c r="B148" s="149"/>
      <c r="C148" s="150" t="s">
        <v>189</v>
      </c>
      <c r="D148" s="150" t="s">
        <v>148</v>
      </c>
      <c r="E148" s="151" t="s">
        <v>786</v>
      </c>
      <c r="F148" s="152" t="s">
        <v>787</v>
      </c>
      <c r="G148" s="153" t="s">
        <v>286</v>
      </c>
      <c r="H148" s="154">
        <v>6</v>
      </c>
      <c r="I148" s="155">
        <v>2.69</v>
      </c>
      <c r="J148" s="155">
        <f t="shared" si="0"/>
        <v>16.14</v>
      </c>
      <c r="K148" s="156"/>
      <c r="L148" s="27"/>
      <c r="M148" s="157" t="s">
        <v>1</v>
      </c>
      <c r="N148" s="158" t="s">
        <v>38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262</v>
      </c>
      <c r="AT148" s="161" t="s">
        <v>148</v>
      </c>
      <c r="AU148" s="161" t="s">
        <v>85</v>
      </c>
      <c r="AY148" s="14" t="s">
        <v>146</v>
      </c>
      <c r="BE148" s="162">
        <f t="shared" si="4"/>
        <v>0</v>
      </c>
      <c r="BF148" s="162">
        <f t="shared" si="5"/>
        <v>16.14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85</v>
      </c>
      <c r="BK148" s="162">
        <f t="shared" si="9"/>
        <v>16.14</v>
      </c>
      <c r="BL148" s="14" t="s">
        <v>262</v>
      </c>
      <c r="BM148" s="161" t="s">
        <v>227</v>
      </c>
    </row>
    <row r="149" spans="1:65" s="2" customFormat="1" ht="24.15" customHeight="1">
      <c r="A149" s="26"/>
      <c r="B149" s="149"/>
      <c r="C149" s="163" t="s">
        <v>228</v>
      </c>
      <c r="D149" s="163" t="s">
        <v>283</v>
      </c>
      <c r="E149" s="164" t="s">
        <v>788</v>
      </c>
      <c r="F149" s="165" t="s">
        <v>789</v>
      </c>
      <c r="G149" s="166" t="s">
        <v>286</v>
      </c>
      <c r="H149" s="167">
        <v>6</v>
      </c>
      <c r="I149" s="168">
        <v>0.76</v>
      </c>
      <c r="J149" s="168">
        <f t="shared" si="0"/>
        <v>4.5599999999999996</v>
      </c>
      <c r="K149" s="169"/>
      <c r="L149" s="170"/>
      <c r="M149" s="171" t="s">
        <v>1</v>
      </c>
      <c r="N149" s="172" t="s">
        <v>38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595</v>
      </c>
      <c r="AT149" s="161" t="s">
        <v>283</v>
      </c>
      <c r="AU149" s="161" t="s">
        <v>85</v>
      </c>
      <c r="AY149" s="14" t="s">
        <v>146</v>
      </c>
      <c r="BE149" s="162">
        <f t="shared" si="4"/>
        <v>0</v>
      </c>
      <c r="BF149" s="162">
        <f t="shared" si="5"/>
        <v>4.5599999999999996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85</v>
      </c>
      <c r="BK149" s="162">
        <f t="shared" si="9"/>
        <v>4.5599999999999996</v>
      </c>
      <c r="BL149" s="14" t="s">
        <v>262</v>
      </c>
      <c r="BM149" s="161" t="s">
        <v>231</v>
      </c>
    </row>
    <row r="150" spans="1:65" s="2" customFormat="1" ht="16.5" customHeight="1">
      <c r="A150" s="26"/>
      <c r="B150" s="149"/>
      <c r="C150" s="150" t="s">
        <v>192</v>
      </c>
      <c r="D150" s="150" t="s">
        <v>148</v>
      </c>
      <c r="E150" s="151" t="s">
        <v>790</v>
      </c>
      <c r="F150" s="152" t="s">
        <v>791</v>
      </c>
      <c r="G150" s="153" t="s">
        <v>286</v>
      </c>
      <c r="H150" s="154">
        <v>58</v>
      </c>
      <c r="I150" s="155">
        <v>1.89</v>
      </c>
      <c r="J150" s="155">
        <f t="shared" si="0"/>
        <v>109.62</v>
      </c>
      <c r="K150" s="156"/>
      <c r="L150" s="27"/>
      <c r="M150" s="157" t="s">
        <v>1</v>
      </c>
      <c r="N150" s="158" t="s">
        <v>38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262</v>
      </c>
      <c r="AT150" s="161" t="s">
        <v>148</v>
      </c>
      <c r="AU150" s="161" t="s">
        <v>85</v>
      </c>
      <c r="AY150" s="14" t="s">
        <v>146</v>
      </c>
      <c r="BE150" s="162">
        <f t="shared" si="4"/>
        <v>0</v>
      </c>
      <c r="BF150" s="162">
        <f t="shared" si="5"/>
        <v>109.62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85</v>
      </c>
      <c r="BK150" s="162">
        <f t="shared" si="9"/>
        <v>109.62</v>
      </c>
      <c r="BL150" s="14" t="s">
        <v>262</v>
      </c>
      <c r="BM150" s="161" t="s">
        <v>234</v>
      </c>
    </row>
    <row r="151" spans="1:65" s="2" customFormat="1" ht="33" customHeight="1">
      <c r="A151" s="26"/>
      <c r="B151" s="149"/>
      <c r="C151" s="163" t="s">
        <v>235</v>
      </c>
      <c r="D151" s="163" t="s">
        <v>283</v>
      </c>
      <c r="E151" s="164" t="s">
        <v>792</v>
      </c>
      <c r="F151" s="165" t="s">
        <v>793</v>
      </c>
      <c r="G151" s="166" t="s">
        <v>286</v>
      </c>
      <c r="H151" s="167">
        <v>58</v>
      </c>
      <c r="I151" s="168">
        <v>0.45</v>
      </c>
      <c r="J151" s="168">
        <f t="shared" si="0"/>
        <v>26.1</v>
      </c>
      <c r="K151" s="169"/>
      <c r="L151" s="170"/>
      <c r="M151" s="171" t="s">
        <v>1</v>
      </c>
      <c r="N151" s="172" t="s">
        <v>38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595</v>
      </c>
      <c r="AT151" s="161" t="s">
        <v>283</v>
      </c>
      <c r="AU151" s="161" t="s">
        <v>85</v>
      </c>
      <c r="AY151" s="14" t="s">
        <v>146</v>
      </c>
      <c r="BE151" s="162">
        <f t="shared" si="4"/>
        <v>0</v>
      </c>
      <c r="BF151" s="162">
        <f t="shared" si="5"/>
        <v>26.1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85</v>
      </c>
      <c r="BK151" s="162">
        <f t="shared" si="9"/>
        <v>26.1</v>
      </c>
      <c r="BL151" s="14" t="s">
        <v>262</v>
      </c>
      <c r="BM151" s="161" t="s">
        <v>238</v>
      </c>
    </row>
    <row r="152" spans="1:65" s="2" customFormat="1" ht="16.5" customHeight="1">
      <c r="A152" s="26"/>
      <c r="B152" s="149"/>
      <c r="C152" s="150" t="s">
        <v>196</v>
      </c>
      <c r="D152" s="150" t="s">
        <v>148</v>
      </c>
      <c r="E152" s="151" t="s">
        <v>794</v>
      </c>
      <c r="F152" s="152" t="s">
        <v>795</v>
      </c>
      <c r="G152" s="153" t="s">
        <v>286</v>
      </c>
      <c r="H152" s="154">
        <v>4</v>
      </c>
      <c r="I152" s="155">
        <v>1.89</v>
      </c>
      <c r="J152" s="155">
        <f t="shared" si="0"/>
        <v>7.56</v>
      </c>
      <c r="K152" s="156"/>
      <c r="L152" s="27"/>
      <c r="M152" s="157" t="s">
        <v>1</v>
      </c>
      <c r="N152" s="158" t="s">
        <v>38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262</v>
      </c>
      <c r="AT152" s="161" t="s">
        <v>148</v>
      </c>
      <c r="AU152" s="161" t="s">
        <v>85</v>
      </c>
      <c r="AY152" s="14" t="s">
        <v>146</v>
      </c>
      <c r="BE152" s="162">
        <f t="shared" si="4"/>
        <v>0</v>
      </c>
      <c r="BF152" s="162">
        <f t="shared" si="5"/>
        <v>7.56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85</v>
      </c>
      <c r="BK152" s="162">
        <f t="shared" si="9"/>
        <v>7.56</v>
      </c>
      <c r="BL152" s="14" t="s">
        <v>262</v>
      </c>
      <c r="BM152" s="161" t="s">
        <v>241</v>
      </c>
    </row>
    <row r="153" spans="1:65" s="2" customFormat="1" ht="33" customHeight="1">
      <c r="A153" s="26"/>
      <c r="B153" s="149"/>
      <c r="C153" s="163" t="s">
        <v>242</v>
      </c>
      <c r="D153" s="163" t="s">
        <v>283</v>
      </c>
      <c r="E153" s="164" t="s">
        <v>796</v>
      </c>
      <c r="F153" s="165" t="s">
        <v>797</v>
      </c>
      <c r="G153" s="166" t="s">
        <v>286</v>
      </c>
      <c r="H153" s="167">
        <v>4</v>
      </c>
      <c r="I153" s="168">
        <v>0.59</v>
      </c>
      <c r="J153" s="168">
        <f t="shared" si="0"/>
        <v>2.36</v>
      </c>
      <c r="K153" s="169"/>
      <c r="L153" s="170"/>
      <c r="M153" s="171" t="s">
        <v>1</v>
      </c>
      <c r="N153" s="172" t="s">
        <v>38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595</v>
      </c>
      <c r="AT153" s="161" t="s">
        <v>283</v>
      </c>
      <c r="AU153" s="161" t="s">
        <v>85</v>
      </c>
      <c r="AY153" s="14" t="s">
        <v>146</v>
      </c>
      <c r="BE153" s="162">
        <f t="shared" si="4"/>
        <v>0</v>
      </c>
      <c r="BF153" s="162">
        <f t="shared" si="5"/>
        <v>2.36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85</v>
      </c>
      <c r="BK153" s="162">
        <f t="shared" si="9"/>
        <v>2.36</v>
      </c>
      <c r="BL153" s="14" t="s">
        <v>262</v>
      </c>
      <c r="BM153" s="161" t="s">
        <v>245</v>
      </c>
    </row>
    <row r="154" spans="1:65" s="2" customFormat="1" ht="16.5" customHeight="1">
      <c r="A154" s="26"/>
      <c r="B154" s="149"/>
      <c r="C154" s="150" t="s">
        <v>199</v>
      </c>
      <c r="D154" s="150" t="s">
        <v>148</v>
      </c>
      <c r="E154" s="151" t="s">
        <v>798</v>
      </c>
      <c r="F154" s="152" t="s">
        <v>799</v>
      </c>
      <c r="G154" s="153" t="s">
        <v>286</v>
      </c>
      <c r="H154" s="154">
        <v>18</v>
      </c>
      <c r="I154" s="155">
        <v>2.69</v>
      </c>
      <c r="J154" s="155">
        <f t="shared" si="0"/>
        <v>48.42</v>
      </c>
      <c r="K154" s="156"/>
      <c r="L154" s="27"/>
      <c r="M154" s="157" t="s">
        <v>1</v>
      </c>
      <c r="N154" s="158" t="s">
        <v>38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262</v>
      </c>
      <c r="AT154" s="161" t="s">
        <v>148</v>
      </c>
      <c r="AU154" s="161" t="s">
        <v>85</v>
      </c>
      <c r="AY154" s="14" t="s">
        <v>146</v>
      </c>
      <c r="BE154" s="162">
        <f t="shared" si="4"/>
        <v>0</v>
      </c>
      <c r="BF154" s="162">
        <f t="shared" si="5"/>
        <v>48.42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85</v>
      </c>
      <c r="BK154" s="162">
        <f t="shared" si="9"/>
        <v>48.42</v>
      </c>
      <c r="BL154" s="14" t="s">
        <v>262</v>
      </c>
      <c r="BM154" s="161" t="s">
        <v>248</v>
      </c>
    </row>
    <row r="155" spans="1:65" s="2" customFormat="1" ht="24.15" customHeight="1">
      <c r="A155" s="26"/>
      <c r="B155" s="149"/>
      <c r="C155" s="163" t="s">
        <v>249</v>
      </c>
      <c r="D155" s="163" t="s">
        <v>283</v>
      </c>
      <c r="E155" s="164" t="s">
        <v>800</v>
      </c>
      <c r="F155" s="165" t="s">
        <v>801</v>
      </c>
      <c r="G155" s="166" t="s">
        <v>286</v>
      </c>
      <c r="H155" s="167">
        <v>18</v>
      </c>
      <c r="I155" s="168">
        <v>1.1200000000000001</v>
      </c>
      <c r="J155" s="168">
        <f t="shared" si="0"/>
        <v>20.16</v>
      </c>
      <c r="K155" s="169"/>
      <c r="L155" s="170"/>
      <c r="M155" s="171" t="s">
        <v>1</v>
      </c>
      <c r="N155" s="172" t="s">
        <v>38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595</v>
      </c>
      <c r="AT155" s="161" t="s">
        <v>283</v>
      </c>
      <c r="AU155" s="161" t="s">
        <v>85</v>
      </c>
      <c r="AY155" s="14" t="s">
        <v>146</v>
      </c>
      <c r="BE155" s="162">
        <f t="shared" si="4"/>
        <v>0</v>
      </c>
      <c r="BF155" s="162">
        <f t="shared" si="5"/>
        <v>20.16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85</v>
      </c>
      <c r="BK155" s="162">
        <f t="shared" si="9"/>
        <v>20.16</v>
      </c>
      <c r="BL155" s="14" t="s">
        <v>262</v>
      </c>
      <c r="BM155" s="161" t="s">
        <v>252</v>
      </c>
    </row>
    <row r="156" spans="1:65" s="2" customFormat="1" ht="16.5" customHeight="1">
      <c r="A156" s="26"/>
      <c r="B156" s="149"/>
      <c r="C156" s="150" t="s">
        <v>203</v>
      </c>
      <c r="D156" s="150" t="s">
        <v>148</v>
      </c>
      <c r="E156" s="151" t="s">
        <v>802</v>
      </c>
      <c r="F156" s="152" t="s">
        <v>803</v>
      </c>
      <c r="G156" s="153" t="s">
        <v>286</v>
      </c>
      <c r="H156" s="154">
        <v>9</v>
      </c>
      <c r="I156" s="155">
        <v>2.69</v>
      </c>
      <c r="J156" s="155">
        <f t="shared" si="0"/>
        <v>24.21</v>
      </c>
      <c r="K156" s="156"/>
      <c r="L156" s="27"/>
      <c r="M156" s="157" t="s">
        <v>1</v>
      </c>
      <c r="N156" s="158" t="s">
        <v>38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262</v>
      </c>
      <c r="AT156" s="161" t="s">
        <v>148</v>
      </c>
      <c r="AU156" s="161" t="s">
        <v>85</v>
      </c>
      <c r="AY156" s="14" t="s">
        <v>146</v>
      </c>
      <c r="BE156" s="162">
        <f t="shared" si="4"/>
        <v>0</v>
      </c>
      <c r="BF156" s="162">
        <f t="shared" si="5"/>
        <v>24.21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85</v>
      </c>
      <c r="BK156" s="162">
        <f t="shared" si="9"/>
        <v>24.21</v>
      </c>
      <c r="BL156" s="14" t="s">
        <v>262</v>
      </c>
      <c r="BM156" s="161" t="s">
        <v>255</v>
      </c>
    </row>
    <row r="157" spans="1:65" s="2" customFormat="1" ht="24.15" customHeight="1">
      <c r="A157" s="26"/>
      <c r="B157" s="149"/>
      <c r="C157" s="163" t="s">
        <v>256</v>
      </c>
      <c r="D157" s="163" t="s">
        <v>283</v>
      </c>
      <c r="E157" s="164" t="s">
        <v>804</v>
      </c>
      <c r="F157" s="165" t="s">
        <v>805</v>
      </c>
      <c r="G157" s="166" t="s">
        <v>286</v>
      </c>
      <c r="H157" s="167">
        <v>9</v>
      </c>
      <c r="I157" s="168">
        <v>1.31</v>
      </c>
      <c r="J157" s="168">
        <f t="shared" si="0"/>
        <v>11.79</v>
      </c>
      <c r="K157" s="169"/>
      <c r="L157" s="170"/>
      <c r="M157" s="171" t="s">
        <v>1</v>
      </c>
      <c r="N157" s="172" t="s">
        <v>38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595</v>
      </c>
      <c r="AT157" s="161" t="s">
        <v>283</v>
      </c>
      <c r="AU157" s="161" t="s">
        <v>85</v>
      </c>
      <c r="AY157" s="14" t="s">
        <v>146</v>
      </c>
      <c r="BE157" s="162">
        <f t="shared" si="4"/>
        <v>0</v>
      </c>
      <c r="BF157" s="162">
        <f t="shared" si="5"/>
        <v>11.79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85</v>
      </c>
      <c r="BK157" s="162">
        <f t="shared" si="9"/>
        <v>11.79</v>
      </c>
      <c r="BL157" s="14" t="s">
        <v>262</v>
      </c>
      <c r="BM157" s="161" t="s">
        <v>259</v>
      </c>
    </row>
    <row r="158" spans="1:65" s="2" customFormat="1" ht="16.5" customHeight="1">
      <c r="A158" s="26"/>
      <c r="B158" s="149"/>
      <c r="C158" s="150" t="s">
        <v>206</v>
      </c>
      <c r="D158" s="150" t="s">
        <v>148</v>
      </c>
      <c r="E158" s="151" t="s">
        <v>806</v>
      </c>
      <c r="F158" s="152" t="s">
        <v>807</v>
      </c>
      <c r="G158" s="153" t="s">
        <v>286</v>
      </c>
      <c r="H158" s="154">
        <v>9</v>
      </c>
      <c r="I158" s="155">
        <v>0.84</v>
      </c>
      <c r="J158" s="155">
        <f t="shared" si="0"/>
        <v>7.56</v>
      </c>
      <c r="K158" s="156"/>
      <c r="L158" s="27"/>
      <c r="M158" s="157" t="s">
        <v>1</v>
      </c>
      <c r="N158" s="158" t="s">
        <v>38</v>
      </c>
      <c r="O158" s="159">
        <v>0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262</v>
      </c>
      <c r="AT158" s="161" t="s">
        <v>148</v>
      </c>
      <c r="AU158" s="161" t="s">
        <v>85</v>
      </c>
      <c r="AY158" s="14" t="s">
        <v>146</v>
      </c>
      <c r="BE158" s="162">
        <f t="shared" si="4"/>
        <v>0</v>
      </c>
      <c r="BF158" s="162">
        <f t="shared" si="5"/>
        <v>7.56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85</v>
      </c>
      <c r="BK158" s="162">
        <f t="shared" si="9"/>
        <v>7.56</v>
      </c>
      <c r="BL158" s="14" t="s">
        <v>262</v>
      </c>
      <c r="BM158" s="161" t="s">
        <v>262</v>
      </c>
    </row>
    <row r="159" spans="1:65" s="2" customFormat="1" ht="24.15" customHeight="1">
      <c r="A159" s="26"/>
      <c r="B159" s="149"/>
      <c r="C159" s="163" t="s">
        <v>263</v>
      </c>
      <c r="D159" s="163" t="s">
        <v>283</v>
      </c>
      <c r="E159" s="164" t="s">
        <v>808</v>
      </c>
      <c r="F159" s="165" t="s">
        <v>809</v>
      </c>
      <c r="G159" s="166" t="s">
        <v>286</v>
      </c>
      <c r="H159" s="167">
        <v>9</v>
      </c>
      <c r="I159" s="168">
        <v>0.57999999999999996</v>
      </c>
      <c r="J159" s="168">
        <f t="shared" si="0"/>
        <v>5.22</v>
      </c>
      <c r="K159" s="169"/>
      <c r="L159" s="170"/>
      <c r="M159" s="171" t="s">
        <v>1</v>
      </c>
      <c r="N159" s="172" t="s">
        <v>38</v>
      </c>
      <c r="O159" s="159">
        <v>0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595</v>
      </c>
      <c r="AT159" s="161" t="s">
        <v>283</v>
      </c>
      <c r="AU159" s="161" t="s">
        <v>85</v>
      </c>
      <c r="AY159" s="14" t="s">
        <v>146</v>
      </c>
      <c r="BE159" s="162">
        <f t="shared" si="4"/>
        <v>0</v>
      </c>
      <c r="BF159" s="162">
        <f t="shared" si="5"/>
        <v>5.22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85</v>
      </c>
      <c r="BK159" s="162">
        <f t="shared" si="9"/>
        <v>5.22</v>
      </c>
      <c r="BL159" s="14" t="s">
        <v>262</v>
      </c>
      <c r="BM159" s="161" t="s">
        <v>266</v>
      </c>
    </row>
    <row r="160" spans="1:65" s="2" customFormat="1" ht="16.5" customHeight="1">
      <c r="A160" s="26"/>
      <c r="B160" s="149"/>
      <c r="C160" s="150" t="s">
        <v>210</v>
      </c>
      <c r="D160" s="150" t="s">
        <v>148</v>
      </c>
      <c r="E160" s="151" t="s">
        <v>810</v>
      </c>
      <c r="F160" s="152" t="s">
        <v>811</v>
      </c>
      <c r="G160" s="153" t="s">
        <v>315</v>
      </c>
      <c r="H160" s="154">
        <v>1</v>
      </c>
      <c r="I160" s="155">
        <v>210</v>
      </c>
      <c r="J160" s="155">
        <f t="shared" si="0"/>
        <v>210</v>
      </c>
      <c r="K160" s="156"/>
      <c r="L160" s="27"/>
      <c r="M160" s="157" t="s">
        <v>1</v>
      </c>
      <c r="N160" s="158" t="s">
        <v>38</v>
      </c>
      <c r="O160" s="159">
        <v>0</v>
      </c>
      <c r="P160" s="159">
        <f t="shared" si="1"/>
        <v>0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262</v>
      </c>
      <c r="AT160" s="161" t="s">
        <v>148</v>
      </c>
      <c r="AU160" s="161" t="s">
        <v>85</v>
      </c>
      <c r="AY160" s="14" t="s">
        <v>146</v>
      </c>
      <c r="BE160" s="162">
        <f t="shared" si="4"/>
        <v>0</v>
      </c>
      <c r="BF160" s="162">
        <f t="shared" si="5"/>
        <v>210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85</v>
      </c>
      <c r="BK160" s="162">
        <f t="shared" si="9"/>
        <v>210</v>
      </c>
      <c r="BL160" s="14" t="s">
        <v>262</v>
      </c>
      <c r="BM160" s="161" t="s">
        <v>269</v>
      </c>
    </row>
    <row r="161" spans="1:65" s="2" customFormat="1" ht="16.5" customHeight="1">
      <c r="A161" s="26"/>
      <c r="B161" s="149"/>
      <c r="C161" s="150" t="s">
        <v>270</v>
      </c>
      <c r="D161" s="150" t="s">
        <v>148</v>
      </c>
      <c r="E161" s="151" t="s">
        <v>812</v>
      </c>
      <c r="F161" s="152" t="s">
        <v>813</v>
      </c>
      <c r="G161" s="153" t="s">
        <v>423</v>
      </c>
      <c r="H161" s="154">
        <v>1</v>
      </c>
      <c r="I161" s="155">
        <v>41.32</v>
      </c>
      <c r="J161" s="155">
        <f t="shared" si="0"/>
        <v>41.32</v>
      </c>
      <c r="K161" s="156"/>
      <c r="L161" s="27"/>
      <c r="M161" s="157" t="s">
        <v>1</v>
      </c>
      <c r="N161" s="158" t="s">
        <v>38</v>
      </c>
      <c r="O161" s="159">
        <v>0</v>
      </c>
      <c r="P161" s="159">
        <f t="shared" si="1"/>
        <v>0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262</v>
      </c>
      <c r="AT161" s="161" t="s">
        <v>148</v>
      </c>
      <c r="AU161" s="161" t="s">
        <v>85</v>
      </c>
      <c r="AY161" s="14" t="s">
        <v>146</v>
      </c>
      <c r="BE161" s="162">
        <f t="shared" si="4"/>
        <v>0</v>
      </c>
      <c r="BF161" s="162">
        <f t="shared" si="5"/>
        <v>41.32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85</v>
      </c>
      <c r="BK161" s="162">
        <f t="shared" si="9"/>
        <v>41.32</v>
      </c>
      <c r="BL161" s="14" t="s">
        <v>262</v>
      </c>
      <c r="BM161" s="161" t="s">
        <v>273</v>
      </c>
    </row>
    <row r="162" spans="1:65" s="2" customFormat="1" ht="16.5" customHeight="1">
      <c r="A162" s="26"/>
      <c r="B162" s="149"/>
      <c r="C162" s="150" t="s">
        <v>213</v>
      </c>
      <c r="D162" s="150" t="s">
        <v>148</v>
      </c>
      <c r="E162" s="151" t="s">
        <v>814</v>
      </c>
      <c r="F162" s="152" t="s">
        <v>815</v>
      </c>
      <c r="G162" s="153" t="s">
        <v>423</v>
      </c>
      <c r="H162" s="154">
        <v>3</v>
      </c>
      <c r="I162" s="155">
        <v>13.12</v>
      </c>
      <c r="J162" s="155">
        <f t="shared" si="0"/>
        <v>39.36</v>
      </c>
      <c r="K162" s="156"/>
      <c r="L162" s="27"/>
      <c r="M162" s="157" t="s">
        <v>1</v>
      </c>
      <c r="N162" s="158" t="s">
        <v>38</v>
      </c>
      <c r="O162" s="159">
        <v>0</v>
      </c>
      <c r="P162" s="159">
        <f t="shared" si="1"/>
        <v>0</v>
      </c>
      <c r="Q162" s="159">
        <v>0</v>
      </c>
      <c r="R162" s="159">
        <f t="shared" si="2"/>
        <v>0</v>
      </c>
      <c r="S162" s="159">
        <v>0</v>
      </c>
      <c r="T162" s="160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262</v>
      </c>
      <c r="AT162" s="161" t="s">
        <v>148</v>
      </c>
      <c r="AU162" s="161" t="s">
        <v>85</v>
      </c>
      <c r="AY162" s="14" t="s">
        <v>146</v>
      </c>
      <c r="BE162" s="162">
        <f t="shared" si="4"/>
        <v>0</v>
      </c>
      <c r="BF162" s="162">
        <f t="shared" si="5"/>
        <v>39.36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4" t="s">
        <v>85</v>
      </c>
      <c r="BK162" s="162">
        <f t="shared" si="9"/>
        <v>39.36</v>
      </c>
      <c r="BL162" s="14" t="s">
        <v>262</v>
      </c>
      <c r="BM162" s="161" t="s">
        <v>277</v>
      </c>
    </row>
    <row r="163" spans="1:65" s="2" customFormat="1" ht="16.5" customHeight="1">
      <c r="A163" s="26"/>
      <c r="B163" s="149"/>
      <c r="C163" s="150" t="s">
        <v>279</v>
      </c>
      <c r="D163" s="150" t="s">
        <v>148</v>
      </c>
      <c r="E163" s="151" t="s">
        <v>816</v>
      </c>
      <c r="F163" s="152" t="s">
        <v>817</v>
      </c>
      <c r="G163" s="153" t="s">
        <v>423</v>
      </c>
      <c r="H163" s="154">
        <v>6</v>
      </c>
      <c r="I163" s="155">
        <v>28.22</v>
      </c>
      <c r="J163" s="155">
        <f t="shared" si="0"/>
        <v>169.32</v>
      </c>
      <c r="K163" s="156"/>
      <c r="L163" s="27"/>
      <c r="M163" s="157" t="s">
        <v>1</v>
      </c>
      <c r="N163" s="158" t="s">
        <v>38</v>
      </c>
      <c r="O163" s="159">
        <v>0</v>
      </c>
      <c r="P163" s="159">
        <f t="shared" si="1"/>
        <v>0</v>
      </c>
      <c r="Q163" s="159">
        <v>0</v>
      </c>
      <c r="R163" s="159">
        <f t="shared" si="2"/>
        <v>0</v>
      </c>
      <c r="S163" s="159">
        <v>0</v>
      </c>
      <c r="T163" s="160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262</v>
      </c>
      <c r="AT163" s="161" t="s">
        <v>148</v>
      </c>
      <c r="AU163" s="161" t="s">
        <v>85</v>
      </c>
      <c r="AY163" s="14" t="s">
        <v>146</v>
      </c>
      <c r="BE163" s="162">
        <f t="shared" si="4"/>
        <v>0</v>
      </c>
      <c r="BF163" s="162">
        <f t="shared" si="5"/>
        <v>169.32</v>
      </c>
      <c r="BG163" s="162">
        <f t="shared" si="6"/>
        <v>0</v>
      </c>
      <c r="BH163" s="162">
        <f t="shared" si="7"/>
        <v>0</v>
      </c>
      <c r="BI163" s="162">
        <f t="shared" si="8"/>
        <v>0</v>
      </c>
      <c r="BJ163" s="14" t="s">
        <v>85</v>
      </c>
      <c r="BK163" s="162">
        <f t="shared" si="9"/>
        <v>169.32</v>
      </c>
      <c r="BL163" s="14" t="s">
        <v>262</v>
      </c>
      <c r="BM163" s="161" t="s">
        <v>282</v>
      </c>
    </row>
    <row r="164" spans="1:65" s="12" customFormat="1" ht="22.95" customHeight="1">
      <c r="B164" s="137"/>
      <c r="D164" s="138" t="s">
        <v>71</v>
      </c>
      <c r="E164" s="147" t="s">
        <v>180</v>
      </c>
      <c r="F164" s="147" t="s">
        <v>278</v>
      </c>
      <c r="J164" s="148">
        <f>BK164</f>
        <v>180</v>
      </c>
      <c r="L164" s="137"/>
      <c r="M164" s="141"/>
      <c r="N164" s="142"/>
      <c r="O164" s="142"/>
      <c r="P164" s="143">
        <f>P165</f>
        <v>0</v>
      </c>
      <c r="Q164" s="142"/>
      <c r="R164" s="143">
        <f>R165</f>
        <v>0</v>
      </c>
      <c r="S164" s="142"/>
      <c r="T164" s="144">
        <f>T165</f>
        <v>0</v>
      </c>
      <c r="AR164" s="138" t="s">
        <v>79</v>
      </c>
      <c r="AT164" s="145" t="s">
        <v>71</v>
      </c>
      <c r="AU164" s="145" t="s">
        <v>79</v>
      </c>
      <c r="AY164" s="138" t="s">
        <v>146</v>
      </c>
      <c r="BK164" s="146">
        <f>BK165</f>
        <v>180</v>
      </c>
    </row>
    <row r="165" spans="1:65" s="2" customFormat="1" ht="37.950000000000003" customHeight="1">
      <c r="A165" s="26"/>
      <c r="B165" s="149"/>
      <c r="C165" s="150" t="s">
        <v>217</v>
      </c>
      <c r="D165" s="150" t="s">
        <v>148</v>
      </c>
      <c r="E165" s="151" t="s">
        <v>818</v>
      </c>
      <c r="F165" s="152" t="s">
        <v>819</v>
      </c>
      <c r="G165" s="153" t="s">
        <v>820</v>
      </c>
      <c r="H165" s="154">
        <v>6</v>
      </c>
      <c r="I165" s="155">
        <v>30</v>
      </c>
      <c r="J165" s="155">
        <f>ROUND(I165*H165,2)</f>
        <v>180</v>
      </c>
      <c r="K165" s="156"/>
      <c r="L165" s="27"/>
      <c r="M165" s="157" t="s">
        <v>1</v>
      </c>
      <c r="N165" s="158" t="s">
        <v>38</v>
      </c>
      <c r="O165" s="159">
        <v>0</v>
      </c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152</v>
      </c>
      <c r="AT165" s="161" t="s">
        <v>148</v>
      </c>
      <c r="AU165" s="161" t="s">
        <v>85</v>
      </c>
      <c r="AY165" s="14" t="s">
        <v>146</v>
      </c>
      <c r="BE165" s="162">
        <f>IF(N165="základná",J165,0)</f>
        <v>0</v>
      </c>
      <c r="BF165" s="162">
        <f>IF(N165="znížená",J165,0)</f>
        <v>180</v>
      </c>
      <c r="BG165" s="162">
        <f>IF(N165="zákl. prenesená",J165,0)</f>
        <v>0</v>
      </c>
      <c r="BH165" s="162">
        <f>IF(N165="zníž. prenesená",J165,0)</f>
        <v>0</v>
      </c>
      <c r="BI165" s="162">
        <f>IF(N165="nulová",J165,0)</f>
        <v>0</v>
      </c>
      <c r="BJ165" s="14" t="s">
        <v>85</v>
      </c>
      <c r="BK165" s="162">
        <f>ROUND(I165*H165,2)</f>
        <v>180</v>
      </c>
      <c r="BL165" s="14" t="s">
        <v>152</v>
      </c>
      <c r="BM165" s="161" t="s">
        <v>287</v>
      </c>
    </row>
    <row r="166" spans="1:65" s="12" customFormat="1" ht="22.95" customHeight="1">
      <c r="B166" s="137"/>
      <c r="D166" s="138" t="s">
        <v>71</v>
      </c>
      <c r="E166" s="147" t="s">
        <v>821</v>
      </c>
      <c r="F166" s="147" t="s">
        <v>822</v>
      </c>
      <c r="J166" s="148">
        <f>BK166</f>
        <v>158.49</v>
      </c>
      <c r="L166" s="137"/>
      <c r="M166" s="141"/>
      <c r="N166" s="142"/>
      <c r="O166" s="142"/>
      <c r="P166" s="143">
        <f>P167</f>
        <v>0</v>
      </c>
      <c r="Q166" s="142"/>
      <c r="R166" s="143">
        <f>R167</f>
        <v>0</v>
      </c>
      <c r="S166" s="142"/>
      <c r="T166" s="144">
        <f>T167</f>
        <v>0</v>
      </c>
      <c r="AR166" s="138" t="s">
        <v>156</v>
      </c>
      <c r="AT166" s="145" t="s">
        <v>71</v>
      </c>
      <c r="AU166" s="145" t="s">
        <v>79</v>
      </c>
      <c r="AY166" s="138" t="s">
        <v>146</v>
      </c>
      <c r="BK166" s="146">
        <f>BK167</f>
        <v>158.49</v>
      </c>
    </row>
    <row r="167" spans="1:65" s="2" customFormat="1" ht="24.15" customHeight="1">
      <c r="A167" s="26"/>
      <c r="B167" s="149"/>
      <c r="C167" s="150" t="s">
        <v>288</v>
      </c>
      <c r="D167" s="150" t="s">
        <v>148</v>
      </c>
      <c r="E167" s="151" t="s">
        <v>823</v>
      </c>
      <c r="F167" s="152" t="s">
        <v>824</v>
      </c>
      <c r="G167" s="153" t="s">
        <v>276</v>
      </c>
      <c r="H167" s="154">
        <v>27</v>
      </c>
      <c r="I167" s="155">
        <v>5.87</v>
      </c>
      <c r="J167" s="155">
        <f>ROUND(I167*H167,2)</f>
        <v>158.49</v>
      </c>
      <c r="K167" s="156"/>
      <c r="L167" s="27"/>
      <c r="M167" s="173" t="s">
        <v>1</v>
      </c>
      <c r="N167" s="174" t="s">
        <v>38</v>
      </c>
      <c r="O167" s="175">
        <v>0</v>
      </c>
      <c r="P167" s="175">
        <f>O167*H167</f>
        <v>0</v>
      </c>
      <c r="Q167" s="175">
        <v>0</v>
      </c>
      <c r="R167" s="175">
        <f>Q167*H167</f>
        <v>0</v>
      </c>
      <c r="S167" s="175">
        <v>0</v>
      </c>
      <c r="T167" s="176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262</v>
      </c>
      <c r="AT167" s="161" t="s">
        <v>148</v>
      </c>
      <c r="AU167" s="161" t="s">
        <v>85</v>
      </c>
      <c r="AY167" s="14" t="s">
        <v>146</v>
      </c>
      <c r="BE167" s="162">
        <f>IF(N167="základná",J167,0)</f>
        <v>0</v>
      </c>
      <c r="BF167" s="162">
        <f>IF(N167="znížená",J167,0)</f>
        <v>158.49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4" t="s">
        <v>85</v>
      </c>
      <c r="BK167" s="162">
        <f>ROUND(I167*H167,2)</f>
        <v>158.49</v>
      </c>
      <c r="BL167" s="14" t="s">
        <v>262</v>
      </c>
      <c r="BM167" s="161" t="s">
        <v>291</v>
      </c>
    </row>
    <row r="168" spans="1:65" s="2" customFormat="1" ht="6.9" customHeight="1">
      <c r="A168" s="26"/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</row>
  </sheetData>
  <autoFilter ref="C123:K167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105</v>
      </c>
      <c r="L4" s="17"/>
      <c r="M4" s="96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6.25" customHeight="1">
      <c r="B7" s="17"/>
      <c r="E7" s="219" t="str">
        <f>'Rekapitulácia stavby'!K6</f>
        <v>ZŠ Cabajská – školský pavilón, stravovací pavilón v Nitre - zateplenie</v>
      </c>
      <c r="F7" s="220"/>
      <c r="G7" s="220"/>
      <c r="H7" s="220"/>
      <c r="L7" s="17"/>
    </row>
    <row r="8" spans="1:46" s="1" customFormat="1" ht="12" customHeight="1">
      <c r="B8" s="17"/>
      <c r="D8" s="23" t="s">
        <v>106</v>
      </c>
      <c r="L8" s="17"/>
    </row>
    <row r="9" spans="1:46" s="2" customFormat="1" ht="16.5" customHeight="1">
      <c r="A9" s="26"/>
      <c r="B9" s="27"/>
      <c r="C9" s="26"/>
      <c r="D9" s="26"/>
      <c r="E9" s="219" t="s">
        <v>107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825</v>
      </c>
      <c r="F11" s="218"/>
      <c r="G11" s="218"/>
      <c r="H11" s="218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13</v>
      </c>
      <c r="E13" s="26"/>
      <c r="F13" s="21" t="s">
        <v>1</v>
      </c>
      <c r="G13" s="26"/>
      <c r="H13" s="26"/>
      <c r="I13" s="23" t="s">
        <v>14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15</v>
      </c>
      <c r="E14" s="26"/>
      <c r="F14" s="21" t="s">
        <v>16</v>
      </c>
      <c r="G14" s="26"/>
      <c r="H14" s="26"/>
      <c r="I14" s="23" t="s">
        <v>17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6"/>
      <c r="G16" s="26"/>
      <c r="H16" s="26"/>
      <c r="I16" s="23" t="s">
        <v>19</v>
      </c>
      <c r="J16" s="21" t="str">
        <f>IF('Rekapitulácia stavby'!AN10="","",'Rekapitulácia stavby'!AN10)</f>
        <v>00308307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 NITRA</v>
      </c>
      <c r="F17" s="26"/>
      <c r="G17" s="26"/>
      <c r="H17" s="26"/>
      <c r="I17" s="23" t="s">
        <v>22</v>
      </c>
      <c r="J17" s="21" t="str">
        <f>IF('Rekapitulácia stavby'!AN11="","",'Rekapitulácia stavby'!AN11)</f>
        <v>SK2021102853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19</v>
      </c>
      <c r="J19" s="21" t="str">
        <f>'Rekapitulácia stavby'!AN13</f>
        <v>36530328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9" t="str">
        <f>'Rekapitulácia stavby'!E14</f>
        <v>ELLIO, spol. s r.o.</v>
      </c>
      <c r="F20" s="189"/>
      <c r="G20" s="189"/>
      <c r="H20" s="189"/>
      <c r="I20" s="23" t="s">
        <v>22</v>
      </c>
      <c r="J20" s="21" t="str">
        <f>'Rekapitulácia stavby'!AN14</f>
        <v>SK2020151804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28</v>
      </c>
      <c r="E22" s="26"/>
      <c r="F22" s="26"/>
      <c r="G22" s="26"/>
      <c r="H22" s="26"/>
      <c r="I22" s="23" t="s">
        <v>19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22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19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 xml:space="preserve"> </v>
      </c>
      <c r="F26" s="26"/>
      <c r="G26" s="26"/>
      <c r="H26" s="26"/>
      <c r="I26" s="23" t="s">
        <v>22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1" t="s">
        <v>1</v>
      </c>
      <c r="F29" s="191"/>
      <c r="G29" s="191"/>
      <c r="H29" s="19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32</v>
      </c>
      <c r="E32" s="26"/>
      <c r="F32" s="26"/>
      <c r="G32" s="26"/>
      <c r="H32" s="26"/>
      <c r="I32" s="26"/>
      <c r="J32" s="68">
        <f>ROUND(J129, 2)</f>
        <v>5967.55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36</v>
      </c>
      <c r="E35" s="32" t="s">
        <v>37</v>
      </c>
      <c r="F35" s="102">
        <f>ROUND((SUM(BE129:BE182)),  2)</f>
        <v>0</v>
      </c>
      <c r="G35" s="103"/>
      <c r="H35" s="103"/>
      <c r="I35" s="104">
        <v>0.2</v>
      </c>
      <c r="J35" s="102">
        <f>ROUND(((SUM(BE129:BE182))*I35),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38</v>
      </c>
      <c r="F36" s="105">
        <f>ROUND((SUM(BF129:BF182)),  2)</f>
        <v>5967.55</v>
      </c>
      <c r="G36" s="26"/>
      <c r="H36" s="26"/>
      <c r="I36" s="106">
        <v>0.2</v>
      </c>
      <c r="J36" s="105">
        <f>ROUND(((SUM(BF129:BF182))*I36),  2)</f>
        <v>1193.51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105">
        <f>ROUND((SUM(BG129:BG182)),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40</v>
      </c>
      <c r="F38" s="105">
        <f>ROUND((SUM(BH129:BH182)),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41</v>
      </c>
      <c r="F39" s="102">
        <f>ROUND((SUM(BI129:BI182)),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42</v>
      </c>
      <c r="E41" s="57"/>
      <c r="F41" s="57"/>
      <c r="G41" s="109" t="s">
        <v>43</v>
      </c>
      <c r="H41" s="110" t="s">
        <v>44</v>
      </c>
      <c r="I41" s="57"/>
      <c r="J41" s="111">
        <f>SUM(J32:J39)</f>
        <v>7161.06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13" t="s">
        <v>48</v>
      </c>
      <c r="G61" s="42" t="s">
        <v>47</v>
      </c>
      <c r="H61" s="29"/>
      <c r="I61" s="29"/>
      <c r="J61" s="114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13" t="s">
        <v>48</v>
      </c>
      <c r="G76" s="42" t="s">
        <v>47</v>
      </c>
      <c r="H76" s="29"/>
      <c r="I76" s="29"/>
      <c r="J76" s="114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110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9" t="str">
        <f>E7</f>
        <v>ZŠ Cabajská – školský pavilón, stravovací pavilón v Nitre - zateplenie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106</v>
      </c>
      <c r="L86" s="17"/>
    </row>
    <row r="87" spans="1:31" s="2" customFormat="1" ht="16.5" customHeight="1">
      <c r="A87" s="26"/>
      <c r="B87" s="27"/>
      <c r="C87" s="26"/>
      <c r="D87" s="26"/>
      <c r="E87" s="219" t="s">
        <v>107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013 - Hydraulické vyregulovanie vykurovacej sústavy</v>
      </c>
      <c r="F89" s="218"/>
      <c r="G89" s="218"/>
      <c r="H89" s="218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15</v>
      </c>
      <c r="D91" s="26"/>
      <c r="E91" s="26"/>
      <c r="F91" s="21" t="str">
        <f>F14</f>
        <v xml:space="preserve"> </v>
      </c>
      <c r="G91" s="26"/>
      <c r="H91" s="26"/>
      <c r="I91" s="23" t="s">
        <v>17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18</v>
      </c>
      <c r="D93" s="26"/>
      <c r="E93" s="26"/>
      <c r="F93" s="21" t="str">
        <f>E17</f>
        <v>Mesto  NITRA</v>
      </c>
      <c r="G93" s="26"/>
      <c r="H93" s="26"/>
      <c r="I93" s="23" t="s">
        <v>28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24</v>
      </c>
      <c r="D94" s="26"/>
      <c r="E94" s="26"/>
      <c r="F94" s="21" t="str">
        <f>IF(E20="","",E20)</f>
        <v>ELLIO, spol. s r.o.</v>
      </c>
      <c r="G94" s="26"/>
      <c r="H94" s="26"/>
      <c r="I94" s="23" t="s">
        <v>30</v>
      </c>
      <c r="J94" s="24" t="str">
        <f>E26</f>
        <v xml:space="preserve"> 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111</v>
      </c>
      <c r="D96" s="107"/>
      <c r="E96" s="107"/>
      <c r="F96" s="107"/>
      <c r="G96" s="107"/>
      <c r="H96" s="107"/>
      <c r="I96" s="107"/>
      <c r="J96" s="116" t="s">
        <v>112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113</v>
      </c>
      <c r="D98" s="26"/>
      <c r="E98" s="26"/>
      <c r="F98" s="26"/>
      <c r="G98" s="26"/>
      <c r="H98" s="26"/>
      <c r="I98" s="26"/>
      <c r="J98" s="68">
        <f>J129</f>
        <v>5967.5499999999993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114</v>
      </c>
    </row>
    <row r="99" spans="1:47" s="9" customFormat="1" ht="24.9" customHeight="1">
      <c r="B99" s="118"/>
      <c r="D99" s="119" t="s">
        <v>122</v>
      </c>
      <c r="E99" s="120"/>
      <c r="F99" s="120"/>
      <c r="G99" s="120"/>
      <c r="H99" s="120"/>
      <c r="I99" s="120"/>
      <c r="J99" s="121">
        <f>J130</f>
        <v>4268.6999999999989</v>
      </c>
      <c r="L99" s="118"/>
    </row>
    <row r="100" spans="1:47" s="10" customFormat="1" ht="19.95" customHeight="1">
      <c r="B100" s="122"/>
      <c r="D100" s="123" t="s">
        <v>826</v>
      </c>
      <c r="E100" s="124"/>
      <c r="F100" s="124"/>
      <c r="G100" s="124"/>
      <c r="H100" s="124"/>
      <c r="I100" s="124"/>
      <c r="J100" s="125">
        <f>J131</f>
        <v>671.04</v>
      </c>
      <c r="L100" s="122"/>
    </row>
    <row r="101" spans="1:47" s="10" customFormat="1" ht="19.95" customHeight="1">
      <c r="B101" s="122"/>
      <c r="D101" s="123" t="s">
        <v>827</v>
      </c>
      <c r="E101" s="124"/>
      <c r="F101" s="124"/>
      <c r="G101" s="124"/>
      <c r="H101" s="124"/>
      <c r="I101" s="124"/>
      <c r="J101" s="125">
        <f>J136</f>
        <v>42.58</v>
      </c>
      <c r="L101" s="122"/>
    </row>
    <row r="102" spans="1:47" s="10" customFormat="1" ht="19.95" customHeight="1">
      <c r="B102" s="122"/>
      <c r="D102" s="123" t="s">
        <v>828</v>
      </c>
      <c r="E102" s="124"/>
      <c r="F102" s="124"/>
      <c r="G102" s="124"/>
      <c r="H102" s="124"/>
      <c r="I102" s="124"/>
      <c r="J102" s="125">
        <f>J139</f>
        <v>2613.7499999999995</v>
      </c>
      <c r="L102" s="122"/>
    </row>
    <row r="103" spans="1:47" s="10" customFormat="1" ht="19.95" customHeight="1">
      <c r="B103" s="122"/>
      <c r="D103" s="123" t="s">
        <v>829</v>
      </c>
      <c r="E103" s="124"/>
      <c r="F103" s="124"/>
      <c r="G103" s="124"/>
      <c r="H103" s="124"/>
      <c r="I103" s="124"/>
      <c r="J103" s="125">
        <f>J166</f>
        <v>941.32999999999993</v>
      </c>
      <c r="L103" s="122"/>
    </row>
    <row r="104" spans="1:47" s="9" customFormat="1" ht="24.9" customHeight="1">
      <c r="B104" s="118"/>
      <c r="D104" s="119" t="s">
        <v>738</v>
      </c>
      <c r="E104" s="120"/>
      <c r="F104" s="120"/>
      <c r="G104" s="120"/>
      <c r="H104" s="120"/>
      <c r="I104" s="120"/>
      <c r="J104" s="121">
        <f>J174</f>
        <v>125.85</v>
      </c>
      <c r="L104" s="118"/>
    </row>
    <row r="105" spans="1:47" s="10" customFormat="1" ht="19.95" customHeight="1">
      <c r="B105" s="122"/>
      <c r="D105" s="123" t="s">
        <v>830</v>
      </c>
      <c r="E105" s="124"/>
      <c r="F105" s="124"/>
      <c r="G105" s="124"/>
      <c r="H105" s="124"/>
      <c r="I105" s="124"/>
      <c r="J105" s="125">
        <f>J175</f>
        <v>125.85</v>
      </c>
      <c r="L105" s="122"/>
    </row>
    <row r="106" spans="1:47" s="9" customFormat="1" ht="24.9" customHeight="1">
      <c r="B106" s="118"/>
      <c r="D106" s="119" t="s">
        <v>831</v>
      </c>
      <c r="E106" s="120"/>
      <c r="F106" s="120"/>
      <c r="G106" s="120"/>
      <c r="H106" s="120"/>
      <c r="I106" s="120"/>
      <c r="J106" s="121">
        <f>J179</f>
        <v>1573</v>
      </c>
      <c r="L106" s="118"/>
    </row>
    <row r="107" spans="1:47" s="10" customFormat="1" ht="19.95" customHeight="1">
      <c r="B107" s="122"/>
      <c r="D107" s="123" t="s">
        <v>832</v>
      </c>
      <c r="E107" s="124"/>
      <c r="F107" s="124"/>
      <c r="G107" s="124"/>
      <c r="H107" s="124"/>
      <c r="I107" s="124"/>
      <c r="J107" s="125">
        <f>J180</f>
        <v>1573</v>
      </c>
      <c r="L107" s="122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" customHeight="1">
      <c r="A109" s="26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" customHeight="1">
      <c r="A113" s="2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" customHeight="1">
      <c r="A114" s="26"/>
      <c r="B114" s="27"/>
      <c r="C114" s="18" t="s">
        <v>132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11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6.25" customHeight="1">
      <c r="A117" s="26"/>
      <c r="B117" s="27"/>
      <c r="C117" s="26"/>
      <c r="D117" s="26"/>
      <c r="E117" s="219" t="str">
        <f>E7</f>
        <v>ZŠ Cabajská – školský pavilón, stravovací pavilón v Nitre - zateplenie</v>
      </c>
      <c r="F117" s="220"/>
      <c r="G117" s="220"/>
      <c r="H117" s="220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106</v>
      </c>
      <c r="L118" s="17"/>
    </row>
    <row r="119" spans="1:31" s="2" customFormat="1" ht="16.5" customHeight="1">
      <c r="A119" s="26"/>
      <c r="B119" s="27"/>
      <c r="C119" s="26"/>
      <c r="D119" s="26"/>
      <c r="E119" s="219" t="s">
        <v>107</v>
      </c>
      <c r="F119" s="218"/>
      <c r="G119" s="218"/>
      <c r="H119" s="218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108</v>
      </c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9" t="str">
        <f>E11</f>
        <v>013 - Hydraulické vyregulovanie vykurovacej sústavy</v>
      </c>
      <c r="F121" s="218"/>
      <c r="G121" s="218"/>
      <c r="H121" s="218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15</v>
      </c>
      <c r="D123" s="26"/>
      <c r="E123" s="26"/>
      <c r="F123" s="21" t="str">
        <f>F14</f>
        <v xml:space="preserve"> </v>
      </c>
      <c r="G123" s="26"/>
      <c r="H123" s="26"/>
      <c r="I123" s="23" t="s">
        <v>17</v>
      </c>
      <c r="J123" s="52" t="str">
        <f>IF(J14="","",J14)</f>
        <v/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5.15" customHeight="1">
      <c r="A125" s="26"/>
      <c r="B125" s="27"/>
      <c r="C125" s="23" t="s">
        <v>18</v>
      </c>
      <c r="D125" s="26"/>
      <c r="E125" s="26"/>
      <c r="F125" s="21" t="str">
        <f>E17</f>
        <v>Mesto  NITRA</v>
      </c>
      <c r="G125" s="26"/>
      <c r="H125" s="26"/>
      <c r="I125" s="23" t="s">
        <v>28</v>
      </c>
      <c r="J125" s="24" t="str">
        <f>E23</f>
        <v xml:space="preserve"> </v>
      </c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15" customHeight="1">
      <c r="A126" s="26"/>
      <c r="B126" s="27"/>
      <c r="C126" s="23" t="s">
        <v>24</v>
      </c>
      <c r="D126" s="26"/>
      <c r="E126" s="26"/>
      <c r="F126" s="21" t="str">
        <f>IF(E20="","",E20)</f>
        <v>ELLIO, spol. s r.o.</v>
      </c>
      <c r="G126" s="26"/>
      <c r="H126" s="26"/>
      <c r="I126" s="23" t="s">
        <v>30</v>
      </c>
      <c r="J126" s="24" t="str">
        <f>E26</f>
        <v xml:space="preserve"> 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6"/>
      <c r="B128" s="127"/>
      <c r="C128" s="128" t="s">
        <v>133</v>
      </c>
      <c r="D128" s="129" t="s">
        <v>57</v>
      </c>
      <c r="E128" s="129" t="s">
        <v>53</v>
      </c>
      <c r="F128" s="129" t="s">
        <v>54</v>
      </c>
      <c r="G128" s="129" t="s">
        <v>134</v>
      </c>
      <c r="H128" s="129" t="s">
        <v>135</v>
      </c>
      <c r="I128" s="129" t="s">
        <v>136</v>
      </c>
      <c r="J128" s="130" t="s">
        <v>112</v>
      </c>
      <c r="K128" s="131" t="s">
        <v>137</v>
      </c>
      <c r="L128" s="132"/>
      <c r="M128" s="59" t="s">
        <v>1</v>
      </c>
      <c r="N128" s="60" t="s">
        <v>36</v>
      </c>
      <c r="O128" s="60" t="s">
        <v>138</v>
      </c>
      <c r="P128" s="60" t="s">
        <v>139</v>
      </c>
      <c r="Q128" s="60" t="s">
        <v>140</v>
      </c>
      <c r="R128" s="60" t="s">
        <v>141</v>
      </c>
      <c r="S128" s="60" t="s">
        <v>142</v>
      </c>
      <c r="T128" s="61" t="s">
        <v>143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95" customHeight="1">
      <c r="A129" s="26"/>
      <c r="B129" s="27"/>
      <c r="C129" s="66" t="s">
        <v>113</v>
      </c>
      <c r="D129" s="26"/>
      <c r="E129" s="26"/>
      <c r="F129" s="26"/>
      <c r="G129" s="26"/>
      <c r="H129" s="26"/>
      <c r="I129" s="26"/>
      <c r="J129" s="133">
        <f>BK129</f>
        <v>5967.5499999999993</v>
      </c>
      <c r="K129" s="26"/>
      <c r="L129" s="27"/>
      <c r="M129" s="62"/>
      <c r="N129" s="53"/>
      <c r="O129" s="63"/>
      <c r="P129" s="134">
        <f>P130+P174+P179</f>
        <v>102.43209999999999</v>
      </c>
      <c r="Q129" s="63"/>
      <c r="R129" s="134">
        <f>R130+R174+R179</f>
        <v>2.0469999999999999E-2</v>
      </c>
      <c r="S129" s="63"/>
      <c r="T129" s="135">
        <f>T130+T174+T179</f>
        <v>0.31294000000000005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71</v>
      </c>
      <c r="AU129" s="14" t="s">
        <v>114</v>
      </c>
      <c r="BK129" s="136">
        <f>BK130+BK174+BK179</f>
        <v>5967.5499999999993</v>
      </c>
    </row>
    <row r="130" spans="1:65" s="12" customFormat="1" ht="25.95" customHeight="1">
      <c r="B130" s="137"/>
      <c r="D130" s="138" t="s">
        <v>71</v>
      </c>
      <c r="E130" s="139" t="s">
        <v>399</v>
      </c>
      <c r="F130" s="139" t="s">
        <v>400</v>
      </c>
      <c r="J130" s="140">
        <f>BK130</f>
        <v>4268.6999999999989</v>
      </c>
      <c r="L130" s="137"/>
      <c r="M130" s="141"/>
      <c r="N130" s="142"/>
      <c r="O130" s="142"/>
      <c r="P130" s="143">
        <f>P131+P136+P139+P166</f>
        <v>95.778099999999995</v>
      </c>
      <c r="Q130" s="142"/>
      <c r="R130" s="143">
        <f>R131+R136+R139+R166</f>
        <v>2.0469999999999999E-2</v>
      </c>
      <c r="S130" s="142"/>
      <c r="T130" s="144">
        <f>T131+T136+T139+T166</f>
        <v>0.31294000000000005</v>
      </c>
      <c r="AR130" s="138" t="s">
        <v>85</v>
      </c>
      <c r="AT130" s="145" t="s">
        <v>71</v>
      </c>
      <c r="AU130" s="145" t="s">
        <v>72</v>
      </c>
      <c r="AY130" s="138" t="s">
        <v>146</v>
      </c>
      <c r="BK130" s="146">
        <f>BK131+BK136+BK139+BK166</f>
        <v>4268.6999999999989</v>
      </c>
    </row>
    <row r="131" spans="1:65" s="12" customFormat="1" ht="22.95" customHeight="1">
      <c r="B131" s="137"/>
      <c r="D131" s="138" t="s">
        <v>71</v>
      </c>
      <c r="E131" s="147" t="s">
        <v>833</v>
      </c>
      <c r="F131" s="147" t="s">
        <v>834</v>
      </c>
      <c r="J131" s="148">
        <f>BK131</f>
        <v>671.04</v>
      </c>
      <c r="L131" s="137"/>
      <c r="M131" s="141"/>
      <c r="N131" s="142"/>
      <c r="O131" s="142"/>
      <c r="P131" s="143">
        <f>SUM(P132:P135)</f>
        <v>0.90749999999999997</v>
      </c>
      <c r="Q131" s="142"/>
      <c r="R131" s="143">
        <f>SUM(R132:R135)</f>
        <v>6.8999999999999997E-4</v>
      </c>
      <c r="S131" s="142"/>
      <c r="T131" s="144">
        <f>SUM(T132:T135)</f>
        <v>2.1000000000000001E-2</v>
      </c>
      <c r="AR131" s="138" t="s">
        <v>85</v>
      </c>
      <c r="AT131" s="145" t="s">
        <v>71</v>
      </c>
      <c r="AU131" s="145" t="s">
        <v>79</v>
      </c>
      <c r="AY131" s="138" t="s">
        <v>146</v>
      </c>
      <c r="BK131" s="146">
        <f>SUM(BK132:BK135)</f>
        <v>671.04</v>
      </c>
    </row>
    <row r="132" spans="1:65" s="2" customFormat="1" ht="24.15" customHeight="1">
      <c r="A132" s="26"/>
      <c r="B132" s="149"/>
      <c r="C132" s="150" t="s">
        <v>79</v>
      </c>
      <c r="D132" s="150" t="s">
        <v>148</v>
      </c>
      <c r="E132" s="151" t="s">
        <v>835</v>
      </c>
      <c r="F132" s="152" t="s">
        <v>836</v>
      </c>
      <c r="G132" s="153" t="s">
        <v>286</v>
      </c>
      <c r="H132" s="154">
        <v>1</v>
      </c>
      <c r="I132" s="155">
        <v>6.66</v>
      </c>
      <c r="J132" s="155">
        <f>ROUND(I132*H132,2)</f>
        <v>6.66</v>
      </c>
      <c r="K132" s="156"/>
      <c r="L132" s="27"/>
      <c r="M132" s="157" t="s">
        <v>1</v>
      </c>
      <c r="N132" s="158" t="s">
        <v>38</v>
      </c>
      <c r="O132" s="159">
        <v>0.40614</v>
      </c>
      <c r="P132" s="159">
        <f>O132*H132</f>
        <v>0.40614</v>
      </c>
      <c r="Q132" s="159">
        <v>6.9999999999999994E-5</v>
      </c>
      <c r="R132" s="159">
        <f>Q132*H132</f>
        <v>6.9999999999999994E-5</v>
      </c>
      <c r="S132" s="159">
        <v>2.1000000000000001E-2</v>
      </c>
      <c r="T132" s="160">
        <f>S132*H132</f>
        <v>2.1000000000000001E-2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178</v>
      </c>
      <c r="AT132" s="161" t="s">
        <v>148</v>
      </c>
      <c r="AU132" s="161" t="s">
        <v>85</v>
      </c>
      <c r="AY132" s="14" t="s">
        <v>146</v>
      </c>
      <c r="BE132" s="162">
        <f>IF(N132="základná",J132,0)</f>
        <v>0</v>
      </c>
      <c r="BF132" s="162">
        <f>IF(N132="znížená",J132,0)</f>
        <v>6.66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85</v>
      </c>
      <c r="BK132" s="162">
        <f>ROUND(I132*H132,2)</f>
        <v>6.66</v>
      </c>
      <c r="BL132" s="14" t="s">
        <v>178</v>
      </c>
      <c r="BM132" s="161" t="s">
        <v>85</v>
      </c>
    </row>
    <row r="133" spans="1:65" s="2" customFormat="1" ht="24.15" customHeight="1">
      <c r="A133" s="26"/>
      <c r="B133" s="149"/>
      <c r="C133" s="150" t="s">
        <v>85</v>
      </c>
      <c r="D133" s="150" t="s">
        <v>148</v>
      </c>
      <c r="E133" s="151" t="s">
        <v>837</v>
      </c>
      <c r="F133" s="152" t="s">
        <v>838</v>
      </c>
      <c r="G133" s="153" t="s">
        <v>839</v>
      </c>
      <c r="H133" s="154">
        <v>1</v>
      </c>
      <c r="I133" s="155">
        <v>13.74</v>
      </c>
      <c r="J133" s="155">
        <f>ROUND(I133*H133,2)</f>
        <v>13.74</v>
      </c>
      <c r="K133" s="156"/>
      <c r="L133" s="27"/>
      <c r="M133" s="157" t="s">
        <v>1</v>
      </c>
      <c r="N133" s="158" t="s">
        <v>38</v>
      </c>
      <c r="O133" s="159">
        <v>0.50136000000000003</v>
      </c>
      <c r="P133" s="159">
        <f>O133*H133</f>
        <v>0.50136000000000003</v>
      </c>
      <c r="Q133" s="159">
        <v>6.2E-4</v>
      </c>
      <c r="R133" s="159">
        <f>Q133*H133</f>
        <v>6.2E-4</v>
      </c>
      <c r="S133" s="159">
        <v>0</v>
      </c>
      <c r="T133" s="16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178</v>
      </c>
      <c r="AT133" s="161" t="s">
        <v>148</v>
      </c>
      <c r="AU133" s="161" t="s">
        <v>85</v>
      </c>
      <c r="AY133" s="14" t="s">
        <v>146</v>
      </c>
      <c r="BE133" s="162">
        <f>IF(N133="základná",J133,0)</f>
        <v>0</v>
      </c>
      <c r="BF133" s="162">
        <f>IF(N133="znížená",J133,0)</f>
        <v>13.74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85</v>
      </c>
      <c r="BK133" s="162">
        <f>ROUND(I133*H133,2)</f>
        <v>13.74</v>
      </c>
      <c r="BL133" s="14" t="s">
        <v>178</v>
      </c>
      <c r="BM133" s="161" t="s">
        <v>152</v>
      </c>
    </row>
    <row r="134" spans="1:65" s="2" customFormat="1" ht="16.5" customHeight="1">
      <c r="A134" s="26"/>
      <c r="B134" s="149"/>
      <c r="C134" s="163" t="s">
        <v>156</v>
      </c>
      <c r="D134" s="163" t="s">
        <v>283</v>
      </c>
      <c r="E134" s="164" t="s">
        <v>840</v>
      </c>
      <c r="F134" s="165" t="s">
        <v>841</v>
      </c>
      <c r="G134" s="166" t="s">
        <v>286</v>
      </c>
      <c r="H134" s="167">
        <v>1</v>
      </c>
      <c r="I134" s="168">
        <v>643.66999999999996</v>
      </c>
      <c r="J134" s="168">
        <f>ROUND(I134*H134,2)</f>
        <v>643.66999999999996</v>
      </c>
      <c r="K134" s="169"/>
      <c r="L134" s="170"/>
      <c r="M134" s="171" t="s">
        <v>1</v>
      </c>
      <c r="N134" s="172" t="s">
        <v>38</v>
      </c>
      <c r="O134" s="159">
        <v>0</v>
      </c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206</v>
      </c>
      <c r="AT134" s="161" t="s">
        <v>283</v>
      </c>
      <c r="AU134" s="161" t="s">
        <v>85</v>
      </c>
      <c r="AY134" s="14" t="s">
        <v>146</v>
      </c>
      <c r="BE134" s="162">
        <f>IF(N134="základná",J134,0)</f>
        <v>0</v>
      </c>
      <c r="BF134" s="162">
        <f>IF(N134="znížená",J134,0)</f>
        <v>643.66999999999996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4" t="s">
        <v>85</v>
      </c>
      <c r="BK134" s="162">
        <f>ROUND(I134*H134,2)</f>
        <v>643.66999999999996</v>
      </c>
      <c r="BL134" s="14" t="s">
        <v>178</v>
      </c>
      <c r="BM134" s="161" t="s">
        <v>159</v>
      </c>
    </row>
    <row r="135" spans="1:65" s="2" customFormat="1" ht="21.75" customHeight="1">
      <c r="A135" s="26"/>
      <c r="B135" s="149"/>
      <c r="C135" s="150" t="s">
        <v>152</v>
      </c>
      <c r="D135" s="150" t="s">
        <v>148</v>
      </c>
      <c r="E135" s="151" t="s">
        <v>842</v>
      </c>
      <c r="F135" s="152" t="s">
        <v>843</v>
      </c>
      <c r="G135" s="153" t="s">
        <v>423</v>
      </c>
      <c r="H135" s="154">
        <v>6.0369999999999999</v>
      </c>
      <c r="I135" s="155">
        <v>1.155</v>
      </c>
      <c r="J135" s="155">
        <f>ROUND(I135*H135,2)</f>
        <v>6.97</v>
      </c>
      <c r="K135" s="156"/>
      <c r="L135" s="27"/>
      <c r="M135" s="157" t="s">
        <v>1</v>
      </c>
      <c r="N135" s="158" t="s">
        <v>38</v>
      </c>
      <c r="O135" s="159">
        <v>0</v>
      </c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178</v>
      </c>
      <c r="AT135" s="161" t="s">
        <v>148</v>
      </c>
      <c r="AU135" s="161" t="s">
        <v>85</v>
      </c>
      <c r="AY135" s="14" t="s">
        <v>146</v>
      </c>
      <c r="BE135" s="162">
        <f>IF(N135="základná",J135,0)</f>
        <v>0</v>
      </c>
      <c r="BF135" s="162">
        <f>IF(N135="znížená",J135,0)</f>
        <v>6.97</v>
      </c>
      <c r="BG135" s="162">
        <f>IF(N135="zákl. prenesená",J135,0)</f>
        <v>0</v>
      </c>
      <c r="BH135" s="162">
        <f>IF(N135="zníž. prenesená",J135,0)</f>
        <v>0</v>
      </c>
      <c r="BI135" s="162">
        <f>IF(N135="nulová",J135,0)</f>
        <v>0</v>
      </c>
      <c r="BJ135" s="14" t="s">
        <v>85</v>
      </c>
      <c r="BK135" s="162">
        <f>ROUND(I135*H135,2)</f>
        <v>6.97</v>
      </c>
      <c r="BL135" s="14" t="s">
        <v>178</v>
      </c>
      <c r="BM135" s="161" t="s">
        <v>162</v>
      </c>
    </row>
    <row r="136" spans="1:65" s="12" customFormat="1" ht="22.95" customHeight="1">
      <c r="B136" s="137"/>
      <c r="D136" s="138" t="s">
        <v>71</v>
      </c>
      <c r="E136" s="147" t="s">
        <v>844</v>
      </c>
      <c r="F136" s="147" t="s">
        <v>845</v>
      </c>
      <c r="J136" s="148">
        <f>BK136</f>
        <v>42.58</v>
      </c>
      <c r="L136" s="137"/>
      <c r="M136" s="141"/>
      <c r="N136" s="142"/>
      <c r="O136" s="142"/>
      <c r="P136" s="143">
        <f>SUM(P137:P138)</f>
        <v>1.42374</v>
      </c>
      <c r="Q136" s="142"/>
      <c r="R136" s="143">
        <f>SUM(R137:R138)</f>
        <v>3.0399999999999997E-3</v>
      </c>
      <c r="S136" s="142"/>
      <c r="T136" s="144">
        <f>SUM(T137:T138)</f>
        <v>0</v>
      </c>
      <c r="AR136" s="138" t="s">
        <v>85</v>
      </c>
      <c r="AT136" s="145" t="s">
        <v>71</v>
      </c>
      <c r="AU136" s="145" t="s">
        <v>79</v>
      </c>
      <c r="AY136" s="138" t="s">
        <v>146</v>
      </c>
      <c r="BK136" s="146">
        <f>SUM(BK137:BK138)</f>
        <v>42.58</v>
      </c>
    </row>
    <row r="137" spans="1:65" s="2" customFormat="1" ht="24.15" customHeight="1">
      <c r="A137" s="26"/>
      <c r="B137" s="149"/>
      <c r="C137" s="150" t="s">
        <v>163</v>
      </c>
      <c r="D137" s="150" t="s">
        <v>148</v>
      </c>
      <c r="E137" s="151" t="s">
        <v>846</v>
      </c>
      <c r="F137" s="152" t="s">
        <v>847</v>
      </c>
      <c r="G137" s="153" t="s">
        <v>286</v>
      </c>
      <c r="H137" s="154">
        <v>2</v>
      </c>
      <c r="I137" s="155">
        <v>3.95</v>
      </c>
      <c r="J137" s="155">
        <f>ROUND(I137*H137,2)</f>
        <v>7.9</v>
      </c>
      <c r="K137" s="156"/>
      <c r="L137" s="27"/>
      <c r="M137" s="157" t="s">
        <v>1</v>
      </c>
      <c r="N137" s="158" t="s">
        <v>38</v>
      </c>
      <c r="O137" s="159">
        <v>0.12717000000000001</v>
      </c>
      <c r="P137" s="159">
        <f>O137*H137</f>
        <v>0.25434000000000001</v>
      </c>
      <c r="Q137" s="159">
        <v>2.9999999999999997E-4</v>
      </c>
      <c r="R137" s="159">
        <f>Q137*H137</f>
        <v>5.9999999999999995E-4</v>
      </c>
      <c r="S137" s="159">
        <v>0</v>
      </c>
      <c r="T137" s="160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178</v>
      </c>
      <c r="AT137" s="161" t="s">
        <v>148</v>
      </c>
      <c r="AU137" s="161" t="s">
        <v>85</v>
      </c>
      <c r="AY137" s="14" t="s">
        <v>146</v>
      </c>
      <c r="BE137" s="162">
        <f>IF(N137="základná",J137,0)</f>
        <v>0</v>
      </c>
      <c r="BF137" s="162">
        <f>IF(N137="znížená",J137,0)</f>
        <v>7.9</v>
      </c>
      <c r="BG137" s="162">
        <f>IF(N137="zákl. prenesená",J137,0)</f>
        <v>0</v>
      </c>
      <c r="BH137" s="162">
        <f>IF(N137="zníž. prenesená",J137,0)</f>
        <v>0</v>
      </c>
      <c r="BI137" s="162">
        <f>IF(N137="nulová",J137,0)</f>
        <v>0</v>
      </c>
      <c r="BJ137" s="14" t="s">
        <v>85</v>
      </c>
      <c r="BK137" s="162">
        <f>ROUND(I137*H137,2)</f>
        <v>7.9</v>
      </c>
      <c r="BL137" s="14" t="s">
        <v>178</v>
      </c>
      <c r="BM137" s="161" t="s">
        <v>166</v>
      </c>
    </row>
    <row r="138" spans="1:65" s="2" customFormat="1" ht="21.75" customHeight="1">
      <c r="A138" s="26"/>
      <c r="B138" s="149"/>
      <c r="C138" s="150" t="s">
        <v>159</v>
      </c>
      <c r="D138" s="150" t="s">
        <v>148</v>
      </c>
      <c r="E138" s="151" t="s">
        <v>848</v>
      </c>
      <c r="F138" s="152" t="s">
        <v>849</v>
      </c>
      <c r="G138" s="153" t="s">
        <v>286</v>
      </c>
      <c r="H138" s="154">
        <v>4</v>
      </c>
      <c r="I138" s="155">
        <v>8.67</v>
      </c>
      <c r="J138" s="155">
        <f>ROUND(I138*H138,2)</f>
        <v>34.68</v>
      </c>
      <c r="K138" s="156"/>
      <c r="L138" s="27"/>
      <c r="M138" s="157" t="s">
        <v>1</v>
      </c>
      <c r="N138" s="158" t="s">
        <v>38</v>
      </c>
      <c r="O138" s="159">
        <v>0.29235</v>
      </c>
      <c r="P138" s="159">
        <f>O138*H138</f>
        <v>1.1694</v>
      </c>
      <c r="Q138" s="159">
        <v>6.0999999999999997E-4</v>
      </c>
      <c r="R138" s="159">
        <f>Q138*H138</f>
        <v>2.4399999999999999E-3</v>
      </c>
      <c r="S138" s="159">
        <v>0</v>
      </c>
      <c r="T138" s="160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178</v>
      </c>
      <c r="AT138" s="161" t="s">
        <v>148</v>
      </c>
      <c r="AU138" s="161" t="s">
        <v>85</v>
      </c>
      <c r="AY138" s="14" t="s">
        <v>146</v>
      </c>
      <c r="BE138" s="162">
        <f>IF(N138="základná",J138,0)</f>
        <v>0</v>
      </c>
      <c r="BF138" s="162">
        <f>IF(N138="znížená",J138,0)</f>
        <v>34.68</v>
      </c>
      <c r="BG138" s="162">
        <f>IF(N138="zákl. prenesená",J138,0)</f>
        <v>0</v>
      </c>
      <c r="BH138" s="162">
        <f>IF(N138="zníž. prenesená",J138,0)</f>
        <v>0</v>
      </c>
      <c r="BI138" s="162">
        <f>IF(N138="nulová",J138,0)</f>
        <v>0</v>
      </c>
      <c r="BJ138" s="14" t="s">
        <v>85</v>
      </c>
      <c r="BK138" s="162">
        <f>ROUND(I138*H138,2)</f>
        <v>34.68</v>
      </c>
      <c r="BL138" s="14" t="s">
        <v>178</v>
      </c>
      <c r="BM138" s="161" t="s">
        <v>169</v>
      </c>
    </row>
    <row r="139" spans="1:65" s="12" customFormat="1" ht="22.95" customHeight="1">
      <c r="B139" s="137"/>
      <c r="D139" s="138" t="s">
        <v>71</v>
      </c>
      <c r="E139" s="147" t="s">
        <v>850</v>
      </c>
      <c r="F139" s="147" t="s">
        <v>851</v>
      </c>
      <c r="J139" s="148">
        <f>BK139</f>
        <v>2613.7499999999995</v>
      </c>
      <c r="L139" s="137"/>
      <c r="M139" s="141"/>
      <c r="N139" s="142"/>
      <c r="O139" s="142"/>
      <c r="P139" s="143">
        <f>SUM(P140:P165)</f>
        <v>42.74257999999999</v>
      </c>
      <c r="Q139" s="142"/>
      <c r="R139" s="143">
        <f>SUM(R140:R165)</f>
        <v>1.3560000000000001E-2</v>
      </c>
      <c r="S139" s="142"/>
      <c r="T139" s="144">
        <f>SUM(T140:T165)</f>
        <v>5.4200000000000005E-2</v>
      </c>
      <c r="AR139" s="138" t="s">
        <v>85</v>
      </c>
      <c r="AT139" s="145" t="s">
        <v>71</v>
      </c>
      <c r="AU139" s="145" t="s">
        <v>79</v>
      </c>
      <c r="AY139" s="138" t="s">
        <v>146</v>
      </c>
      <c r="BK139" s="146">
        <f>SUM(BK140:BK165)</f>
        <v>2613.7499999999995</v>
      </c>
    </row>
    <row r="140" spans="1:65" s="2" customFormat="1" ht="24.15" customHeight="1">
      <c r="A140" s="26"/>
      <c r="B140" s="149"/>
      <c r="C140" s="150" t="s">
        <v>171</v>
      </c>
      <c r="D140" s="150" t="s">
        <v>148</v>
      </c>
      <c r="E140" s="151" t="s">
        <v>852</v>
      </c>
      <c r="F140" s="152" t="s">
        <v>853</v>
      </c>
      <c r="G140" s="153" t="s">
        <v>286</v>
      </c>
      <c r="H140" s="154">
        <v>96</v>
      </c>
      <c r="I140" s="155">
        <v>2.94</v>
      </c>
      <c r="J140" s="155">
        <f t="shared" ref="J140:J165" si="0">ROUND(I140*H140,2)</f>
        <v>282.24</v>
      </c>
      <c r="K140" s="156"/>
      <c r="L140" s="27"/>
      <c r="M140" s="157" t="s">
        <v>1</v>
      </c>
      <c r="N140" s="158" t="s">
        <v>38</v>
      </c>
      <c r="O140" s="159">
        <v>0.15717999999999999</v>
      </c>
      <c r="P140" s="159">
        <f t="shared" ref="P140:P165" si="1">O140*H140</f>
        <v>15.089279999999999</v>
      </c>
      <c r="Q140" s="159">
        <v>9.0000000000000006E-5</v>
      </c>
      <c r="R140" s="159">
        <f t="shared" ref="R140:R165" si="2">Q140*H140</f>
        <v>8.6400000000000001E-3</v>
      </c>
      <c r="S140" s="159">
        <v>4.4999999999999999E-4</v>
      </c>
      <c r="T140" s="160">
        <f t="shared" ref="T140:T165" si="3">S140*H140</f>
        <v>4.3200000000000002E-2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178</v>
      </c>
      <c r="AT140" s="161" t="s">
        <v>148</v>
      </c>
      <c r="AU140" s="161" t="s">
        <v>85</v>
      </c>
      <c r="AY140" s="14" t="s">
        <v>146</v>
      </c>
      <c r="BE140" s="162">
        <f t="shared" ref="BE140:BE165" si="4">IF(N140="základná",J140,0)</f>
        <v>0</v>
      </c>
      <c r="BF140" s="162">
        <f t="shared" ref="BF140:BF165" si="5">IF(N140="znížená",J140,0)</f>
        <v>282.24</v>
      </c>
      <c r="BG140" s="162">
        <f t="shared" ref="BG140:BG165" si="6">IF(N140="zákl. prenesená",J140,0)</f>
        <v>0</v>
      </c>
      <c r="BH140" s="162">
        <f t="shared" ref="BH140:BH165" si="7">IF(N140="zníž. prenesená",J140,0)</f>
        <v>0</v>
      </c>
      <c r="BI140" s="162">
        <f t="shared" ref="BI140:BI165" si="8">IF(N140="nulová",J140,0)</f>
        <v>0</v>
      </c>
      <c r="BJ140" s="14" t="s">
        <v>85</v>
      </c>
      <c r="BK140" s="162">
        <f t="shared" ref="BK140:BK165" si="9">ROUND(I140*H140,2)</f>
        <v>282.24</v>
      </c>
      <c r="BL140" s="14" t="s">
        <v>178</v>
      </c>
      <c r="BM140" s="161" t="s">
        <v>174</v>
      </c>
    </row>
    <row r="141" spans="1:65" s="2" customFormat="1" ht="24.15" customHeight="1">
      <c r="A141" s="26"/>
      <c r="B141" s="149"/>
      <c r="C141" s="150" t="s">
        <v>162</v>
      </c>
      <c r="D141" s="150" t="s">
        <v>148</v>
      </c>
      <c r="E141" s="151" t="s">
        <v>854</v>
      </c>
      <c r="F141" s="152" t="s">
        <v>855</v>
      </c>
      <c r="G141" s="153" t="s">
        <v>286</v>
      </c>
      <c r="H141" s="154">
        <v>10</v>
      </c>
      <c r="I141" s="155">
        <v>4.0599999999999996</v>
      </c>
      <c r="J141" s="155">
        <f t="shared" si="0"/>
        <v>40.6</v>
      </c>
      <c r="K141" s="156"/>
      <c r="L141" s="27"/>
      <c r="M141" s="157" t="s">
        <v>1</v>
      </c>
      <c r="N141" s="158" t="s">
        <v>38</v>
      </c>
      <c r="O141" s="159">
        <v>0.21625</v>
      </c>
      <c r="P141" s="159">
        <f t="shared" si="1"/>
        <v>2.1625000000000001</v>
      </c>
      <c r="Q141" s="159">
        <v>1.2E-4</v>
      </c>
      <c r="R141" s="159">
        <f t="shared" si="2"/>
        <v>1.2000000000000001E-3</v>
      </c>
      <c r="S141" s="159">
        <v>1.1000000000000001E-3</v>
      </c>
      <c r="T141" s="160">
        <f t="shared" si="3"/>
        <v>1.1000000000000001E-2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178</v>
      </c>
      <c r="AT141" s="161" t="s">
        <v>148</v>
      </c>
      <c r="AU141" s="161" t="s">
        <v>85</v>
      </c>
      <c r="AY141" s="14" t="s">
        <v>146</v>
      </c>
      <c r="BE141" s="162">
        <f t="shared" si="4"/>
        <v>0</v>
      </c>
      <c r="BF141" s="162">
        <f t="shared" si="5"/>
        <v>40.6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85</v>
      </c>
      <c r="BK141" s="162">
        <f t="shared" si="9"/>
        <v>40.6</v>
      </c>
      <c r="BL141" s="14" t="s">
        <v>178</v>
      </c>
      <c r="BM141" s="161" t="s">
        <v>178</v>
      </c>
    </row>
    <row r="142" spans="1:65" s="2" customFormat="1" ht="16.5" customHeight="1">
      <c r="A142" s="26"/>
      <c r="B142" s="149"/>
      <c r="C142" s="150" t="s">
        <v>180</v>
      </c>
      <c r="D142" s="150" t="s">
        <v>148</v>
      </c>
      <c r="E142" s="151" t="s">
        <v>856</v>
      </c>
      <c r="F142" s="152" t="s">
        <v>857</v>
      </c>
      <c r="G142" s="153" t="s">
        <v>286</v>
      </c>
      <c r="H142" s="154">
        <v>48</v>
      </c>
      <c r="I142" s="155">
        <v>3.2</v>
      </c>
      <c r="J142" s="155">
        <f t="shared" si="0"/>
        <v>153.6</v>
      </c>
      <c r="K142" s="156"/>
      <c r="L142" s="27"/>
      <c r="M142" s="157" t="s">
        <v>1</v>
      </c>
      <c r="N142" s="158" t="s">
        <v>38</v>
      </c>
      <c r="O142" s="159">
        <v>0.15701000000000001</v>
      </c>
      <c r="P142" s="159">
        <f t="shared" si="1"/>
        <v>7.536480000000001</v>
      </c>
      <c r="Q142" s="159">
        <v>2.0000000000000002E-5</v>
      </c>
      <c r="R142" s="159">
        <f t="shared" si="2"/>
        <v>9.6000000000000013E-4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178</v>
      </c>
      <c r="AT142" s="161" t="s">
        <v>148</v>
      </c>
      <c r="AU142" s="161" t="s">
        <v>85</v>
      </c>
      <c r="AY142" s="14" t="s">
        <v>146</v>
      </c>
      <c r="BE142" s="162">
        <f t="shared" si="4"/>
        <v>0</v>
      </c>
      <c r="BF142" s="162">
        <f t="shared" si="5"/>
        <v>153.6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85</v>
      </c>
      <c r="BK142" s="162">
        <f t="shared" si="9"/>
        <v>153.6</v>
      </c>
      <c r="BL142" s="14" t="s">
        <v>178</v>
      </c>
      <c r="BM142" s="161" t="s">
        <v>183</v>
      </c>
    </row>
    <row r="143" spans="1:65" s="2" customFormat="1" ht="24.15" customHeight="1">
      <c r="A143" s="26"/>
      <c r="B143" s="149"/>
      <c r="C143" s="163" t="s">
        <v>166</v>
      </c>
      <c r="D143" s="163" t="s">
        <v>283</v>
      </c>
      <c r="E143" s="164" t="s">
        <v>858</v>
      </c>
      <c r="F143" s="165" t="s">
        <v>859</v>
      </c>
      <c r="G143" s="166" t="s">
        <v>286</v>
      </c>
      <c r="H143" s="167">
        <v>14</v>
      </c>
      <c r="I143" s="168">
        <v>8.4700000000000006</v>
      </c>
      <c r="J143" s="168">
        <f t="shared" si="0"/>
        <v>118.58</v>
      </c>
      <c r="K143" s="169"/>
      <c r="L143" s="170"/>
      <c r="M143" s="171" t="s">
        <v>1</v>
      </c>
      <c r="N143" s="172" t="s">
        <v>38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206</v>
      </c>
      <c r="AT143" s="161" t="s">
        <v>283</v>
      </c>
      <c r="AU143" s="161" t="s">
        <v>85</v>
      </c>
      <c r="AY143" s="14" t="s">
        <v>146</v>
      </c>
      <c r="BE143" s="162">
        <f t="shared" si="4"/>
        <v>0</v>
      </c>
      <c r="BF143" s="162">
        <f t="shared" si="5"/>
        <v>118.58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85</v>
      </c>
      <c r="BK143" s="162">
        <f t="shared" si="9"/>
        <v>118.58</v>
      </c>
      <c r="BL143" s="14" t="s">
        <v>178</v>
      </c>
      <c r="BM143" s="161" t="s">
        <v>7</v>
      </c>
    </row>
    <row r="144" spans="1:65" s="2" customFormat="1" ht="24.15" customHeight="1">
      <c r="A144" s="26"/>
      <c r="B144" s="149"/>
      <c r="C144" s="163" t="s">
        <v>186</v>
      </c>
      <c r="D144" s="163" t="s">
        <v>283</v>
      </c>
      <c r="E144" s="164" t="s">
        <v>860</v>
      </c>
      <c r="F144" s="165" t="s">
        <v>861</v>
      </c>
      <c r="G144" s="166" t="s">
        <v>286</v>
      </c>
      <c r="H144" s="167">
        <v>7</v>
      </c>
      <c r="I144" s="168">
        <v>8.4700000000000006</v>
      </c>
      <c r="J144" s="168">
        <f t="shared" si="0"/>
        <v>59.29</v>
      </c>
      <c r="K144" s="169"/>
      <c r="L144" s="170"/>
      <c r="M144" s="171" t="s">
        <v>1</v>
      </c>
      <c r="N144" s="172" t="s">
        <v>38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206</v>
      </c>
      <c r="AT144" s="161" t="s">
        <v>283</v>
      </c>
      <c r="AU144" s="161" t="s">
        <v>85</v>
      </c>
      <c r="AY144" s="14" t="s">
        <v>146</v>
      </c>
      <c r="BE144" s="162">
        <f t="shared" si="4"/>
        <v>0</v>
      </c>
      <c r="BF144" s="162">
        <f t="shared" si="5"/>
        <v>59.29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85</v>
      </c>
      <c r="BK144" s="162">
        <f t="shared" si="9"/>
        <v>59.29</v>
      </c>
      <c r="BL144" s="14" t="s">
        <v>178</v>
      </c>
      <c r="BM144" s="161" t="s">
        <v>189</v>
      </c>
    </row>
    <row r="145" spans="1:65" s="2" customFormat="1" ht="24.15" customHeight="1">
      <c r="A145" s="26"/>
      <c r="B145" s="149"/>
      <c r="C145" s="163" t="s">
        <v>169</v>
      </c>
      <c r="D145" s="163" t="s">
        <v>283</v>
      </c>
      <c r="E145" s="164" t="s">
        <v>862</v>
      </c>
      <c r="F145" s="165" t="s">
        <v>863</v>
      </c>
      <c r="G145" s="166" t="s">
        <v>286</v>
      </c>
      <c r="H145" s="167">
        <v>15</v>
      </c>
      <c r="I145" s="168">
        <v>8.68</v>
      </c>
      <c r="J145" s="168">
        <f t="shared" si="0"/>
        <v>130.19999999999999</v>
      </c>
      <c r="K145" s="169"/>
      <c r="L145" s="170"/>
      <c r="M145" s="171" t="s">
        <v>1</v>
      </c>
      <c r="N145" s="172" t="s">
        <v>38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206</v>
      </c>
      <c r="AT145" s="161" t="s">
        <v>283</v>
      </c>
      <c r="AU145" s="161" t="s">
        <v>85</v>
      </c>
      <c r="AY145" s="14" t="s">
        <v>146</v>
      </c>
      <c r="BE145" s="162">
        <f t="shared" si="4"/>
        <v>0</v>
      </c>
      <c r="BF145" s="162">
        <f t="shared" si="5"/>
        <v>130.19999999999999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85</v>
      </c>
      <c r="BK145" s="162">
        <f t="shared" si="9"/>
        <v>130.19999999999999</v>
      </c>
      <c r="BL145" s="14" t="s">
        <v>178</v>
      </c>
      <c r="BM145" s="161" t="s">
        <v>192</v>
      </c>
    </row>
    <row r="146" spans="1:65" s="2" customFormat="1" ht="24.15" customHeight="1">
      <c r="A146" s="26"/>
      <c r="B146" s="149"/>
      <c r="C146" s="163" t="s">
        <v>193</v>
      </c>
      <c r="D146" s="163" t="s">
        <v>283</v>
      </c>
      <c r="E146" s="164" t="s">
        <v>864</v>
      </c>
      <c r="F146" s="165" t="s">
        <v>865</v>
      </c>
      <c r="G146" s="166" t="s">
        <v>286</v>
      </c>
      <c r="H146" s="167">
        <v>12</v>
      </c>
      <c r="I146" s="168">
        <v>8.68</v>
      </c>
      <c r="J146" s="168">
        <f t="shared" si="0"/>
        <v>104.16</v>
      </c>
      <c r="K146" s="169"/>
      <c r="L146" s="170"/>
      <c r="M146" s="171" t="s">
        <v>1</v>
      </c>
      <c r="N146" s="172" t="s">
        <v>38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206</v>
      </c>
      <c r="AT146" s="161" t="s">
        <v>283</v>
      </c>
      <c r="AU146" s="161" t="s">
        <v>85</v>
      </c>
      <c r="AY146" s="14" t="s">
        <v>146</v>
      </c>
      <c r="BE146" s="162">
        <f t="shared" si="4"/>
        <v>0</v>
      </c>
      <c r="BF146" s="162">
        <f t="shared" si="5"/>
        <v>104.16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85</v>
      </c>
      <c r="BK146" s="162">
        <f t="shared" si="9"/>
        <v>104.16</v>
      </c>
      <c r="BL146" s="14" t="s">
        <v>178</v>
      </c>
      <c r="BM146" s="161" t="s">
        <v>196</v>
      </c>
    </row>
    <row r="147" spans="1:65" s="2" customFormat="1" ht="16.5" customHeight="1">
      <c r="A147" s="26"/>
      <c r="B147" s="149"/>
      <c r="C147" s="150" t="s">
        <v>174</v>
      </c>
      <c r="D147" s="150" t="s">
        <v>148</v>
      </c>
      <c r="E147" s="151" t="s">
        <v>866</v>
      </c>
      <c r="F147" s="152" t="s">
        <v>867</v>
      </c>
      <c r="G147" s="153" t="s">
        <v>286</v>
      </c>
      <c r="H147" s="154">
        <v>4</v>
      </c>
      <c r="I147" s="155">
        <v>3.94</v>
      </c>
      <c r="J147" s="155">
        <f t="shared" si="0"/>
        <v>15.76</v>
      </c>
      <c r="K147" s="156"/>
      <c r="L147" s="27"/>
      <c r="M147" s="157" t="s">
        <v>1</v>
      </c>
      <c r="N147" s="158" t="s">
        <v>38</v>
      </c>
      <c r="O147" s="159">
        <v>0.19500999999999999</v>
      </c>
      <c r="P147" s="159">
        <f t="shared" si="1"/>
        <v>0.78003999999999996</v>
      </c>
      <c r="Q147" s="159">
        <v>2.0000000000000002E-5</v>
      </c>
      <c r="R147" s="159">
        <f t="shared" si="2"/>
        <v>8.0000000000000007E-5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178</v>
      </c>
      <c r="AT147" s="161" t="s">
        <v>148</v>
      </c>
      <c r="AU147" s="161" t="s">
        <v>85</v>
      </c>
      <c r="AY147" s="14" t="s">
        <v>146</v>
      </c>
      <c r="BE147" s="162">
        <f t="shared" si="4"/>
        <v>0</v>
      </c>
      <c r="BF147" s="162">
        <f t="shared" si="5"/>
        <v>15.76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85</v>
      </c>
      <c r="BK147" s="162">
        <f t="shared" si="9"/>
        <v>15.76</v>
      </c>
      <c r="BL147" s="14" t="s">
        <v>178</v>
      </c>
      <c r="BM147" s="161" t="s">
        <v>199</v>
      </c>
    </row>
    <row r="148" spans="1:65" s="2" customFormat="1" ht="24.15" customHeight="1">
      <c r="A148" s="26"/>
      <c r="B148" s="149"/>
      <c r="C148" s="163" t="s">
        <v>200</v>
      </c>
      <c r="D148" s="163" t="s">
        <v>283</v>
      </c>
      <c r="E148" s="164" t="s">
        <v>868</v>
      </c>
      <c r="F148" s="165" t="s">
        <v>869</v>
      </c>
      <c r="G148" s="166" t="s">
        <v>286</v>
      </c>
      <c r="H148" s="167">
        <v>1</v>
      </c>
      <c r="I148" s="168">
        <v>11.19</v>
      </c>
      <c r="J148" s="168">
        <f t="shared" si="0"/>
        <v>11.19</v>
      </c>
      <c r="K148" s="169"/>
      <c r="L148" s="170"/>
      <c r="M148" s="171" t="s">
        <v>1</v>
      </c>
      <c r="N148" s="172" t="s">
        <v>38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206</v>
      </c>
      <c r="AT148" s="161" t="s">
        <v>283</v>
      </c>
      <c r="AU148" s="161" t="s">
        <v>85</v>
      </c>
      <c r="AY148" s="14" t="s">
        <v>146</v>
      </c>
      <c r="BE148" s="162">
        <f t="shared" si="4"/>
        <v>0</v>
      </c>
      <c r="BF148" s="162">
        <f t="shared" si="5"/>
        <v>11.19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85</v>
      </c>
      <c r="BK148" s="162">
        <f t="shared" si="9"/>
        <v>11.19</v>
      </c>
      <c r="BL148" s="14" t="s">
        <v>178</v>
      </c>
      <c r="BM148" s="161" t="s">
        <v>203</v>
      </c>
    </row>
    <row r="149" spans="1:65" s="2" customFormat="1" ht="24.15" customHeight="1">
      <c r="A149" s="26"/>
      <c r="B149" s="149"/>
      <c r="C149" s="163" t="s">
        <v>178</v>
      </c>
      <c r="D149" s="163" t="s">
        <v>283</v>
      </c>
      <c r="E149" s="164" t="s">
        <v>870</v>
      </c>
      <c r="F149" s="165" t="s">
        <v>871</v>
      </c>
      <c r="G149" s="166" t="s">
        <v>286</v>
      </c>
      <c r="H149" s="167">
        <v>3</v>
      </c>
      <c r="I149" s="168">
        <v>11.19</v>
      </c>
      <c r="J149" s="168">
        <f t="shared" si="0"/>
        <v>33.57</v>
      </c>
      <c r="K149" s="169"/>
      <c r="L149" s="170"/>
      <c r="M149" s="171" t="s">
        <v>1</v>
      </c>
      <c r="N149" s="172" t="s">
        <v>38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206</v>
      </c>
      <c r="AT149" s="161" t="s">
        <v>283</v>
      </c>
      <c r="AU149" s="161" t="s">
        <v>85</v>
      </c>
      <c r="AY149" s="14" t="s">
        <v>146</v>
      </c>
      <c r="BE149" s="162">
        <f t="shared" si="4"/>
        <v>0</v>
      </c>
      <c r="BF149" s="162">
        <f t="shared" si="5"/>
        <v>33.57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85</v>
      </c>
      <c r="BK149" s="162">
        <f t="shared" si="9"/>
        <v>33.57</v>
      </c>
      <c r="BL149" s="14" t="s">
        <v>178</v>
      </c>
      <c r="BM149" s="161" t="s">
        <v>206</v>
      </c>
    </row>
    <row r="150" spans="1:65" s="2" customFormat="1" ht="24.15" customHeight="1">
      <c r="A150" s="26"/>
      <c r="B150" s="149"/>
      <c r="C150" s="150" t="s">
        <v>207</v>
      </c>
      <c r="D150" s="150" t="s">
        <v>148</v>
      </c>
      <c r="E150" s="151" t="s">
        <v>872</v>
      </c>
      <c r="F150" s="152" t="s">
        <v>873</v>
      </c>
      <c r="G150" s="153" t="s">
        <v>286</v>
      </c>
      <c r="H150" s="154">
        <v>20</v>
      </c>
      <c r="I150" s="155">
        <v>3.05</v>
      </c>
      <c r="J150" s="155">
        <f t="shared" si="0"/>
        <v>61</v>
      </c>
      <c r="K150" s="156"/>
      <c r="L150" s="27"/>
      <c r="M150" s="157" t="s">
        <v>1</v>
      </c>
      <c r="N150" s="158" t="s">
        <v>38</v>
      </c>
      <c r="O150" s="159">
        <v>0.15001999999999999</v>
      </c>
      <c r="P150" s="159">
        <f t="shared" si="1"/>
        <v>3.0004</v>
      </c>
      <c r="Q150" s="159">
        <v>2.0000000000000002E-5</v>
      </c>
      <c r="R150" s="159">
        <f t="shared" si="2"/>
        <v>4.0000000000000002E-4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178</v>
      </c>
      <c r="AT150" s="161" t="s">
        <v>148</v>
      </c>
      <c r="AU150" s="161" t="s">
        <v>85</v>
      </c>
      <c r="AY150" s="14" t="s">
        <v>146</v>
      </c>
      <c r="BE150" s="162">
        <f t="shared" si="4"/>
        <v>0</v>
      </c>
      <c r="BF150" s="162">
        <f t="shared" si="5"/>
        <v>61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85</v>
      </c>
      <c r="BK150" s="162">
        <f t="shared" si="9"/>
        <v>61</v>
      </c>
      <c r="BL150" s="14" t="s">
        <v>178</v>
      </c>
      <c r="BM150" s="161" t="s">
        <v>210</v>
      </c>
    </row>
    <row r="151" spans="1:65" s="2" customFormat="1" ht="24.15" customHeight="1">
      <c r="A151" s="26"/>
      <c r="B151" s="149"/>
      <c r="C151" s="163" t="s">
        <v>183</v>
      </c>
      <c r="D151" s="163" t="s">
        <v>283</v>
      </c>
      <c r="E151" s="164" t="s">
        <v>874</v>
      </c>
      <c r="F151" s="165" t="s">
        <v>875</v>
      </c>
      <c r="G151" s="166" t="s">
        <v>286</v>
      </c>
      <c r="H151" s="167">
        <v>14</v>
      </c>
      <c r="I151" s="168">
        <v>11.08</v>
      </c>
      <c r="J151" s="168">
        <f t="shared" si="0"/>
        <v>155.12</v>
      </c>
      <c r="K151" s="169"/>
      <c r="L151" s="170"/>
      <c r="M151" s="171" t="s">
        <v>1</v>
      </c>
      <c r="N151" s="172" t="s">
        <v>38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206</v>
      </c>
      <c r="AT151" s="161" t="s">
        <v>283</v>
      </c>
      <c r="AU151" s="161" t="s">
        <v>85</v>
      </c>
      <c r="AY151" s="14" t="s">
        <v>146</v>
      </c>
      <c r="BE151" s="162">
        <f t="shared" si="4"/>
        <v>0</v>
      </c>
      <c r="BF151" s="162">
        <f t="shared" si="5"/>
        <v>155.12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85</v>
      </c>
      <c r="BK151" s="162">
        <f t="shared" si="9"/>
        <v>155.12</v>
      </c>
      <c r="BL151" s="14" t="s">
        <v>178</v>
      </c>
      <c r="BM151" s="161" t="s">
        <v>213</v>
      </c>
    </row>
    <row r="152" spans="1:65" s="2" customFormat="1" ht="24.15" customHeight="1">
      <c r="A152" s="26"/>
      <c r="B152" s="149"/>
      <c r="C152" s="163" t="s">
        <v>214</v>
      </c>
      <c r="D152" s="163" t="s">
        <v>283</v>
      </c>
      <c r="E152" s="164" t="s">
        <v>876</v>
      </c>
      <c r="F152" s="165" t="s">
        <v>877</v>
      </c>
      <c r="G152" s="166" t="s">
        <v>286</v>
      </c>
      <c r="H152" s="167">
        <v>6</v>
      </c>
      <c r="I152" s="168">
        <v>11.08</v>
      </c>
      <c r="J152" s="168">
        <f t="shared" si="0"/>
        <v>66.48</v>
      </c>
      <c r="K152" s="169"/>
      <c r="L152" s="170"/>
      <c r="M152" s="171" t="s">
        <v>1</v>
      </c>
      <c r="N152" s="172" t="s">
        <v>38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206</v>
      </c>
      <c r="AT152" s="161" t="s">
        <v>283</v>
      </c>
      <c r="AU152" s="161" t="s">
        <v>85</v>
      </c>
      <c r="AY152" s="14" t="s">
        <v>146</v>
      </c>
      <c r="BE152" s="162">
        <f t="shared" si="4"/>
        <v>0</v>
      </c>
      <c r="BF152" s="162">
        <f t="shared" si="5"/>
        <v>66.48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85</v>
      </c>
      <c r="BK152" s="162">
        <f t="shared" si="9"/>
        <v>66.48</v>
      </c>
      <c r="BL152" s="14" t="s">
        <v>178</v>
      </c>
      <c r="BM152" s="161" t="s">
        <v>217</v>
      </c>
    </row>
    <row r="153" spans="1:65" s="2" customFormat="1" ht="24.15" customHeight="1">
      <c r="A153" s="26"/>
      <c r="B153" s="149"/>
      <c r="C153" s="150" t="s">
        <v>7</v>
      </c>
      <c r="D153" s="150" t="s">
        <v>148</v>
      </c>
      <c r="E153" s="151" t="s">
        <v>878</v>
      </c>
      <c r="F153" s="152" t="s">
        <v>879</v>
      </c>
      <c r="G153" s="153" t="s">
        <v>286</v>
      </c>
      <c r="H153" s="154">
        <v>28</v>
      </c>
      <c r="I153" s="155">
        <v>3.34</v>
      </c>
      <c r="J153" s="155">
        <f t="shared" si="0"/>
        <v>93.52</v>
      </c>
      <c r="K153" s="156"/>
      <c r="L153" s="27"/>
      <c r="M153" s="157" t="s">
        <v>1</v>
      </c>
      <c r="N153" s="158" t="s">
        <v>38</v>
      </c>
      <c r="O153" s="159">
        <v>0.16502</v>
      </c>
      <c r="P153" s="159">
        <f t="shared" si="1"/>
        <v>4.6205600000000002</v>
      </c>
      <c r="Q153" s="159">
        <v>2.0000000000000002E-5</v>
      </c>
      <c r="R153" s="159">
        <f t="shared" si="2"/>
        <v>5.6000000000000006E-4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178</v>
      </c>
      <c r="AT153" s="161" t="s">
        <v>148</v>
      </c>
      <c r="AU153" s="161" t="s">
        <v>85</v>
      </c>
      <c r="AY153" s="14" t="s">
        <v>146</v>
      </c>
      <c r="BE153" s="162">
        <f t="shared" si="4"/>
        <v>0</v>
      </c>
      <c r="BF153" s="162">
        <f t="shared" si="5"/>
        <v>93.52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85</v>
      </c>
      <c r="BK153" s="162">
        <f t="shared" si="9"/>
        <v>93.52</v>
      </c>
      <c r="BL153" s="14" t="s">
        <v>178</v>
      </c>
      <c r="BM153" s="161" t="s">
        <v>220</v>
      </c>
    </row>
    <row r="154" spans="1:65" s="2" customFormat="1" ht="24.15" customHeight="1">
      <c r="A154" s="26"/>
      <c r="B154" s="149"/>
      <c r="C154" s="163" t="s">
        <v>221</v>
      </c>
      <c r="D154" s="163" t="s">
        <v>283</v>
      </c>
      <c r="E154" s="164" t="s">
        <v>880</v>
      </c>
      <c r="F154" s="165" t="s">
        <v>881</v>
      </c>
      <c r="G154" s="166" t="s">
        <v>286</v>
      </c>
      <c r="H154" s="167">
        <v>15</v>
      </c>
      <c r="I154" s="168">
        <v>11.61</v>
      </c>
      <c r="J154" s="168">
        <f t="shared" si="0"/>
        <v>174.15</v>
      </c>
      <c r="K154" s="169"/>
      <c r="L154" s="170"/>
      <c r="M154" s="171" t="s">
        <v>1</v>
      </c>
      <c r="N154" s="172" t="s">
        <v>38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206</v>
      </c>
      <c r="AT154" s="161" t="s">
        <v>283</v>
      </c>
      <c r="AU154" s="161" t="s">
        <v>85</v>
      </c>
      <c r="AY154" s="14" t="s">
        <v>146</v>
      </c>
      <c r="BE154" s="162">
        <f t="shared" si="4"/>
        <v>0</v>
      </c>
      <c r="BF154" s="162">
        <f t="shared" si="5"/>
        <v>174.15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85</v>
      </c>
      <c r="BK154" s="162">
        <f t="shared" si="9"/>
        <v>174.15</v>
      </c>
      <c r="BL154" s="14" t="s">
        <v>178</v>
      </c>
      <c r="BM154" s="161" t="s">
        <v>224</v>
      </c>
    </row>
    <row r="155" spans="1:65" s="2" customFormat="1" ht="24.15" customHeight="1">
      <c r="A155" s="26"/>
      <c r="B155" s="149"/>
      <c r="C155" s="163" t="s">
        <v>189</v>
      </c>
      <c r="D155" s="163" t="s">
        <v>283</v>
      </c>
      <c r="E155" s="164" t="s">
        <v>882</v>
      </c>
      <c r="F155" s="165" t="s">
        <v>883</v>
      </c>
      <c r="G155" s="166" t="s">
        <v>286</v>
      </c>
      <c r="H155" s="167">
        <v>13</v>
      </c>
      <c r="I155" s="168">
        <v>11.61</v>
      </c>
      <c r="J155" s="168">
        <f t="shared" si="0"/>
        <v>150.93</v>
      </c>
      <c r="K155" s="169"/>
      <c r="L155" s="170"/>
      <c r="M155" s="171" t="s">
        <v>1</v>
      </c>
      <c r="N155" s="172" t="s">
        <v>38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206</v>
      </c>
      <c r="AT155" s="161" t="s">
        <v>283</v>
      </c>
      <c r="AU155" s="161" t="s">
        <v>85</v>
      </c>
      <c r="AY155" s="14" t="s">
        <v>146</v>
      </c>
      <c r="BE155" s="162">
        <f t="shared" si="4"/>
        <v>0</v>
      </c>
      <c r="BF155" s="162">
        <f t="shared" si="5"/>
        <v>150.93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85</v>
      </c>
      <c r="BK155" s="162">
        <f t="shared" si="9"/>
        <v>150.93</v>
      </c>
      <c r="BL155" s="14" t="s">
        <v>178</v>
      </c>
      <c r="BM155" s="161" t="s">
        <v>227</v>
      </c>
    </row>
    <row r="156" spans="1:65" s="2" customFormat="1" ht="24.15" customHeight="1">
      <c r="A156" s="26"/>
      <c r="B156" s="149"/>
      <c r="C156" s="150" t="s">
        <v>228</v>
      </c>
      <c r="D156" s="150" t="s">
        <v>148</v>
      </c>
      <c r="E156" s="151" t="s">
        <v>884</v>
      </c>
      <c r="F156" s="152" t="s">
        <v>885</v>
      </c>
      <c r="G156" s="153" t="s">
        <v>286</v>
      </c>
      <c r="H156" s="154">
        <v>4</v>
      </c>
      <c r="I156" s="155">
        <v>4.0599999999999996</v>
      </c>
      <c r="J156" s="155">
        <f t="shared" si="0"/>
        <v>16.239999999999998</v>
      </c>
      <c r="K156" s="156"/>
      <c r="L156" s="27"/>
      <c r="M156" s="157" t="s">
        <v>1</v>
      </c>
      <c r="N156" s="158" t="s">
        <v>38</v>
      </c>
      <c r="O156" s="159">
        <v>0.19503000000000001</v>
      </c>
      <c r="P156" s="159">
        <f t="shared" si="1"/>
        <v>0.78012000000000004</v>
      </c>
      <c r="Q156" s="159">
        <v>4.0000000000000003E-5</v>
      </c>
      <c r="R156" s="159">
        <f t="shared" si="2"/>
        <v>1.6000000000000001E-4</v>
      </c>
      <c r="S156" s="159">
        <v>0</v>
      </c>
      <c r="T156" s="160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178</v>
      </c>
      <c r="AT156" s="161" t="s">
        <v>148</v>
      </c>
      <c r="AU156" s="161" t="s">
        <v>85</v>
      </c>
      <c r="AY156" s="14" t="s">
        <v>146</v>
      </c>
      <c r="BE156" s="162">
        <f t="shared" si="4"/>
        <v>0</v>
      </c>
      <c r="BF156" s="162">
        <f t="shared" si="5"/>
        <v>16.239999999999998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85</v>
      </c>
      <c r="BK156" s="162">
        <f t="shared" si="9"/>
        <v>16.239999999999998</v>
      </c>
      <c r="BL156" s="14" t="s">
        <v>178</v>
      </c>
      <c r="BM156" s="161" t="s">
        <v>231</v>
      </c>
    </row>
    <row r="157" spans="1:65" s="2" customFormat="1" ht="24.15" customHeight="1">
      <c r="A157" s="26"/>
      <c r="B157" s="149"/>
      <c r="C157" s="163" t="s">
        <v>192</v>
      </c>
      <c r="D157" s="163" t="s">
        <v>283</v>
      </c>
      <c r="E157" s="164" t="s">
        <v>886</v>
      </c>
      <c r="F157" s="165" t="s">
        <v>887</v>
      </c>
      <c r="G157" s="166" t="s">
        <v>286</v>
      </c>
      <c r="H157" s="167">
        <v>1</v>
      </c>
      <c r="I157" s="168">
        <v>17.77</v>
      </c>
      <c r="J157" s="168">
        <f t="shared" si="0"/>
        <v>17.77</v>
      </c>
      <c r="K157" s="169"/>
      <c r="L157" s="170"/>
      <c r="M157" s="171" t="s">
        <v>1</v>
      </c>
      <c r="N157" s="172" t="s">
        <v>38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206</v>
      </c>
      <c r="AT157" s="161" t="s">
        <v>283</v>
      </c>
      <c r="AU157" s="161" t="s">
        <v>85</v>
      </c>
      <c r="AY157" s="14" t="s">
        <v>146</v>
      </c>
      <c r="BE157" s="162">
        <f t="shared" si="4"/>
        <v>0</v>
      </c>
      <c r="BF157" s="162">
        <f t="shared" si="5"/>
        <v>17.77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85</v>
      </c>
      <c r="BK157" s="162">
        <f t="shared" si="9"/>
        <v>17.77</v>
      </c>
      <c r="BL157" s="14" t="s">
        <v>178</v>
      </c>
      <c r="BM157" s="161" t="s">
        <v>234</v>
      </c>
    </row>
    <row r="158" spans="1:65" s="2" customFormat="1" ht="24.15" customHeight="1">
      <c r="A158" s="26"/>
      <c r="B158" s="149"/>
      <c r="C158" s="163" t="s">
        <v>235</v>
      </c>
      <c r="D158" s="163" t="s">
        <v>283</v>
      </c>
      <c r="E158" s="164" t="s">
        <v>888</v>
      </c>
      <c r="F158" s="165" t="s">
        <v>889</v>
      </c>
      <c r="G158" s="166" t="s">
        <v>286</v>
      </c>
      <c r="H158" s="167">
        <v>1</v>
      </c>
      <c r="I158" s="168">
        <v>17.77</v>
      </c>
      <c r="J158" s="168">
        <f t="shared" si="0"/>
        <v>17.77</v>
      </c>
      <c r="K158" s="169"/>
      <c r="L158" s="170"/>
      <c r="M158" s="171" t="s">
        <v>1</v>
      </c>
      <c r="N158" s="172" t="s">
        <v>38</v>
      </c>
      <c r="O158" s="159">
        <v>0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206</v>
      </c>
      <c r="AT158" s="161" t="s">
        <v>283</v>
      </c>
      <c r="AU158" s="161" t="s">
        <v>85</v>
      </c>
      <c r="AY158" s="14" t="s">
        <v>146</v>
      </c>
      <c r="BE158" s="162">
        <f t="shared" si="4"/>
        <v>0</v>
      </c>
      <c r="BF158" s="162">
        <f t="shared" si="5"/>
        <v>17.77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85</v>
      </c>
      <c r="BK158" s="162">
        <f t="shared" si="9"/>
        <v>17.77</v>
      </c>
      <c r="BL158" s="14" t="s">
        <v>178</v>
      </c>
      <c r="BM158" s="161" t="s">
        <v>238</v>
      </c>
    </row>
    <row r="159" spans="1:65" s="2" customFormat="1" ht="24.15" customHeight="1">
      <c r="A159" s="26"/>
      <c r="B159" s="149"/>
      <c r="C159" s="163" t="s">
        <v>196</v>
      </c>
      <c r="D159" s="163" t="s">
        <v>283</v>
      </c>
      <c r="E159" s="164" t="s">
        <v>890</v>
      </c>
      <c r="F159" s="165" t="s">
        <v>891</v>
      </c>
      <c r="G159" s="166" t="s">
        <v>286</v>
      </c>
      <c r="H159" s="167">
        <v>2</v>
      </c>
      <c r="I159" s="168">
        <v>17.77</v>
      </c>
      <c r="J159" s="168">
        <f t="shared" si="0"/>
        <v>35.54</v>
      </c>
      <c r="K159" s="169"/>
      <c r="L159" s="170"/>
      <c r="M159" s="171" t="s">
        <v>1</v>
      </c>
      <c r="N159" s="172" t="s">
        <v>38</v>
      </c>
      <c r="O159" s="159">
        <v>0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206</v>
      </c>
      <c r="AT159" s="161" t="s">
        <v>283</v>
      </c>
      <c r="AU159" s="161" t="s">
        <v>85</v>
      </c>
      <c r="AY159" s="14" t="s">
        <v>146</v>
      </c>
      <c r="BE159" s="162">
        <f t="shared" si="4"/>
        <v>0</v>
      </c>
      <c r="BF159" s="162">
        <f t="shared" si="5"/>
        <v>35.54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85</v>
      </c>
      <c r="BK159" s="162">
        <f t="shared" si="9"/>
        <v>35.54</v>
      </c>
      <c r="BL159" s="14" t="s">
        <v>178</v>
      </c>
      <c r="BM159" s="161" t="s">
        <v>241</v>
      </c>
    </row>
    <row r="160" spans="1:65" s="2" customFormat="1" ht="21.75" customHeight="1">
      <c r="A160" s="26"/>
      <c r="B160" s="149"/>
      <c r="C160" s="150" t="s">
        <v>242</v>
      </c>
      <c r="D160" s="150" t="s">
        <v>148</v>
      </c>
      <c r="E160" s="151" t="s">
        <v>892</v>
      </c>
      <c r="F160" s="152" t="s">
        <v>893</v>
      </c>
      <c r="G160" s="153" t="s">
        <v>839</v>
      </c>
      <c r="H160" s="154">
        <v>52</v>
      </c>
      <c r="I160" s="155">
        <v>1.76</v>
      </c>
      <c r="J160" s="155">
        <f t="shared" si="0"/>
        <v>91.52</v>
      </c>
      <c r="K160" s="156"/>
      <c r="L160" s="27"/>
      <c r="M160" s="157" t="s">
        <v>1</v>
      </c>
      <c r="N160" s="158" t="s">
        <v>38</v>
      </c>
      <c r="O160" s="159">
        <v>9.0079999999999993E-2</v>
      </c>
      <c r="P160" s="159">
        <f t="shared" si="1"/>
        <v>4.6841599999999994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178</v>
      </c>
      <c r="AT160" s="161" t="s">
        <v>148</v>
      </c>
      <c r="AU160" s="161" t="s">
        <v>85</v>
      </c>
      <c r="AY160" s="14" t="s">
        <v>146</v>
      </c>
      <c r="BE160" s="162">
        <f t="shared" si="4"/>
        <v>0</v>
      </c>
      <c r="BF160" s="162">
        <f t="shared" si="5"/>
        <v>91.52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85</v>
      </c>
      <c r="BK160" s="162">
        <f t="shared" si="9"/>
        <v>91.52</v>
      </c>
      <c r="BL160" s="14" t="s">
        <v>178</v>
      </c>
      <c r="BM160" s="161" t="s">
        <v>245</v>
      </c>
    </row>
    <row r="161" spans="1:65" s="2" customFormat="1" ht="16.5" customHeight="1">
      <c r="A161" s="26"/>
      <c r="B161" s="149"/>
      <c r="C161" s="163" t="s">
        <v>199</v>
      </c>
      <c r="D161" s="163" t="s">
        <v>283</v>
      </c>
      <c r="E161" s="164" t="s">
        <v>894</v>
      </c>
      <c r="F161" s="165" t="s">
        <v>895</v>
      </c>
      <c r="G161" s="166" t="s">
        <v>286</v>
      </c>
      <c r="H161" s="167">
        <v>52</v>
      </c>
      <c r="I161" s="168">
        <v>9.93</v>
      </c>
      <c r="J161" s="168">
        <f t="shared" si="0"/>
        <v>516.36</v>
      </c>
      <c r="K161" s="169"/>
      <c r="L161" s="170"/>
      <c r="M161" s="171" t="s">
        <v>1</v>
      </c>
      <c r="N161" s="172" t="s">
        <v>38</v>
      </c>
      <c r="O161" s="159">
        <v>0</v>
      </c>
      <c r="P161" s="159">
        <f t="shared" si="1"/>
        <v>0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206</v>
      </c>
      <c r="AT161" s="161" t="s">
        <v>283</v>
      </c>
      <c r="AU161" s="161" t="s">
        <v>85</v>
      </c>
      <c r="AY161" s="14" t="s">
        <v>146</v>
      </c>
      <c r="BE161" s="162">
        <f t="shared" si="4"/>
        <v>0</v>
      </c>
      <c r="BF161" s="162">
        <f t="shared" si="5"/>
        <v>516.36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85</v>
      </c>
      <c r="BK161" s="162">
        <f t="shared" si="9"/>
        <v>516.36</v>
      </c>
      <c r="BL161" s="14" t="s">
        <v>178</v>
      </c>
      <c r="BM161" s="161" t="s">
        <v>248</v>
      </c>
    </row>
    <row r="162" spans="1:65" s="2" customFormat="1" ht="16.5" customHeight="1">
      <c r="A162" s="26"/>
      <c r="B162" s="149"/>
      <c r="C162" s="163" t="s">
        <v>249</v>
      </c>
      <c r="D162" s="163" t="s">
        <v>283</v>
      </c>
      <c r="E162" s="164" t="s">
        <v>896</v>
      </c>
      <c r="F162" s="165" t="s">
        <v>897</v>
      </c>
      <c r="G162" s="166" t="s">
        <v>286</v>
      </c>
      <c r="H162" s="167">
        <v>52</v>
      </c>
      <c r="I162" s="168">
        <v>2.09</v>
      </c>
      <c r="J162" s="168">
        <f t="shared" si="0"/>
        <v>108.68</v>
      </c>
      <c r="K162" s="169"/>
      <c r="L162" s="170"/>
      <c r="M162" s="171" t="s">
        <v>1</v>
      </c>
      <c r="N162" s="172" t="s">
        <v>38</v>
      </c>
      <c r="O162" s="159">
        <v>0</v>
      </c>
      <c r="P162" s="159">
        <f t="shared" si="1"/>
        <v>0</v>
      </c>
      <c r="Q162" s="159">
        <v>0</v>
      </c>
      <c r="R162" s="159">
        <f t="shared" si="2"/>
        <v>0</v>
      </c>
      <c r="S162" s="159">
        <v>0</v>
      </c>
      <c r="T162" s="160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206</v>
      </c>
      <c r="AT162" s="161" t="s">
        <v>283</v>
      </c>
      <c r="AU162" s="161" t="s">
        <v>85</v>
      </c>
      <c r="AY162" s="14" t="s">
        <v>146</v>
      </c>
      <c r="BE162" s="162">
        <f t="shared" si="4"/>
        <v>0</v>
      </c>
      <c r="BF162" s="162">
        <f t="shared" si="5"/>
        <v>108.68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4" t="s">
        <v>85</v>
      </c>
      <c r="BK162" s="162">
        <f t="shared" si="9"/>
        <v>108.68</v>
      </c>
      <c r="BL162" s="14" t="s">
        <v>178</v>
      </c>
      <c r="BM162" s="161" t="s">
        <v>252</v>
      </c>
    </row>
    <row r="163" spans="1:65" s="2" customFormat="1" ht="24.15" customHeight="1">
      <c r="A163" s="26"/>
      <c r="B163" s="149"/>
      <c r="C163" s="150" t="s">
        <v>203</v>
      </c>
      <c r="D163" s="150" t="s">
        <v>148</v>
      </c>
      <c r="E163" s="151" t="s">
        <v>898</v>
      </c>
      <c r="F163" s="152" t="s">
        <v>899</v>
      </c>
      <c r="G163" s="153" t="s">
        <v>286</v>
      </c>
      <c r="H163" s="154">
        <v>48</v>
      </c>
      <c r="I163" s="155">
        <v>2.89</v>
      </c>
      <c r="J163" s="155">
        <f t="shared" si="0"/>
        <v>138.72</v>
      </c>
      <c r="K163" s="156"/>
      <c r="L163" s="27"/>
      <c r="M163" s="157" t="s">
        <v>1</v>
      </c>
      <c r="N163" s="158" t="s">
        <v>38</v>
      </c>
      <c r="O163" s="159">
        <v>7.7020000000000005E-2</v>
      </c>
      <c r="P163" s="159">
        <f t="shared" si="1"/>
        <v>3.6969600000000002</v>
      </c>
      <c r="Q163" s="159">
        <v>3.0000000000000001E-5</v>
      </c>
      <c r="R163" s="159">
        <f t="shared" si="2"/>
        <v>1.4400000000000001E-3</v>
      </c>
      <c r="S163" s="159">
        <v>0</v>
      </c>
      <c r="T163" s="160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178</v>
      </c>
      <c r="AT163" s="161" t="s">
        <v>148</v>
      </c>
      <c r="AU163" s="161" t="s">
        <v>85</v>
      </c>
      <c r="AY163" s="14" t="s">
        <v>146</v>
      </c>
      <c r="BE163" s="162">
        <f t="shared" si="4"/>
        <v>0</v>
      </c>
      <c r="BF163" s="162">
        <f t="shared" si="5"/>
        <v>138.72</v>
      </c>
      <c r="BG163" s="162">
        <f t="shared" si="6"/>
        <v>0</v>
      </c>
      <c r="BH163" s="162">
        <f t="shared" si="7"/>
        <v>0</v>
      </c>
      <c r="BI163" s="162">
        <f t="shared" si="8"/>
        <v>0</v>
      </c>
      <c r="BJ163" s="14" t="s">
        <v>85</v>
      </c>
      <c r="BK163" s="162">
        <f t="shared" si="9"/>
        <v>138.72</v>
      </c>
      <c r="BL163" s="14" t="s">
        <v>178</v>
      </c>
      <c r="BM163" s="161" t="s">
        <v>255</v>
      </c>
    </row>
    <row r="164" spans="1:65" s="2" customFormat="1" ht="24.15" customHeight="1">
      <c r="A164" s="26"/>
      <c r="B164" s="149"/>
      <c r="C164" s="150" t="s">
        <v>256</v>
      </c>
      <c r="D164" s="150" t="s">
        <v>148</v>
      </c>
      <c r="E164" s="151" t="s">
        <v>900</v>
      </c>
      <c r="F164" s="152" t="s">
        <v>901</v>
      </c>
      <c r="G164" s="153" t="s">
        <v>286</v>
      </c>
      <c r="H164" s="154">
        <v>4</v>
      </c>
      <c r="I164" s="155">
        <v>3.3</v>
      </c>
      <c r="J164" s="155">
        <f t="shared" si="0"/>
        <v>13.2</v>
      </c>
      <c r="K164" s="156"/>
      <c r="L164" s="27"/>
      <c r="M164" s="157" t="s">
        <v>1</v>
      </c>
      <c r="N164" s="158" t="s">
        <v>38</v>
      </c>
      <c r="O164" s="159">
        <v>9.8019999999999996E-2</v>
      </c>
      <c r="P164" s="159">
        <f t="shared" si="1"/>
        <v>0.39207999999999998</v>
      </c>
      <c r="Q164" s="159">
        <v>3.0000000000000001E-5</v>
      </c>
      <c r="R164" s="159">
        <f t="shared" si="2"/>
        <v>1.2E-4</v>
      </c>
      <c r="S164" s="159">
        <v>0</v>
      </c>
      <c r="T164" s="160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178</v>
      </c>
      <c r="AT164" s="161" t="s">
        <v>148</v>
      </c>
      <c r="AU164" s="161" t="s">
        <v>85</v>
      </c>
      <c r="AY164" s="14" t="s">
        <v>146</v>
      </c>
      <c r="BE164" s="162">
        <f t="shared" si="4"/>
        <v>0</v>
      </c>
      <c r="BF164" s="162">
        <f t="shared" si="5"/>
        <v>13.2</v>
      </c>
      <c r="BG164" s="162">
        <f t="shared" si="6"/>
        <v>0</v>
      </c>
      <c r="BH164" s="162">
        <f t="shared" si="7"/>
        <v>0</v>
      </c>
      <c r="BI164" s="162">
        <f t="shared" si="8"/>
        <v>0</v>
      </c>
      <c r="BJ164" s="14" t="s">
        <v>85</v>
      </c>
      <c r="BK164" s="162">
        <f t="shared" si="9"/>
        <v>13.2</v>
      </c>
      <c r="BL164" s="14" t="s">
        <v>178</v>
      </c>
      <c r="BM164" s="161" t="s">
        <v>259</v>
      </c>
    </row>
    <row r="165" spans="1:65" s="2" customFormat="1" ht="24.15" customHeight="1">
      <c r="A165" s="26"/>
      <c r="B165" s="149"/>
      <c r="C165" s="150" t="s">
        <v>206</v>
      </c>
      <c r="D165" s="150" t="s">
        <v>148</v>
      </c>
      <c r="E165" s="151" t="s">
        <v>902</v>
      </c>
      <c r="F165" s="152" t="s">
        <v>903</v>
      </c>
      <c r="G165" s="153" t="s">
        <v>423</v>
      </c>
      <c r="H165" s="154">
        <v>23.690999999999999</v>
      </c>
      <c r="I165" s="155">
        <v>0.31900000000000001</v>
      </c>
      <c r="J165" s="155">
        <f t="shared" si="0"/>
        <v>7.56</v>
      </c>
      <c r="K165" s="156"/>
      <c r="L165" s="27"/>
      <c r="M165" s="157" t="s">
        <v>1</v>
      </c>
      <c r="N165" s="158" t="s">
        <v>38</v>
      </c>
      <c r="O165" s="159">
        <v>0</v>
      </c>
      <c r="P165" s="159">
        <f t="shared" si="1"/>
        <v>0</v>
      </c>
      <c r="Q165" s="159">
        <v>0</v>
      </c>
      <c r="R165" s="159">
        <f t="shared" si="2"/>
        <v>0</v>
      </c>
      <c r="S165" s="159">
        <v>0</v>
      </c>
      <c r="T165" s="160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178</v>
      </c>
      <c r="AT165" s="161" t="s">
        <v>148</v>
      </c>
      <c r="AU165" s="161" t="s">
        <v>85</v>
      </c>
      <c r="AY165" s="14" t="s">
        <v>146</v>
      </c>
      <c r="BE165" s="162">
        <f t="shared" si="4"/>
        <v>0</v>
      </c>
      <c r="BF165" s="162">
        <f t="shared" si="5"/>
        <v>7.56</v>
      </c>
      <c r="BG165" s="162">
        <f t="shared" si="6"/>
        <v>0</v>
      </c>
      <c r="BH165" s="162">
        <f t="shared" si="7"/>
        <v>0</v>
      </c>
      <c r="BI165" s="162">
        <f t="shared" si="8"/>
        <v>0</v>
      </c>
      <c r="BJ165" s="14" t="s">
        <v>85</v>
      </c>
      <c r="BK165" s="162">
        <f t="shared" si="9"/>
        <v>7.56</v>
      </c>
      <c r="BL165" s="14" t="s">
        <v>178</v>
      </c>
      <c r="BM165" s="161" t="s">
        <v>262</v>
      </c>
    </row>
    <row r="166" spans="1:65" s="12" customFormat="1" ht="22.95" customHeight="1">
      <c r="B166" s="137"/>
      <c r="D166" s="138" t="s">
        <v>71</v>
      </c>
      <c r="E166" s="147" t="s">
        <v>904</v>
      </c>
      <c r="F166" s="147" t="s">
        <v>905</v>
      </c>
      <c r="J166" s="148">
        <f>BK166</f>
        <v>941.32999999999993</v>
      </c>
      <c r="L166" s="137"/>
      <c r="M166" s="141"/>
      <c r="N166" s="142"/>
      <c r="O166" s="142"/>
      <c r="P166" s="143">
        <f>SUM(P167:P173)</f>
        <v>50.704279999999997</v>
      </c>
      <c r="Q166" s="142"/>
      <c r="R166" s="143">
        <f>SUM(R167:R173)</f>
        <v>3.1800000000000001E-3</v>
      </c>
      <c r="S166" s="142"/>
      <c r="T166" s="144">
        <f>SUM(T167:T173)</f>
        <v>0.23774000000000003</v>
      </c>
      <c r="AR166" s="138" t="s">
        <v>85</v>
      </c>
      <c r="AT166" s="145" t="s">
        <v>71</v>
      </c>
      <c r="AU166" s="145" t="s">
        <v>79</v>
      </c>
      <c r="AY166" s="138" t="s">
        <v>146</v>
      </c>
      <c r="BK166" s="146">
        <f>SUM(BK167:BK173)</f>
        <v>941.32999999999993</v>
      </c>
    </row>
    <row r="167" spans="1:65" s="2" customFormat="1" ht="24.15" customHeight="1">
      <c r="A167" s="26"/>
      <c r="B167" s="149"/>
      <c r="C167" s="150" t="s">
        <v>263</v>
      </c>
      <c r="D167" s="150" t="s">
        <v>148</v>
      </c>
      <c r="E167" s="151" t="s">
        <v>906</v>
      </c>
      <c r="F167" s="152" t="s">
        <v>907</v>
      </c>
      <c r="G167" s="153" t="s">
        <v>286</v>
      </c>
      <c r="H167" s="154">
        <v>57</v>
      </c>
      <c r="I167" s="155">
        <v>5.23</v>
      </c>
      <c r="J167" s="155">
        <f t="shared" ref="J167:J173" si="10">ROUND(I167*H167,2)</f>
        <v>298.11</v>
      </c>
      <c r="K167" s="156"/>
      <c r="L167" s="27"/>
      <c r="M167" s="157" t="s">
        <v>1</v>
      </c>
      <c r="N167" s="158" t="s">
        <v>38</v>
      </c>
      <c r="O167" s="159">
        <v>0.254</v>
      </c>
      <c r="P167" s="159">
        <f t="shared" ref="P167:P173" si="11">O167*H167</f>
        <v>14.478</v>
      </c>
      <c r="Q167" s="159">
        <v>0</v>
      </c>
      <c r="R167" s="159">
        <f t="shared" ref="R167:R173" si="12">Q167*H167</f>
        <v>0</v>
      </c>
      <c r="S167" s="159">
        <v>0</v>
      </c>
      <c r="T167" s="160">
        <f t="shared" ref="T167:T173" si="1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178</v>
      </c>
      <c r="AT167" s="161" t="s">
        <v>148</v>
      </c>
      <c r="AU167" s="161" t="s">
        <v>85</v>
      </c>
      <c r="AY167" s="14" t="s">
        <v>146</v>
      </c>
      <c r="BE167" s="162">
        <f t="shared" ref="BE167:BE173" si="14">IF(N167="základná",J167,0)</f>
        <v>0</v>
      </c>
      <c r="BF167" s="162">
        <f t="shared" ref="BF167:BF173" si="15">IF(N167="znížená",J167,0)</f>
        <v>298.11</v>
      </c>
      <c r="BG167" s="162">
        <f t="shared" ref="BG167:BG173" si="16">IF(N167="zákl. prenesená",J167,0)</f>
        <v>0</v>
      </c>
      <c r="BH167" s="162">
        <f t="shared" ref="BH167:BH173" si="17">IF(N167="zníž. prenesená",J167,0)</f>
        <v>0</v>
      </c>
      <c r="BI167" s="162">
        <f t="shared" ref="BI167:BI173" si="18">IF(N167="nulová",J167,0)</f>
        <v>0</v>
      </c>
      <c r="BJ167" s="14" t="s">
        <v>85</v>
      </c>
      <c r="BK167" s="162">
        <f t="shared" ref="BK167:BK173" si="19">ROUND(I167*H167,2)</f>
        <v>298.11</v>
      </c>
      <c r="BL167" s="14" t="s">
        <v>178</v>
      </c>
      <c r="BM167" s="161" t="s">
        <v>266</v>
      </c>
    </row>
    <row r="168" spans="1:65" s="2" customFormat="1" ht="33" customHeight="1">
      <c r="A168" s="26"/>
      <c r="B168" s="149"/>
      <c r="C168" s="150" t="s">
        <v>210</v>
      </c>
      <c r="D168" s="150" t="s">
        <v>148</v>
      </c>
      <c r="E168" s="151" t="s">
        <v>908</v>
      </c>
      <c r="F168" s="152" t="s">
        <v>909</v>
      </c>
      <c r="G168" s="153" t="s">
        <v>286</v>
      </c>
      <c r="H168" s="154">
        <v>52</v>
      </c>
      <c r="I168" s="155">
        <v>3.88</v>
      </c>
      <c r="J168" s="155">
        <f t="shared" si="10"/>
        <v>201.76</v>
      </c>
      <c r="K168" s="156"/>
      <c r="L168" s="27"/>
      <c r="M168" s="157" t="s">
        <v>1</v>
      </c>
      <c r="N168" s="158" t="s">
        <v>38</v>
      </c>
      <c r="O168" s="159">
        <v>0.21403</v>
      </c>
      <c r="P168" s="159">
        <f t="shared" si="11"/>
        <v>11.12956</v>
      </c>
      <c r="Q168" s="159">
        <v>6.0000000000000002E-5</v>
      </c>
      <c r="R168" s="159">
        <f t="shared" si="12"/>
        <v>3.1199999999999999E-3</v>
      </c>
      <c r="S168" s="159">
        <v>0</v>
      </c>
      <c r="T168" s="160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178</v>
      </c>
      <c r="AT168" s="161" t="s">
        <v>148</v>
      </c>
      <c r="AU168" s="161" t="s">
        <v>85</v>
      </c>
      <c r="AY168" s="14" t="s">
        <v>146</v>
      </c>
      <c r="BE168" s="162">
        <f t="shared" si="14"/>
        <v>0</v>
      </c>
      <c r="BF168" s="162">
        <f t="shared" si="15"/>
        <v>201.76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85</v>
      </c>
      <c r="BK168" s="162">
        <f t="shared" si="19"/>
        <v>201.76</v>
      </c>
      <c r="BL168" s="14" t="s">
        <v>178</v>
      </c>
      <c r="BM168" s="161" t="s">
        <v>269</v>
      </c>
    </row>
    <row r="169" spans="1:65" s="2" customFormat="1" ht="24.15" customHeight="1">
      <c r="A169" s="26"/>
      <c r="B169" s="149"/>
      <c r="C169" s="150" t="s">
        <v>270</v>
      </c>
      <c r="D169" s="150" t="s">
        <v>148</v>
      </c>
      <c r="E169" s="151" t="s">
        <v>910</v>
      </c>
      <c r="F169" s="152" t="s">
        <v>911</v>
      </c>
      <c r="G169" s="153" t="s">
        <v>151</v>
      </c>
      <c r="H169" s="154">
        <v>9.8000000000000007</v>
      </c>
      <c r="I169" s="155">
        <v>1.22</v>
      </c>
      <c r="J169" s="155">
        <f t="shared" si="10"/>
        <v>11.96</v>
      </c>
      <c r="K169" s="156"/>
      <c r="L169" s="27"/>
      <c r="M169" s="157" t="s">
        <v>1</v>
      </c>
      <c r="N169" s="158" t="s">
        <v>38</v>
      </c>
      <c r="O169" s="159">
        <v>7.6999999999999999E-2</v>
      </c>
      <c r="P169" s="159">
        <f t="shared" si="11"/>
        <v>0.75460000000000005</v>
      </c>
      <c r="Q169" s="159">
        <v>0</v>
      </c>
      <c r="R169" s="159">
        <f t="shared" si="12"/>
        <v>0</v>
      </c>
      <c r="S169" s="159">
        <v>2.3800000000000002E-2</v>
      </c>
      <c r="T169" s="160">
        <f t="shared" si="13"/>
        <v>0.23324000000000003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178</v>
      </c>
      <c r="AT169" s="161" t="s">
        <v>148</v>
      </c>
      <c r="AU169" s="161" t="s">
        <v>85</v>
      </c>
      <c r="AY169" s="14" t="s">
        <v>146</v>
      </c>
      <c r="BE169" s="162">
        <f t="shared" si="14"/>
        <v>0</v>
      </c>
      <c r="BF169" s="162">
        <f t="shared" si="15"/>
        <v>11.96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85</v>
      </c>
      <c r="BK169" s="162">
        <f t="shared" si="19"/>
        <v>11.96</v>
      </c>
      <c r="BL169" s="14" t="s">
        <v>178</v>
      </c>
      <c r="BM169" s="161" t="s">
        <v>273</v>
      </c>
    </row>
    <row r="170" spans="1:65" s="2" customFormat="1" ht="24.15" customHeight="1">
      <c r="A170" s="26"/>
      <c r="B170" s="149"/>
      <c r="C170" s="150" t="s">
        <v>213</v>
      </c>
      <c r="D170" s="150" t="s">
        <v>148</v>
      </c>
      <c r="E170" s="151" t="s">
        <v>912</v>
      </c>
      <c r="F170" s="152" t="s">
        <v>913</v>
      </c>
      <c r="G170" s="153" t="s">
        <v>151</v>
      </c>
      <c r="H170" s="154">
        <v>310</v>
      </c>
      <c r="I170" s="155">
        <v>0.5</v>
      </c>
      <c r="J170" s="155">
        <f t="shared" si="10"/>
        <v>155</v>
      </c>
      <c r="K170" s="156"/>
      <c r="L170" s="27"/>
      <c r="M170" s="157" t="s">
        <v>1</v>
      </c>
      <c r="N170" s="158" t="s">
        <v>38</v>
      </c>
      <c r="O170" s="159">
        <v>2.9000000000000001E-2</v>
      </c>
      <c r="P170" s="159">
        <f t="shared" si="11"/>
        <v>8.99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178</v>
      </c>
      <c r="AT170" s="161" t="s">
        <v>148</v>
      </c>
      <c r="AU170" s="161" t="s">
        <v>85</v>
      </c>
      <c r="AY170" s="14" t="s">
        <v>146</v>
      </c>
      <c r="BE170" s="162">
        <f t="shared" si="14"/>
        <v>0</v>
      </c>
      <c r="BF170" s="162">
        <f t="shared" si="15"/>
        <v>155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85</v>
      </c>
      <c r="BK170" s="162">
        <f t="shared" si="19"/>
        <v>155</v>
      </c>
      <c r="BL170" s="14" t="s">
        <v>178</v>
      </c>
      <c r="BM170" s="161" t="s">
        <v>277</v>
      </c>
    </row>
    <row r="171" spans="1:65" s="2" customFormat="1" ht="33" customHeight="1">
      <c r="A171" s="26"/>
      <c r="B171" s="149"/>
      <c r="C171" s="150" t="s">
        <v>279</v>
      </c>
      <c r="D171" s="150" t="s">
        <v>148</v>
      </c>
      <c r="E171" s="151" t="s">
        <v>914</v>
      </c>
      <c r="F171" s="152" t="s">
        <v>915</v>
      </c>
      <c r="G171" s="153" t="s">
        <v>286</v>
      </c>
      <c r="H171" s="154">
        <v>6</v>
      </c>
      <c r="I171" s="155">
        <v>0.45</v>
      </c>
      <c r="J171" s="155">
        <f t="shared" si="10"/>
        <v>2.7</v>
      </c>
      <c r="K171" s="156"/>
      <c r="L171" s="27"/>
      <c r="M171" s="157" t="s">
        <v>1</v>
      </c>
      <c r="N171" s="158" t="s">
        <v>38</v>
      </c>
      <c r="O171" s="159">
        <v>2.7019999999999999E-2</v>
      </c>
      <c r="P171" s="159">
        <f t="shared" si="11"/>
        <v>0.16211999999999999</v>
      </c>
      <c r="Q171" s="159">
        <v>1.0000000000000001E-5</v>
      </c>
      <c r="R171" s="159">
        <f t="shared" si="12"/>
        <v>6.0000000000000008E-5</v>
      </c>
      <c r="S171" s="159">
        <v>7.5000000000000002E-4</v>
      </c>
      <c r="T171" s="160">
        <f t="shared" si="13"/>
        <v>4.5000000000000005E-3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178</v>
      </c>
      <c r="AT171" s="161" t="s">
        <v>148</v>
      </c>
      <c r="AU171" s="161" t="s">
        <v>85</v>
      </c>
      <c r="AY171" s="14" t="s">
        <v>146</v>
      </c>
      <c r="BE171" s="162">
        <f t="shared" si="14"/>
        <v>0</v>
      </c>
      <c r="BF171" s="162">
        <f t="shared" si="15"/>
        <v>2.7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85</v>
      </c>
      <c r="BK171" s="162">
        <f t="shared" si="19"/>
        <v>2.7</v>
      </c>
      <c r="BL171" s="14" t="s">
        <v>178</v>
      </c>
      <c r="BM171" s="161" t="s">
        <v>282</v>
      </c>
    </row>
    <row r="172" spans="1:65" s="2" customFormat="1" ht="24.15" customHeight="1">
      <c r="A172" s="26"/>
      <c r="B172" s="149"/>
      <c r="C172" s="150" t="s">
        <v>217</v>
      </c>
      <c r="D172" s="150" t="s">
        <v>148</v>
      </c>
      <c r="E172" s="151" t="s">
        <v>916</v>
      </c>
      <c r="F172" s="152" t="s">
        <v>917</v>
      </c>
      <c r="G172" s="153" t="s">
        <v>151</v>
      </c>
      <c r="H172" s="154">
        <v>310</v>
      </c>
      <c r="I172" s="155">
        <v>0.83</v>
      </c>
      <c r="J172" s="155">
        <f t="shared" si="10"/>
        <v>257.3</v>
      </c>
      <c r="K172" s="156"/>
      <c r="L172" s="27"/>
      <c r="M172" s="157" t="s">
        <v>1</v>
      </c>
      <c r="N172" s="158" t="s">
        <v>38</v>
      </c>
      <c r="O172" s="159">
        <v>4.9000000000000002E-2</v>
      </c>
      <c r="P172" s="159">
        <f t="shared" si="11"/>
        <v>15.190000000000001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178</v>
      </c>
      <c r="AT172" s="161" t="s">
        <v>148</v>
      </c>
      <c r="AU172" s="161" t="s">
        <v>85</v>
      </c>
      <c r="AY172" s="14" t="s">
        <v>146</v>
      </c>
      <c r="BE172" s="162">
        <f t="shared" si="14"/>
        <v>0</v>
      </c>
      <c r="BF172" s="162">
        <f t="shared" si="15"/>
        <v>257.3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85</v>
      </c>
      <c r="BK172" s="162">
        <f t="shared" si="19"/>
        <v>257.3</v>
      </c>
      <c r="BL172" s="14" t="s">
        <v>178</v>
      </c>
      <c r="BM172" s="161" t="s">
        <v>287</v>
      </c>
    </row>
    <row r="173" spans="1:65" s="2" customFormat="1" ht="24.15" customHeight="1">
      <c r="A173" s="26"/>
      <c r="B173" s="149"/>
      <c r="C173" s="150" t="s">
        <v>288</v>
      </c>
      <c r="D173" s="150" t="s">
        <v>148</v>
      </c>
      <c r="E173" s="151" t="s">
        <v>918</v>
      </c>
      <c r="F173" s="152" t="s">
        <v>919</v>
      </c>
      <c r="G173" s="153" t="s">
        <v>423</v>
      </c>
      <c r="H173" s="154">
        <v>8.3970000000000002</v>
      </c>
      <c r="I173" s="155">
        <v>1.7270000000000001</v>
      </c>
      <c r="J173" s="155">
        <f t="shared" si="10"/>
        <v>14.5</v>
      </c>
      <c r="K173" s="156"/>
      <c r="L173" s="27"/>
      <c r="M173" s="157" t="s">
        <v>1</v>
      </c>
      <c r="N173" s="158" t="s">
        <v>38</v>
      </c>
      <c r="O173" s="159">
        <v>0</v>
      </c>
      <c r="P173" s="159">
        <f t="shared" si="11"/>
        <v>0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178</v>
      </c>
      <c r="AT173" s="161" t="s">
        <v>148</v>
      </c>
      <c r="AU173" s="161" t="s">
        <v>85</v>
      </c>
      <c r="AY173" s="14" t="s">
        <v>146</v>
      </c>
      <c r="BE173" s="162">
        <f t="shared" si="14"/>
        <v>0</v>
      </c>
      <c r="BF173" s="162">
        <f t="shared" si="15"/>
        <v>14.5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85</v>
      </c>
      <c r="BK173" s="162">
        <f t="shared" si="19"/>
        <v>14.5</v>
      </c>
      <c r="BL173" s="14" t="s">
        <v>178</v>
      </c>
      <c r="BM173" s="161" t="s">
        <v>291</v>
      </c>
    </row>
    <row r="174" spans="1:65" s="12" customFormat="1" ht="25.95" customHeight="1">
      <c r="B174" s="137"/>
      <c r="D174" s="138" t="s">
        <v>71</v>
      </c>
      <c r="E174" s="139" t="s">
        <v>283</v>
      </c>
      <c r="F174" s="139" t="s">
        <v>741</v>
      </c>
      <c r="J174" s="140">
        <f>BK174</f>
        <v>125.85</v>
      </c>
      <c r="L174" s="137"/>
      <c r="M174" s="141"/>
      <c r="N174" s="142"/>
      <c r="O174" s="142"/>
      <c r="P174" s="143">
        <f>P175</f>
        <v>6.6539999999999999</v>
      </c>
      <c r="Q174" s="142"/>
      <c r="R174" s="143">
        <f>R175</f>
        <v>0</v>
      </c>
      <c r="S174" s="142"/>
      <c r="T174" s="144">
        <f>T175</f>
        <v>0</v>
      </c>
      <c r="AR174" s="138" t="s">
        <v>156</v>
      </c>
      <c r="AT174" s="145" t="s">
        <v>71</v>
      </c>
      <c r="AU174" s="145" t="s">
        <v>72</v>
      </c>
      <c r="AY174" s="138" t="s">
        <v>146</v>
      </c>
      <c r="BK174" s="146">
        <f>BK175</f>
        <v>125.85</v>
      </c>
    </row>
    <row r="175" spans="1:65" s="12" customFormat="1" ht="22.95" customHeight="1">
      <c r="B175" s="137"/>
      <c r="D175" s="138" t="s">
        <v>71</v>
      </c>
      <c r="E175" s="147" t="s">
        <v>920</v>
      </c>
      <c r="F175" s="147" t="s">
        <v>921</v>
      </c>
      <c r="J175" s="148">
        <f>BK175</f>
        <v>125.85</v>
      </c>
      <c r="L175" s="137"/>
      <c r="M175" s="141"/>
      <c r="N175" s="142"/>
      <c r="O175" s="142"/>
      <c r="P175" s="143">
        <f>SUM(P176:P178)</f>
        <v>6.6539999999999999</v>
      </c>
      <c r="Q175" s="142"/>
      <c r="R175" s="143">
        <f>SUM(R176:R178)</f>
        <v>0</v>
      </c>
      <c r="S175" s="142"/>
      <c r="T175" s="144">
        <f>SUM(T176:T178)</f>
        <v>0</v>
      </c>
      <c r="AR175" s="138" t="s">
        <v>156</v>
      </c>
      <c r="AT175" s="145" t="s">
        <v>71</v>
      </c>
      <c r="AU175" s="145" t="s">
        <v>79</v>
      </c>
      <c r="AY175" s="138" t="s">
        <v>146</v>
      </c>
      <c r="BK175" s="146">
        <f>SUM(BK176:BK178)</f>
        <v>125.85</v>
      </c>
    </row>
    <row r="176" spans="1:65" s="2" customFormat="1" ht="16.5" customHeight="1">
      <c r="A176" s="26"/>
      <c r="B176" s="149"/>
      <c r="C176" s="150" t="s">
        <v>220</v>
      </c>
      <c r="D176" s="150" t="s">
        <v>148</v>
      </c>
      <c r="E176" s="151" t="s">
        <v>922</v>
      </c>
      <c r="F176" s="152" t="s">
        <v>923</v>
      </c>
      <c r="G176" s="153" t="s">
        <v>286</v>
      </c>
      <c r="H176" s="154">
        <v>21</v>
      </c>
      <c r="I176" s="155">
        <v>2.21</v>
      </c>
      <c r="J176" s="155">
        <f>ROUND(I176*H176,2)</f>
        <v>46.41</v>
      </c>
      <c r="K176" s="156"/>
      <c r="L176" s="27"/>
      <c r="M176" s="157" t="s">
        <v>1</v>
      </c>
      <c r="N176" s="158" t="s">
        <v>38</v>
      </c>
      <c r="O176" s="159">
        <v>0.11700000000000001</v>
      </c>
      <c r="P176" s="159">
        <f>O176*H176</f>
        <v>2.4570000000000003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262</v>
      </c>
      <c r="AT176" s="161" t="s">
        <v>148</v>
      </c>
      <c r="AU176" s="161" t="s">
        <v>85</v>
      </c>
      <c r="AY176" s="14" t="s">
        <v>146</v>
      </c>
      <c r="BE176" s="162">
        <f>IF(N176="základná",J176,0)</f>
        <v>0</v>
      </c>
      <c r="BF176" s="162">
        <f>IF(N176="znížená",J176,0)</f>
        <v>46.41</v>
      </c>
      <c r="BG176" s="162">
        <f>IF(N176="zákl. prenesená",J176,0)</f>
        <v>0</v>
      </c>
      <c r="BH176" s="162">
        <f>IF(N176="zníž. prenesená",J176,0)</f>
        <v>0</v>
      </c>
      <c r="BI176" s="162">
        <f>IF(N176="nulová",J176,0)</f>
        <v>0</v>
      </c>
      <c r="BJ176" s="14" t="s">
        <v>85</v>
      </c>
      <c r="BK176" s="162">
        <f>ROUND(I176*H176,2)</f>
        <v>46.41</v>
      </c>
      <c r="BL176" s="14" t="s">
        <v>262</v>
      </c>
      <c r="BM176" s="161" t="s">
        <v>294</v>
      </c>
    </row>
    <row r="177" spans="1:65" s="2" customFormat="1" ht="16.5" customHeight="1">
      <c r="A177" s="26"/>
      <c r="B177" s="149"/>
      <c r="C177" s="150" t="s">
        <v>295</v>
      </c>
      <c r="D177" s="150" t="s">
        <v>148</v>
      </c>
      <c r="E177" s="151" t="s">
        <v>924</v>
      </c>
      <c r="F177" s="152" t="s">
        <v>925</v>
      </c>
      <c r="G177" s="153" t="s">
        <v>286</v>
      </c>
      <c r="H177" s="154">
        <v>27</v>
      </c>
      <c r="I177" s="155">
        <v>2.48</v>
      </c>
      <c r="J177" s="155">
        <f>ROUND(I177*H177,2)</f>
        <v>66.959999999999994</v>
      </c>
      <c r="K177" s="156"/>
      <c r="L177" s="27"/>
      <c r="M177" s="157" t="s">
        <v>1</v>
      </c>
      <c r="N177" s="158" t="s">
        <v>38</v>
      </c>
      <c r="O177" s="159">
        <v>0.13100000000000001</v>
      </c>
      <c r="P177" s="159">
        <f>O177*H177</f>
        <v>3.5369999999999999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262</v>
      </c>
      <c r="AT177" s="161" t="s">
        <v>148</v>
      </c>
      <c r="AU177" s="161" t="s">
        <v>85</v>
      </c>
      <c r="AY177" s="14" t="s">
        <v>146</v>
      </c>
      <c r="BE177" s="162">
        <f>IF(N177="základná",J177,0)</f>
        <v>0</v>
      </c>
      <c r="BF177" s="162">
        <f>IF(N177="znížená",J177,0)</f>
        <v>66.959999999999994</v>
      </c>
      <c r="BG177" s="162">
        <f>IF(N177="zákl. prenesená",J177,0)</f>
        <v>0</v>
      </c>
      <c r="BH177" s="162">
        <f>IF(N177="zníž. prenesená",J177,0)</f>
        <v>0</v>
      </c>
      <c r="BI177" s="162">
        <f>IF(N177="nulová",J177,0)</f>
        <v>0</v>
      </c>
      <c r="BJ177" s="14" t="s">
        <v>85</v>
      </c>
      <c r="BK177" s="162">
        <f>ROUND(I177*H177,2)</f>
        <v>66.959999999999994</v>
      </c>
      <c r="BL177" s="14" t="s">
        <v>262</v>
      </c>
      <c r="BM177" s="161" t="s">
        <v>298</v>
      </c>
    </row>
    <row r="178" spans="1:65" s="2" customFormat="1" ht="16.5" customHeight="1">
      <c r="A178" s="26"/>
      <c r="B178" s="149"/>
      <c r="C178" s="150" t="s">
        <v>224</v>
      </c>
      <c r="D178" s="150" t="s">
        <v>148</v>
      </c>
      <c r="E178" s="151" t="s">
        <v>926</v>
      </c>
      <c r="F178" s="152" t="s">
        <v>927</v>
      </c>
      <c r="G178" s="153" t="s">
        <v>286</v>
      </c>
      <c r="H178" s="154">
        <v>4</v>
      </c>
      <c r="I178" s="155">
        <v>3.12</v>
      </c>
      <c r="J178" s="155">
        <f>ROUND(I178*H178,2)</f>
        <v>12.48</v>
      </c>
      <c r="K178" s="156"/>
      <c r="L178" s="27"/>
      <c r="M178" s="157" t="s">
        <v>1</v>
      </c>
      <c r="N178" s="158" t="s">
        <v>38</v>
      </c>
      <c r="O178" s="159">
        <v>0.16500000000000001</v>
      </c>
      <c r="P178" s="159">
        <f>O178*H178</f>
        <v>0.66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262</v>
      </c>
      <c r="AT178" s="161" t="s">
        <v>148</v>
      </c>
      <c r="AU178" s="161" t="s">
        <v>85</v>
      </c>
      <c r="AY178" s="14" t="s">
        <v>146</v>
      </c>
      <c r="BE178" s="162">
        <f>IF(N178="základná",J178,0)</f>
        <v>0</v>
      </c>
      <c r="BF178" s="162">
        <f>IF(N178="znížená",J178,0)</f>
        <v>12.48</v>
      </c>
      <c r="BG178" s="162">
        <f>IF(N178="zákl. prenesená",J178,0)</f>
        <v>0</v>
      </c>
      <c r="BH178" s="162">
        <f>IF(N178="zníž. prenesená",J178,0)</f>
        <v>0</v>
      </c>
      <c r="BI178" s="162">
        <f>IF(N178="nulová",J178,0)</f>
        <v>0</v>
      </c>
      <c r="BJ178" s="14" t="s">
        <v>85</v>
      </c>
      <c r="BK178" s="162">
        <f>ROUND(I178*H178,2)</f>
        <v>12.48</v>
      </c>
      <c r="BL178" s="14" t="s">
        <v>262</v>
      </c>
      <c r="BM178" s="161" t="s">
        <v>301</v>
      </c>
    </row>
    <row r="179" spans="1:65" s="12" customFormat="1" ht="25.95" customHeight="1">
      <c r="B179" s="137"/>
      <c r="D179" s="138" t="s">
        <v>71</v>
      </c>
      <c r="E179" s="139" t="s">
        <v>928</v>
      </c>
      <c r="F179" s="139" t="s">
        <v>929</v>
      </c>
      <c r="J179" s="140">
        <f>BK179</f>
        <v>1573</v>
      </c>
      <c r="L179" s="137"/>
      <c r="M179" s="141"/>
      <c r="N179" s="142"/>
      <c r="O179" s="142"/>
      <c r="P179" s="143">
        <f>P180</f>
        <v>0</v>
      </c>
      <c r="Q179" s="142"/>
      <c r="R179" s="143">
        <f>R180</f>
        <v>0</v>
      </c>
      <c r="S179" s="142"/>
      <c r="T179" s="144">
        <f>T180</f>
        <v>0</v>
      </c>
      <c r="AR179" s="138" t="s">
        <v>152</v>
      </c>
      <c r="AT179" s="145" t="s">
        <v>71</v>
      </c>
      <c r="AU179" s="145" t="s">
        <v>72</v>
      </c>
      <c r="AY179" s="138" t="s">
        <v>146</v>
      </c>
      <c r="BK179" s="146">
        <f>BK180</f>
        <v>1573</v>
      </c>
    </row>
    <row r="180" spans="1:65" s="12" customFormat="1" ht="22.95" customHeight="1">
      <c r="B180" s="137"/>
      <c r="D180" s="138" t="s">
        <v>71</v>
      </c>
      <c r="E180" s="147" t="s">
        <v>930</v>
      </c>
      <c r="F180" s="147" t="s">
        <v>929</v>
      </c>
      <c r="J180" s="148">
        <f>BK180</f>
        <v>1573</v>
      </c>
      <c r="L180" s="137"/>
      <c r="M180" s="141"/>
      <c r="N180" s="142"/>
      <c r="O180" s="142"/>
      <c r="P180" s="143">
        <f>SUM(P181:P182)</f>
        <v>0</v>
      </c>
      <c r="Q180" s="142"/>
      <c r="R180" s="143">
        <f>SUM(R181:R182)</f>
        <v>0</v>
      </c>
      <c r="S180" s="142"/>
      <c r="T180" s="144">
        <f>SUM(T181:T182)</f>
        <v>0</v>
      </c>
      <c r="AR180" s="138" t="s">
        <v>79</v>
      </c>
      <c r="AT180" s="145" t="s">
        <v>71</v>
      </c>
      <c r="AU180" s="145" t="s">
        <v>79</v>
      </c>
      <c r="AY180" s="138" t="s">
        <v>146</v>
      </c>
      <c r="BK180" s="146">
        <f>SUM(BK181:BK182)</f>
        <v>1573</v>
      </c>
    </row>
    <row r="181" spans="1:65" s="2" customFormat="1" ht="24.15" customHeight="1">
      <c r="A181" s="26"/>
      <c r="B181" s="149"/>
      <c r="C181" s="150" t="s">
        <v>302</v>
      </c>
      <c r="D181" s="150" t="s">
        <v>148</v>
      </c>
      <c r="E181" s="151" t="s">
        <v>931</v>
      </c>
      <c r="F181" s="152" t="s">
        <v>932</v>
      </c>
      <c r="G181" s="153" t="s">
        <v>933</v>
      </c>
      <c r="H181" s="154">
        <v>1</v>
      </c>
      <c r="I181" s="155">
        <v>385</v>
      </c>
      <c r="J181" s="155">
        <f>ROUND(I181*H181,2)</f>
        <v>385</v>
      </c>
      <c r="K181" s="156"/>
      <c r="L181" s="27"/>
      <c r="M181" s="157" t="s">
        <v>1</v>
      </c>
      <c r="N181" s="158" t="s">
        <v>38</v>
      </c>
      <c r="O181" s="159">
        <v>0</v>
      </c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152</v>
      </c>
      <c r="AT181" s="161" t="s">
        <v>148</v>
      </c>
      <c r="AU181" s="161" t="s">
        <v>85</v>
      </c>
      <c r="AY181" s="14" t="s">
        <v>146</v>
      </c>
      <c r="BE181" s="162">
        <f>IF(N181="základná",J181,0)</f>
        <v>0</v>
      </c>
      <c r="BF181" s="162">
        <f>IF(N181="znížená",J181,0)</f>
        <v>385</v>
      </c>
      <c r="BG181" s="162">
        <f>IF(N181="zákl. prenesená",J181,0)</f>
        <v>0</v>
      </c>
      <c r="BH181" s="162">
        <f>IF(N181="zníž. prenesená",J181,0)</f>
        <v>0</v>
      </c>
      <c r="BI181" s="162">
        <f>IF(N181="nulová",J181,0)</f>
        <v>0</v>
      </c>
      <c r="BJ181" s="14" t="s">
        <v>85</v>
      </c>
      <c r="BK181" s="162">
        <f>ROUND(I181*H181,2)</f>
        <v>385</v>
      </c>
      <c r="BL181" s="14" t="s">
        <v>152</v>
      </c>
      <c r="BM181" s="161" t="s">
        <v>305</v>
      </c>
    </row>
    <row r="182" spans="1:65" s="2" customFormat="1" ht="16.5" customHeight="1">
      <c r="A182" s="26"/>
      <c r="B182" s="149"/>
      <c r="C182" s="150" t="s">
        <v>227</v>
      </c>
      <c r="D182" s="150" t="s">
        <v>148</v>
      </c>
      <c r="E182" s="151" t="s">
        <v>934</v>
      </c>
      <c r="F182" s="152" t="s">
        <v>935</v>
      </c>
      <c r="G182" s="153" t="s">
        <v>820</v>
      </c>
      <c r="H182" s="154">
        <v>72</v>
      </c>
      <c r="I182" s="155">
        <v>16.5</v>
      </c>
      <c r="J182" s="155">
        <f>ROUND(I182*H182,2)</f>
        <v>1188</v>
      </c>
      <c r="K182" s="156"/>
      <c r="L182" s="27"/>
      <c r="M182" s="173" t="s">
        <v>1</v>
      </c>
      <c r="N182" s="174" t="s">
        <v>38</v>
      </c>
      <c r="O182" s="175">
        <v>0</v>
      </c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152</v>
      </c>
      <c r="AT182" s="161" t="s">
        <v>148</v>
      </c>
      <c r="AU182" s="161" t="s">
        <v>85</v>
      </c>
      <c r="AY182" s="14" t="s">
        <v>146</v>
      </c>
      <c r="BE182" s="162">
        <f>IF(N182="základná",J182,0)</f>
        <v>0</v>
      </c>
      <c r="BF182" s="162">
        <f>IF(N182="znížená",J182,0)</f>
        <v>1188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4" t="s">
        <v>85</v>
      </c>
      <c r="BK182" s="162">
        <f>ROUND(I182*H182,2)</f>
        <v>1188</v>
      </c>
      <c r="BL182" s="14" t="s">
        <v>152</v>
      </c>
      <c r="BM182" s="161" t="s">
        <v>308</v>
      </c>
    </row>
    <row r="183" spans="1:65" s="2" customFormat="1" ht="6.9" customHeight="1">
      <c r="A183" s="26"/>
      <c r="B183" s="44"/>
      <c r="C183" s="45"/>
      <c r="D183" s="45"/>
      <c r="E183" s="45"/>
      <c r="F183" s="45"/>
      <c r="G183" s="45"/>
      <c r="H183" s="45"/>
      <c r="I183" s="45"/>
      <c r="J183" s="45"/>
      <c r="K183" s="45"/>
      <c r="L183" s="27"/>
      <c r="M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</row>
  </sheetData>
  <autoFilter ref="C128:K182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35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97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105</v>
      </c>
      <c r="L4" s="17"/>
      <c r="M4" s="96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6.25" customHeight="1">
      <c r="B7" s="17"/>
      <c r="E7" s="219" t="str">
        <f>'Rekapitulácia stavby'!K6</f>
        <v>ZŠ Cabajská – školský pavilón, stravovací pavilón v Nitre - zateplenie</v>
      </c>
      <c r="F7" s="220"/>
      <c r="G7" s="220"/>
      <c r="H7" s="220"/>
      <c r="L7" s="17"/>
    </row>
    <row r="8" spans="1:46" s="1" customFormat="1" ht="12" customHeight="1">
      <c r="B8" s="17"/>
      <c r="D8" s="23" t="s">
        <v>106</v>
      </c>
      <c r="L8" s="17"/>
    </row>
    <row r="9" spans="1:46" s="2" customFormat="1" ht="16.5" customHeight="1">
      <c r="A9" s="26"/>
      <c r="B9" s="27"/>
      <c r="C9" s="26"/>
      <c r="D9" s="26"/>
      <c r="E9" s="219" t="s">
        <v>936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937</v>
      </c>
      <c r="F11" s="218"/>
      <c r="G11" s="218"/>
      <c r="H11" s="218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13</v>
      </c>
      <c r="E13" s="26"/>
      <c r="F13" s="21" t="s">
        <v>1</v>
      </c>
      <c r="G13" s="26"/>
      <c r="H13" s="26"/>
      <c r="I13" s="23" t="s">
        <v>14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15</v>
      </c>
      <c r="E14" s="26"/>
      <c r="F14" s="21" t="s">
        <v>16</v>
      </c>
      <c r="G14" s="26"/>
      <c r="H14" s="26"/>
      <c r="I14" s="23" t="s">
        <v>17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6"/>
      <c r="G16" s="26"/>
      <c r="H16" s="26"/>
      <c r="I16" s="23" t="s">
        <v>19</v>
      </c>
      <c r="J16" s="21" t="str">
        <f>IF('Rekapitulácia stavby'!AN10="","",'Rekapitulácia stavby'!AN10)</f>
        <v>00308307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 NITRA</v>
      </c>
      <c r="F17" s="26"/>
      <c r="G17" s="26"/>
      <c r="H17" s="26"/>
      <c r="I17" s="23" t="s">
        <v>22</v>
      </c>
      <c r="J17" s="21" t="str">
        <f>IF('Rekapitulácia stavby'!AN11="","",'Rekapitulácia stavby'!AN11)</f>
        <v>SK2021102853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19</v>
      </c>
      <c r="J19" s="21" t="str">
        <f>'Rekapitulácia stavby'!AN13</f>
        <v>36530328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9" t="str">
        <f>'Rekapitulácia stavby'!E14</f>
        <v>ELLIO, spol. s r.o.</v>
      </c>
      <c r="F20" s="189"/>
      <c r="G20" s="189"/>
      <c r="H20" s="189"/>
      <c r="I20" s="23" t="s">
        <v>22</v>
      </c>
      <c r="J20" s="21" t="str">
        <f>'Rekapitulácia stavby'!AN14</f>
        <v>SK2020151804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28</v>
      </c>
      <c r="E22" s="26"/>
      <c r="F22" s="26"/>
      <c r="G22" s="26"/>
      <c r="H22" s="26"/>
      <c r="I22" s="23" t="s">
        <v>19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22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19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 xml:space="preserve"> </v>
      </c>
      <c r="F26" s="26"/>
      <c r="G26" s="26"/>
      <c r="H26" s="26"/>
      <c r="I26" s="23" t="s">
        <v>22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1" t="s">
        <v>1</v>
      </c>
      <c r="F29" s="191"/>
      <c r="G29" s="191"/>
      <c r="H29" s="19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32</v>
      </c>
      <c r="E32" s="26"/>
      <c r="F32" s="26"/>
      <c r="G32" s="26"/>
      <c r="H32" s="26"/>
      <c r="I32" s="26"/>
      <c r="J32" s="68">
        <f>ROUND(J139, 2)</f>
        <v>199521.49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36</v>
      </c>
      <c r="E35" s="32" t="s">
        <v>37</v>
      </c>
      <c r="F35" s="102">
        <f>ROUND((SUM(BE139:BE334)),  2)</f>
        <v>0</v>
      </c>
      <c r="G35" s="103"/>
      <c r="H35" s="103"/>
      <c r="I35" s="104">
        <v>0.2</v>
      </c>
      <c r="J35" s="102">
        <f>ROUND(((SUM(BE139:BE334))*I35),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38</v>
      </c>
      <c r="F36" s="105">
        <f>ROUND((SUM(BF139:BF334)),  2)</f>
        <v>199521.49</v>
      </c>
      <c r="G36" s="26"/>
      <c r="H36" s="26"/>
      <c r="I36" s="106">
        <v>0.2</v>
      </c>
      <c r="J36" s="105">
        <f>ROUND(((SUM(BF139:BF334))*I36),  2)</f>
        <v>39904.300000000003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105">
        <f>ROUND((SUM(BG139:BG334)),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40</v>
      </c>
      <c r="F38" s="105">
        <f>ROUND((SUM(BH139:BH334)),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41</v>
      </c>
      <c r="F39" s="102">
        <f>ROUND((SUM(BI139:BI334)),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42</v>
      </c>
      <c r="E41" s="57"/>
      <c r="F41" s="57"/>
      <c r="G41" s="109" t="s">
        <v>43</v>
      </c>
      <c r="H41" s="110" t="s">
        <v>44</v>
      </c>
      <c r="I41" s="57"/>
      <c r="J41" s="111">
        <f>SUM(J32:J39)</f>
        <v>239425.78999999998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13" t="s">
        <v>48</v>
      </c>
      <c r="G61" s="42" t="s">
        <v>47</v>
      </c>
      <c r="H61" s="29"/>
      <c r="I61" s="29"/>
      <c r="J61" s="114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13" t="s">
        <v>48</v>
      </c>
      <c r="G76" s="42" t="s">
        <v>47</v>
      </c>
      <c r="H76" s="29"/>
      <c r="I76" s="29"/>
      <c r="J76" s="114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110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9" t="str">
        <f>E7</f>
        <v>ZŠ Cabajská – školský pavilón, stravovací pavilón v Nitre - zateplenie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106</v>
      </c>
      <c r="L86" s="17"/>
    </row>
    <row r="87" spans="1:31" s="2" customFormat="1" ht="16.5" customHeight="1">
      <c r="A87" s="26"/>
      <c r="B87" s="27"/>
      <c r="C87" s="26"/>
      <c r="D87" s="26"/>
      <c r="E87" s="219" t="s">
        <v>936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021 - Zateplenie fasády a strechy</v>
      </c>
      <c r="F89" s="218"/>
      <c r="G89" s="218"/>
      <c r="H89" s="218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15</v>
      </c>
      <c r="D91" s="26"/>
      <c r="E91" s="26"/>
      <c r="F91" s="21" t="str">
        <f>F14</f>
        <v xml:space="preserve"> </v>
      </c>
      <c r="G91" s="26"/>
      <c r="H91" s="26"/>
      <c r="I91" s="23" t="s">
        <v>17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18</v>
      </c>
      <c r="D93" s="26"/>
      <c r="E93" s="26"/>
      <c r="F93" s="21" t="str">
        <f>E17</f>
        <v>Mesto  NITRA</v>
      </c>
      <c r="G93" s="26"/>
      <c r="H93" s="26"/>
      <c r="I93" s="23" t="s">
        <v>28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24</v>
      </c>
      <c r="D94" s="26"/>
      <c r="E94" s="26"/>
      <c r="F94" s="21" t="str">
        <f>IF(E20="","",E20)</f>
        <v>ELLIO, spol. s r.o.</v>
      </c>
      <c r="G94" s="26"/>
      <c r="H94" s="26"/>
      <c r="I94" s="23" t="s">
        <v>30</v>
      </c>
      <c r="J94" s="24" t="str">
        <f>E26</f>
        <v xml:space="preserve"> 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111</v>
      </c>
      <c r="D96" s="107"/>
      <c r="E96" s="107"/>
      <c r="F96" s="107"/>
      <c r="G96" s="107"/>
      <c r="H96" s="107"/>
      <c r="I96" s="107"/>
      <c r="J96" s="116" t="s">
        <v>112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113</v>
      </c>
      <c r="D98" s="26"/>
      <c r="E98" s="26"/>
      <c r="F98" s="26"/>
      <c r="G98" s="26"/>
      <c r="H98" s="26"/>
      <c r="I98" s="26"/>
      <c r="J98" s="68">
        <f>J139</f>
        <v>199521.49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114</v>
      </c>
    </row>
    <row r="99" spans="1:47" s="9" customFormat="1" ht="24.9" customHeight="1">
      <c r="B99" s="118"/>
      <c r="D99" s="119" t="s">
        <v>115</v>
      </c>
      <c r="E99" s="120"/>
      <c r="F99" s="120"/>
      <c r="G99" s="120"/>
      <c r="H99" s="120"/>
      <c r="I99" s="120"/>
      <c r="J99" s="121">
        <f>J140</f>
        <v>118974.54999999997</v>
      </c>
      <c r="L99" s="118"/>
    </row>
    <row r="100" spans="1:47" s="10" customFormat="1" ht="19.95" customHeight="1">
      <c r="B100" s="122"/>
      <c r="D100" s="123" t="s">
        <v>116</v>
      </c>
      <c r="E100" s="124"/>
      <c r="F100" s="124"/>
      <c r="G100" s="124"/>
      <c r="H100" s="124"/>
      <c r="I100" s="124"/>
      <c r="J100" s="125">
        <f>J141</f>
        <v>1386.7700000000002</v>
      </c>
      <c r="L100" s="122"/>
    </row>
    <row r="101" spans="1:47" s="10" customFormat="1" ht="19.95" customHeight="1">
      <c r="B101" s="122"/>
      <c r="D101" s="123" t="s">
        <v>118</v>
      </c>
      <c r="E101" s="124"/>
      <c r="F101" s="124"/>
      <c r="G101" s="124"/>
      <c r="H101" s="124"/>
      <c r="I101" s="124"/>
      <c r="J101" s="125">
        <f>J145</f>
        <v>259.60000000000002</v>
      </c>
      <c r="L101" s="122"/>
    </row>
    <row r="102" spans="1:47" s="10" customFormat="1" ht="19.95" customHeight="1">
      <c r="B102" s="122"/>
      <c r="D102" s="123" t="s">
        <v>119</v>
      </c>
      <c r="E102" s="124"/>
      <c r="F102" s="124"/>
      <c r="G102" s="124"/>
      <c r="H102" s="124"/>
      <c r="I102" s="124"/>
      <c r="J102" s="125">
        <f>J147</f>
        <v>82644.849999999991</v>
      </c>
      <c r="L102" s="122"/>
    </row>
    <row r="103" spans="1:47" s="10" customFormat="1" ht="19.95" customHeight="1">
      <c r="B103" s="122"/>
      <c r="D103" s="123" t="s">
        <v>120</v>
      </c>
      <c r="E103" s="124"/>
      <c r="F103" s="124"/>
      <c r="G103" s="124"/>
      <c r="H103" s="124"/>
      <c r="I103" s="124"/>
      <c r="J103" s="125">
        <f>J179</f>
        <v>33165.199999999983</v>
      </c>
      <c r="L103" s="122"/>
    </row>
    <row r="104" spans="1:47" s="10" customFormat="1" ht="19.95" customHeight="1">
      <c r="B104" s="122"/>
      <c r="D104" s="123" t="s">
        <v>121</v>
      </c>
      <c r="E104" s="124"/>
      <c r="F104" s="124"/>
      <c r="G104" s="124"/>
      <c r="H104" s="124"/>
      <c r="I104" s="124"/>
      <c r="J104" s="125">
        <f>J225</f>
        <v>1518.13</v>
      </c>
      <c r="L104" s="122"/>
    </row>
    <row r="105" spans="1:47" s="9" customFormat="1" ht="24.9" customHeight="1">
      <c r="B105" s="118"/>
      <c r="D105" s="119" t="s">
        <v>122</v>
      </c>
      <c r="E105" s="120"/>
      <c r="F105" s="120"/>
      <c r="G105" s="120"/>
      <c r="H105" s="120"/>
      <c r="I105" s="120"/>
      <c r="J105" s="121">
        <f>J227</f>
        <v>80546.940000000017</v>
      </c>
      <c r="L105" s="118"/>
    </row>
    <row r="106" spans="1:47" s="10" customFormat="1" ht="19.95" customHeight="1">
      <c r="B106" s="122"/>
      <c r="D106" s="123" t="s">
        <v>123</v>
      </c>
      <c r="E106" s="124"/>
      <c r="F106" s="124"/>
      <c r="G106" s="124"/>
      <c r="H106" s="124"/>
      <c r="I106" s="124"/>
      <c r="J106" s="125">
        <f>J228</f>
        <v>3951.4499999999994</v>
      </c>
      <c r="L106" s="122"/>
    </row>
    <row r="107" spans="1:47" s="10" customFormat="1" ht="19.95" customHeight="1">
      <c r="B107" s="122"/>
      <c r="D107" s="123" t="s">
        <v>124</v>
      </c>
      <c r="E107" s="124"/>
      <c r="F107" s="124"/>
      <c r="G107" s="124"/>
      <c r="H107" s="124"/>
      <c r="I107" s="124"/>
      <c r="J107" s="125">
        <f>J235</f>
        <v>24757.290000000008</v>
      </c>
      <c r="L107" s="122"/>
    </row>
    <row r="108" spans="1:47" s="10" customFormat="1" ht="19.95" customHeight="1">
      <c r="B108" s="122"/>
      <c r="D108" s="123" t="s">
        <v>125</v>
      </c>
      <c r="E108" s="124"/>
      <c r="F108" s="124"/>
      <c r="G108" s="124"/>
      <c r="H108" s="124"/>
      <c r="I108" s="124"/>
      <c r="J108" s="125">
        <f>J275</f>
        <v>34638.32</v>
      </c>
      <c r="L108" s="122"/>
    </row>
    <row r="109" spans="1:47" s="10" customFormat="1" ht="19.95" customHeight="1">
      <c r="B109" s="122"/>
      <c r="D109" s="123" t="s">
        <v>938</v>
      </c>
      <c r="E109" s="124"/>
      <c r="F109" s="124"/>
      <c r="G109" s="124"/>
      <c r="H109" s="124"/>
      <c r="I109" s="124"/>
      <c r="J109" s="125">
        <f>J283</f>
        <v>23.04</v>
      </c>
      <c r="L109" s="122"/>
    </row>
    <row r="110" spans="1:47" s="10" customFormat="1" ht="19.95" customHeight="1">
      <c r="B110" s="122"/>
      <c r="D110" s="123" t="s">
        <v>126</v>
      </c>
      <c r="E110" s="124"/>
      <c r="F110" s="124"/>
      <c r="G110" s="124"/>
      <c r="H110" s="124"/>
      <c r="I110" s="124"/>
      <c r="J110" s="125">
        <f>J285</f>
        <v>181.38</v>
      </c>
      <c r="L110" s="122"/>
    </row>
    <row r="111" spans="1:47" s="10" customFormat="1" ht="19.95" customHeight="1">
      <c r="B111" s="122"/>
      <c r="D111" s="123" t="s">
        <v>127</v>
      </c>
      <c r="E111" s="124"/>
      <c r="F111" s="124"/>
      <c r="G111" s="124"/>
      <c r="H111" s="124"/>
      <c r="I111" s="124"/>
      <c r="J111" s="125">
        <f>J288</f>
        <v>2615.3399999999997</v>
      </c>
      <c r="L111" s="122"/>
    </row>
    <row r="112" spans="1:47" s="10" customFormat="1" ht="19.95" customHeight="1">
      <c r="B112" s="122"/>
      <c r="D112" s="123" t="s">
        <v>128</v>
      </c>
      <c r="E112" s="124"/>
      <c r="F112" s="124"/>
      <c r="G112" s="124"/>
      <c r="H112" s="124"/>
      <c r="I112" s="124"/>
      <c r="J112" s="125">
        <f>J297</f>
        <v>5153.0199999999995</v>
      </c>
      <c r="L112" s="122"/>
    </row>
    <row r="113" spans="1:31" s="10" customFormat="1" ht="19.95" customHeight="1">
      <c r="B113" s="122"/>
      <c r="D113" s="123" t="s">
        <v>129</v>
      </c>
      <c r="E113" s="124"/>
      <c r="F113" s="124"/>
      <c r="G113" s="124"/>
      <c r="H113" s="124"/>
      <c r="I113" s="124"/>
      <c r="J113" s="125">
        <f>J308</f>
        <v>211.51</v>
      </c>
      <c r="L113" s="122"/>
    </row>
    <row r="114" spans="1:31" s="10" customFormat="1" ht="19.95" customHeight="1">
      <c r="B114" s="122"/>
      <c r="D114" s="123" t="s">
        <v>130</v>
      </c>
      <c r="E114" s="124"/>
      <c r="F114" s="124"/>
      <c r="G114" s="124"/>
      <c r="H114" s="124"/>
      <c r="I114" s="124"/>
      <c r="J114" s="125">
        <f>J312</f>
        <v>170.91</v>
      </c>
      <c r="L114" s="122"/>
    </row>
    <row r="115" spans="1:31" s="10" customFormat="1" ht="19.95" customHeight="1">
      <c r="B115" s="122"/>
      <c r="D115" s="123" t="s">
        <v>939</v>
      </c>
      <c r="E115" s="124"/>
      <c r="F115" s="124"/>
      <c r="G115" s="124"/>
      <c r="H115" s="124"/>
      <c r="I115" s="124"/>
      <c r="J115" s="125">
        <f>J321</f>
        <v>5440.34</v>
      </c>
      <c r="L115" s="122"/>
    </row>
    <row r="116" spans="1:31" s="10" customFormat="1" ht="19.95" customHeight="1">
      <c r="B116" s="122"/>
      <c r="D116" s="123" t="s">
        <v>131</v>
      </c>
      <c r="E116" s="124"/>
      <c r="F116" s="124"/>
      <c r="G116" s="124"/>
      <c r="H116" s="124"/>
      <c r="I116" s="124"/>
      <c r="J116" s="125">
        <f>J323</f>
        <v>816.95999999999992</v>
      </c>
      <c r="L116" s="122"/>
    </row>
    <row r="117" spans="1:31" s="10" customFormat="1" ht="19.95" customHeight="1">
      <c r="B117" s="122"/>
      <c r="D117" s="123" t="s">
        <v>940</v>
      </c>
      <c r="E117" s="124"/>
      <c r="F117" s="124"/>
      <c r="G117" s="124"/>
      <c r="H117" s="124"/>
      <c r="I117" s="124"/>
      <c r="J117" s="125">
        <f>J330</f>
        <v>2587.38</v>
      </c>
      <c r="L117" s="122"/>
    </row>
    <row r="118" spans="1:31" s="2" customFormat="1" ht="21.7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" customHeight="1">
      <c r="A119" s="26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3" spans="1:31" s="2" customFormat="1" ht="6.9" customHeight="1">
      <c r="A123" s="26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24.9" customHeight="1">
      <c r="A124" s="26"/>
      <c r="B124" s="27"/>
      <c r="C124" s="18" t="s">
        <v>132</v>
      </c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>
      <c r="A126" s="26"/>
      <c r="B126" s="27"/>
      <c r="C126" s="23" t="s">
        <v>11</v>
      </c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26.25" customHeight="1">
      <c r="A127" s="26"/>
      <c r="B127" s="27"/>
      <c r="C127" s="26"/>
      <c r="D127" s="26"/>
      <c r="E127" s="219" t="str">
        <f>E7</f>
        <v>ZŠ Cabajská – školský pavilón, stravovací pavilón v Nitre - zateplenie</v>
      </c>
      <c r="F127" s="220"/>
      <c r="G127" s="220"/>
      <c r="H127" s="220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" customFormat="1" ht="12" customHeight="1">
      <c r="B128" s="17"/>
      <c r="C128" s="23" t="s">
        <v>106</v>
      </c>
      <c r="L128" s="17"/>
    </row>
    <row r="129" spans="1:65" s="2" customFormat="1" ht="16.5" customHeight="1">
      <c r="A129" s="26"/>
      <c r="B129" s="27"/>
      <c r="C129" s="26"/>
      <c r="D129" s="26"/>
      <c r="E129" s="219" t="s">
        <v>936</v>
      </c>
      <c r="F129" s="218"/>
      <c r="G129" s="218"/>
      <c r="H129" s="218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2" customHeight="1">
      <c r="A130" s="26"/>
      <c r="B130" s="27"/>
      <c r="C130" s="23" t="s">
        <v>108</v>
      </c>
      <c r="D130" s="26"/>
      <c r="E130" s="26"/>
      <c r="F130" s="26"/>
      <c r="G130" s="26"/>
      <c r="H130" s="26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6.5" customHeight="1">
      <c r="A131" s="26"/>
      <c r="B131" s="27"/>
      <c r="C131" s="26"/>
      <c r="D131" s="26"/>
      <c r="E131" s="209" t="str">
        <f>E11</f>
        <v>021 - Zateplenie fasády a strechy</v>
      </c>
      <c r="F131" s="218"/>
      <c r="G131" s="218"/>
      <c r="H131" s="218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12" customHeight="1">
      <c r="A133" s="26"/>
      <c r="B133" s="27"/>
      <c r="C133" s="23" t="s">
        <v>15</v>
      </c>
      <c r="D133" s="26"/>
      <c r="E133" s="26"/>
      <c r="F133" s="21" t="str">
        <f>F14</f>
        <v xml:space="preserve"> </v>
      </c>
      <c r="G133" s="26"/>
      <c r="H133" s="26"/>
      <c r="I133" s="23" t="s">
        <v>17</v>
      </c>
      <c r="J133" s="52" t="str">
        <f>IF(J14="","",J14)</f>
        <v/>
      </c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6.9" customHeight="1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5.15" customHeight="1">
      <c r="A135" s="26"/>
      <c r="B135" s="27"/>
      <c r="C135" s="23" t="s">
        <v>18</v>
      </c>
      <c r="D135" s="26"/>
      <c r="E135" s="26"/>
      <c r="F135" s="21" t="str">
        <f>E17</f>
        <v>Mesto  NITRA</v>
      </c>
      <c r="G135" s="26"/>
      <c r="H135" s="26"/>
      <c r="I135" s="23" t="s">
        <v>28</v>
      </c>
      <c r="J135" s="24" t="str">
        <f>E23</f>
        <v xml:space="preserve"> </v>
      </c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2" customFormat="1" ht="15.15" customHeight="1">
      <c r="A136" s="26"/>
      <c r="B136" s="27"/>
      <c r="C136" s="23" t="s">
        <v>24</v>
      </c>
      <c r="D136" s="26"/>
      <c r="E136" s="26"/>
      <c r="F136" s="21" t="str">
        <f>IF(E20="","",E20)</f>
        <v>ELLIO, spol. s r.o.</v>
      </c>
      <c r="G136" s="26"/>
      <c r="H136" s="26"/>
      <c r="I136" s="23" t="s">
        <v>30</v>
      </c>
      <c r="J136" s="24" t="str">
        <f>E26</f>
        <v xml:space="preserve"> </v>
      </c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5" s="2" customFormat="1" ht="10.35" customHeight="1">
      <c r="A137" s="26"/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39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65" s="11" customFormat="1" ht="29.25" customHeight="1">
      <c r="A138" s="126"/>
      <c r="B138" s="127"/>
      <c r="C138" s="128" t="s">
        <v>133</v>
      </c>
      <c r="D138" s="129" t="s">
        <v>57</v>
      </c>
      <c r="E138" s="129" t="s">
        <v>53</v>
      </c>
      <c r="F138" s="129" t="s">
        <v>54</v>
      </c>
      <c r="G138" s="129" t="s">
        <v>134</v>
      </c>
      <c r="H138" s="129" t="s">
        <v>135</v>
      </c>
      <c r="I138" s="129" t="s">
        <v>136</v>
      </c>
      <c r="J138" s="130" t="s">
        <v>112</v>
      </c>
      <c r="K138" s="131" t="s">
        <v>137</v>
      </c>
      <c r="L138" s="132"/>
      <c r="M138" s="59" t="s">
        <v>1</v>
      </c>
      <c r="N138" s="60" t="s">
        <v>36</v>
      </c>
      <c r="O138" s="60" t="s">
        <v>138</v>
      </c>
      <c r="P138" s="60" t="s">
        <v>139</v>
      </c>
      <c r="Q138" s="60" t="s">
        <v>140</v>
      </c>
      <c r="R138" s="60" t="s">
        <v>141</v>
      </c>
      <c r="S138" s="60" t="s">
        <v>142</v>
      </c>
      <c r="T138" s="61" t="s">
        <v>143</v>
      </c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</row>
    <row r="139" spans="1:65" s="2" customFormat="1" ht="22.95" customHeight="1">
      <c r="A139" s="26"/>
      <c r="B139" s="27"/>
      <c r="C139" s="66" t="s">
        <v>113</v>
      </c>
      <c r="D139" s="26"/>
      <c r="E139" s="26"/>
      <c r="F139" s="26"/>
      <c r="G139" s="26"/>
      <c r="H139" s="26"/>
      <c r="I139" s="26"/>
      <c r="J139" s="133">
        <f>BK139</f>
        <v>199521.49</v>
      </c>
      <c r="K139" s="26"/>
      <c r="L139" s="27"/>
      <c r="M139" s="62"/>
      <c r="N139" s="53"/>
      <c r="O139" s="63"/>
      <c r="P139" s="134">
        <f>P140+P227</f>
        <v>4704.7874941999999</v>
      </c>
      <c r="Q139" s="63"/>
      <c r="R139" s="134">
        <f>R140+R227</f>
        <v>184.76382559999999</v>
      </c>
      <c r="S139" s="63"/>
      <c r="T139" s="135">
        <f>T140+T227</f>
        <v>84.673911500000017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71</v>
      </c>
      <c r="AU139" s="14" t="s">
        <v>114</v>
      </c>
      <c r="BK139" s="136">
        <f>BK140+BK227</f>
        <v>199521.49</v>
      </c>
    </row>
    <row r="140" spans="1:65" s="12" customFormat="1" ht="25.95" customHeight="1">
      <c r="B140" s="137"/>
      <c r="D140" s="138" t="s">
        <v>71</v>
      </c>
      <c r="E140" s="139" t="s">
        <v>144</v>
      </c>
      <c r="F140" s="139" t="s">
        <v>145</v>
      </c>
      <c r="J140" s="140">
        <f>BK140</f>
        <v>118974.54999999997</v>
      </c>
      <c r="L140" s="137"/>
      <c r="M140" s="141"/>
      <c r="N140" s="142"/>
      <c r="O140" s="142"/>
      <c r="P140" s="143">
        <f>P141+P145+P147+P179+P225</f>
        <v>3619.9717208000002</v>
      </c>
      <c r="Q140" s="142"/>
      <c r="R140" s="143">
        <f>R141+R145+R147+R179+R225</f>
        <v>170.84779909999997</v>
      </c>
      <c r="S140" s="142"/>
      <c r="T140" s="144">
        <f>T141+T145+T147+T179+T225</f>
        <v>84.03655000000002</v>
      </c>
      <c r="AR140" s="138" t="s">
        <v>79</v>
      </c>
      <c r="AT140" s="145" t="s">
        <v>71</v>
      </c>
      <c r="AU140" s="145" t="s">
        <v>72</v>
      </c>
      <c r="AY140" s="138" t="s">
        <v>146</v>
      </c>
      <c r="BK140" s="146">
        <f>BK141+BK145+BK147+BK179+BK225</f>
        <v>118974.54999999997</v>
      </c>
    </row>
    <row r="141" spans="1:65" s="12" customFormat="1" ht="22.95" customHeight="1">
      <c r="B141" s="137"/>
      <c r="D141" s="138" t="s">
        <v>71</v>
      </c>
      <c r="E141" s="147" t="s">
        <v>79</v>
      </c>
      <c r="F141" s="147" t="s">
        <v>147</v>
      </c>
      <c r="J141" s="148">
        <f>BK141</f>
        <v>1386.7700000000002</v>
      </c>
      <c r="L141" s="137"/>
      <c r="M141" s="141"/>
      <c r="N141" s="142"/>
      <c r="O141" s="142"/>
      <c r="P141" s="143">
        <f>SUM(P142:P144)</f>
        <v>94.263829999999999</v>
      </c>
      <c r="Q141" s="142"/>
      <c r="R141" s="143">
        <f>SUM(R142:R144)</f>
        <v>0</v>
      </c>
      <c r="S141" s="142"/>
      <c r="T141" s="144">
        <f>SUM(T142:T144)</f>
        <v>0</v>
      </c>
      <c r="AR141" s="138" t="s">
        <v>79</v>
      </c>
      <c r="AT141" s="145" t="s">
        <v>71</v>
      </c>
      <c r="AU141" s="145" t="s">
        <v>79</v>
      </c>
      <c r="AY141" s="138" t="s">
        <v>146</v>
      </c>
      <c r="BK141" s="146">
        <f>SUM(BK142:BK144)</f>
        <v>1386.7700000000002</v>
      </c>
    </row>
    <row r="142" spans="1:65" s="2" customFormat="1" ht="24.15" customHeight="1">
      <c r="A142" s="26"/>
      <c r="B142" s="149"/>
      <c r="C142" s="150" t="s">
        <v>79</v>
      </c>
      <c r="D142" s="150" t="s">
        <v>148</v>
      </c>
      <c r="E142" s="151" t="s">
        <v>153</v>
      </c>
      <c r="F142" s="152" t="s">
        <v>154</v>
      </c>
      <c r="G142" s="153" t="s">
        <v>155</v>
      </c>
      <c r="H142" s="154">
        <v>33.04</v>
      </c>
      <c r="I142" s="155">
        <v>35.619999999999997</v>
      </c>
      <c r="J142" s="155">
        <f>ROUND(I142*H142,2)</f>
        <v>1176.8800000000001</v>
      </c>
      <c r="K142" s="156"/>
      <c r="L142" s="27"/>
      <c r="M142" s="157" t="s">
        <v>1</v>
      </c>
      <c r="N142" s="158" t="s">
        <v>38</v>
      </c>
      <c r="O142" s="159">
        <v>2.423</v>
      </c>
      <c r="P142" s="159">
        <f>O142*H142</f>
        <v>80.05592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152</v>
      </c>
      <c r="AT142" s="161" t="s">
        <v>148</v>
      </c>
      <c r="AU142" s="161" t="s">
        <v>85</v>
      </c>
      <c r="AY142" s="14" t="s">
        <v>146</v>
      </c>
      <c r="BE142" s="162">
        <f>IF(N142="základná",J142,0)</f>
        <v>0</v>
      </c>
      <c r="BF142" s="162">
        <f>IF(N142="znížená",J142,0)</f>
        <v>1176.8800000000001</v>
      </c>
      <c r="BG142" s="162">
        <f>IF(N142="zákl. prenesená",J142,0)</f>
        <v>0</v>
      </c>
      <c r="BH142" s="162">
        <f>IF(N142="zníž. prenesená",J142,0)</f>
        <v>0</v>
      </c>
      <c r="BI142" s="162">
        <f>IF(N142="nulová",J142,0)</f>
        <v>0</v>
      </c>
      <c r="BJ142" s="14" t="s">
        <v>85</v>
      </c>
      <c r="BK142" s="162">
        <f>ROUND(I142*H142,2)</f>
        <v>1176.8800000000001</v>
      </c>
      <c r="BL142" s="14" t="s">
        <v>152</v>
      </c>
      <c r="BM142" s="161" t="s">
        <v>85</v>
      </c>
    </row>
    <row r="143" spans="1:65" s="2" customFormat="1" ht="24.15" customHeight="1">
      <c r="A143" s="26"/>
      <c r="B143" s="149"/>
      <c r="C143" s="150" t="s">
        <v>85</v>
      </c>
      <c r="D143" s="150" t="s">
        <v>148</v>
      </c>
      <c r="E143" s="151" t="s">
        <v>157</v>
      </c>
      <c r="F143" s="152" t="s">
        <v>158</v>
      </c>
      <c r="G143" s="153" t="s">
        <v>155</v>
      </c>
      <c r="H143" s="154">
        <v>10.9</v>
      </c>
      <c r="I143" s="155">
        <v>14.54</v>
      </c>
      <c r="J143" s="155">
        <f>ROUND(I143*H143,2)</f>
        <v>158.49</v>
      </c>
      <c r="K143" s="156"/>
      <c r="L143" s="27"/>
      <c r="M143" s="157" t="s">
        <v>1</v>
      </c>
      <c r="N143" s="158" t="s">
        <v>38</v>
      </c>
      <c r="O143" s="159">
        <v>0.98909999999999998</v>
      </c>
      <c r="P143" s="159">
        <f>O143*H143</f>
        <v>10.78119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152</v>
      </c>
      <c r="AT143" s="161" t="s">
        <v>148</v>
      </c>
      <c r="AU143" s="161" t="s">
        <v>85</v>
      </c>
      <c r="AY143" s="14" t="s">
        <v>146</v>
      </c>
      <c r="BE143" s="162">
        <f>IF(N143="základná",J143,0)</f>
        <v>0</v>
      </c>
      <c r="BF143" s="162">
        <f>IF(N143="znížená",J143,0)</f>
        <v>158.49</v>
      </c>
      <c r="BG143" s="162">
        <f>IF(N143="zákl. prenesená",J143,0)</f>
        <v>0</v>
      </c>
      <c r="BH143" s="162">
        <f>IF(N143="zníž. prenesená",J143,0)</f>
        <v>0</v>
      </c>
      <c r="BI143" s="162">
        <f>IF(N143="nulová",J143,0)</f>
        <v>0</v>
      </c>
      <c r="BJ143" s="14" t="s">
        <v>85</v>
      </c>
      <c r="BK143" s="162">
        <f>ROUND(I143*H143,2)</f>
        <v>158.49</v>
      </c>
      <c r="BL143" s="14" t="s">
        <v>152</v>
      </c>
      <c r="BM143" s="161" t="s">
        <v>152</v>
      </c>
    </row>
    <row r="144" spans="1:65" s="2" customFormat="1" ht="24.15" customHeight="1">
      <c r="A144" s="26"/>
      <c r="B144" s="149"/>
      <c r="C144" s="150" t="s">
        <v>156</v>
      </c>
      <c r="D144" s="150" t="s">
        <v>148</v>
      </c>
      <c r="E144" s="151" t="s">
        <v>167</v>
      </c>
      <c r="F144" s="152" t="s">
        <v>168</v>
      </c>
      <c r="G144" s="153" t="s">
        <v>155</v>
      </c>
      <c r="H144" s="154">
        <v>14.16</v>
      </c>
      <c r="I144" s="155">
        <v>3.63</v>
      </c>
      <c r="J144" s="155">
        <f>ROUND(I144*H144,2)</f>
        <v>51.4</v>
      </c>
      <c r="K144" s="156"/>
      <c r="L144" s="27"/>
      <c r="M144" s="157" t="s">
        <v>1</v>
      </c>
      <c r="N144" s="158" t="s">
        <v>38</v>
      </c>
      <c r="O144" s="159">
        <v>0.24199999999999999</v>
      </c>
      <c r="P144" s="159">
        <f>O144*H144</f>
        <v>3.42672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152</v>
      </c>
      <c r="AT144" s="161" t="s">
        <v>148</v>
      </c>
      <c r="AU144" s="161" t="s">
        <v>85</v>
      </c>
      <c r="AY144" s="14" t="s">
        <v>146</v>
      </c>
      <c r="BE144" s="162">
        <f>IF(N144="základná",J144,0)</f>
        <v>0</v>
      </c>
      <c r="BF144" s="162">
        <f>IF(N144="znížená",J144,0)</f>
        <v>51.4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85</v>
      </c>
      <c r="BK144" s="162">
        <f>ROUND(I144*H144,2)</f>
        <v>51.4</v>
      </c>
      <c r="BL144" s="14" t="s">
        <v>152</v>
      </c>
      <c r="BM144" s="161" t="s">
        <v>159</v>
      </c>
    </row>
    <row r="145" spans="1:65" s="12" customFormat="1" ht="22.95" customHeight="1">
      <c r="B145" s="137"/>
      <c r="D145" s="138" t="s">
        <v>71</v>
      </c>
      <c r="E145" s="147" t="s">
        <v>163</v>
      </c>
      <c r="F145" s="147" t="s">
        <v>175</v>
      </c>
      <c r="J145" s="148">
        <f>BK145</f>
        <v>259.60000000000002</v>
      </c>
      <c r="L145" s="137"/>
      <c r="M145" s="141"/>
      <c r="N145" s="142"/>
      <c r="O145" s="142"/>
      <c r="P145" s="143">
        <f>P146</f>
        <v>0.89207999999999998</v>
      </c>
      <c r="Q145" s="142"/>
      <c r="R145" s="143">
        <f>R146</f>
        <v>17.912399999999998</v>
      </c>
      <c r="S145" s="142"/>
      <c r="T145" s="144">
        <f>T146</f>
        <v>0</v>
      </c>
      <c r="AR145" s="138" t="s">
        <v>79</v>
      </c>
      <c r="AT145" s="145" t="s">
        <v>71</v>
      </c>
      <c r="AU145" s="145" t="s">
        <v>79</v>
      </c>
      <c r="AY145" s="138" t="s">
        <v>146</v>
      </c>
      <c r="BK145" s="146">
        <f>BK146</f>
        <v>259.60000000000002</v>
      </c>
    </row>
    <row r="146" spans="1:65" s="2" customFormat="1" ht="33" customHeight="1">
      <c r="A146" s="26"/>
      <c r="B146" s="149"/>
      <c r="C146" s="150" t="s">
        <v>152</v>
      </c>
      <c r="D146" s="150" t="s">
        <v>148</v>
      </c>
      <c r="E146" s="151" t="s">
        <v>176</v>
      </c>
      <c r="F146" s="152" t="s">
        <v>177</v>
      </c>
      <c r="G146" s="153" t="s">
        <v>151</v>
      </c>
      <c r="H146" s="154">
        <v>59</v>
      </c>
      <c r="I146" s="155">
        <v>4.4000000000000004</v>
      </c>
      <c r="J146" s="155">
        <f>ROUND(I146*H146,2)</f>
        <v>259.60000000000002</v>
      </c>
      <c r="K146" s="156"/>
      <c r="L146" s="27"/>
      <c r="M146" s="157" t="s">
        <v>1</v>
      </c>
      <c r="N146" s="158" t="s">
        <v>38</v>
      </c>
      <c r="O146" s="159">
        <v>1.512E-2</v>
      </c>
      <c r="P146" s="159">
        <f>O146*H146</f>
        <v>0.89207999999999998</v>
      </c>
      <c r="Q146" s="159">
        <v>0.30359999999999998</v>
      </c>
      <c r="R146" s="159">
        <f>Q146*H146</f>
        <v>17.912399999999998</v>
      </c>
      <c r="S146" s="159">
        <v>0</v>
      </c>
      <c r="T146" s="16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152</v>
      </c>
      <c r="AT146" s="161" t="s">
        <v>148</v>
      </c>
      <c r="AU146" s="161" t="s">
        <v>85</v>
      </c>
      <c r="AY146" s="14" t="s">
        <v>146</v>
      </c>
      <c r="BE146" s="162">
        <f>IF(N146="základná",J146,0)</f>
        <v>0</v>
      </c>
      <c r="BF146" s="162">
        <f>IF(N146="znížená",J146,0)</f>
        <v>259.60000000000002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85</v>
      </c>
      <c r="BK146" s="162">
        <f>ROUND(I146*H146,2)</f>
        <v>259.60000000000002</v>
      </c>
      <c r="BL146" s="14" t="s">
        <v>152</v>
      </c>
      <c r="BM146" s="161" t="s">
        <v>162</v>
      </c>
    </row>
    <row r="147" spans="1:65" s="12" customFormat="1" ht="22.95" customHeight="1">
      <c r="B147" s="137"/>
      <c r="D147" s="138" t="s">
        <v>71</v>
      </c>
      <c r="E147" s="147" t="s">
        <v>159</v>
      </c>
      <c r="F147" s="147" t="s">
        <v>179</v>
      </c>
      <c r="J147" s="148">
        <f>BK147</f>
        <v>82644.849999999991</v>
      </c>
      <c r="L147" s="137"/>
      <c r="M147" s="141"/>
      <c r="N147" s="142"/>
      <c r="O147" s="142"/>
      <c r="P147" s="143">
        <f>SUM(P148:P178)</f>
        <v>2021.6020207000001</v>
      </c>
      <c r="Q147" s="142"/>
      <c r="R147" s="143">
        <f>SUM(R148:R178)</f>
        <v>67.674894699999996</v>
      </c>
      <c r="S147" s="142"/>
      <c r="T147" s="144">
        <f>SUM(T148:T178)</f>
        <v>0</v>
      </c>
      <c r="AR147" s="138" t="s">
        <v>79</v>
      </c>
      <c r="AT147" s="145" t="s">
        <v>71</v>
      </c>
      <c r="AU147" s="145" t="s">
        <v>79</v>
      </c>
      <c r="AY147" s="138" t="s">
        <v>146</v>
      </c>
      <c r="BK147" s="146">
        <f>SUM(BK148:BK178)</f>
        <v>82644.849999999991</v>
      </c>
    </row>
    <row r="148" spans="1:65" s="2" customFormat="1" ht="37.950000000000003" customHeight="1">
      <c r="A148" s="26"/>
      <c r="B148" s="149"/>
      <c r="C148" s="150" t="s">
        <v>163</v>
      </c>
      <c r="D148" s="150" t="s">
        <v>148</v>
      </c>
      <c r="E148" s="151" t="s">
        <v>941</v>
      </c>
      <c r="F148" s="152" t="s">
        <v>942</v>
      </c>
      <c r="G148" s="153" t="s">
        <v>151</v>
      </c>
      <c r="H148" s="154">
        <v>154.03</v>
      </c>
      <c r="I148" s="155">
        <v>7.78</v>
      </c>
      <c r="J148" s="155">
        <f t="shared" ref="J148:J178" si="0">ROUND(I148*H148,2)</f>
        <v>1198.3499999999999</v>
      </c>
      <c r="K148" s="156"/>
      <c r="L148" s="27"/>
      <c r="M148" s="157" t="s">
        <v>1</v>
      </c>
      <c r="N148" s="158" t="s">
        <v>38</v>
      </c>
      <c r="O148" s="159">
        <v>0.47599999999999998</v>
      </c>
      <c r="P148" s="159">
        <f t="shared" ref="P148:P178" si="1">O148*H148</f>
        <v>73.318280000000001</v>
      </c>
      <c r="Q148" s="159">
        <v>1.9E-2</v>
      </c>
      <c r="R148" s="159">
        <f t="shared" ref="R148:R178" si="2">Q148*H148</f>
        <v>2.9265699999999999</v>
      </c>
      <c r="S148" s="159">
        <v>0</v>
      </c>
      <c r="T148" s="160">
        <f t="shared" ref="T148:T178" si="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152</v>
      </c>
      <c r="AT148" s="161" t="s">
        <v>148</v>
      </c>
      <c r="AU148" s="161" t="s">
        <v>85</v>
      </c>
      <c r="AY148" s="14" t="s">
        <v>146</v>
      </c>
      <c r="BE148" s="162">
        <f t="shared" ref="BE148:BE178" si="4">IF(N148="základná",J148,0)</f>
        <v>0</v>
      </c>
      <c r="BF148" s="162">
        <f t="shared" ref="BF148:BF178" si="5">IF(N148="znížená",J148,0)</f>
        <v>1198.3499999999999</v>
      </c>
      <c r="BG148" s="162">
        <f t="shared" ref="BG148:BG178" si="6">IF(N148="zákl. prenesená",J148,0)</f>
        <v>0</v>
      </c>
      <c r="BH148" s="162">
        <f t="shared" ref="BH148:BH178" si="7">IF(N148="zníž. prenesená",J148,0)</f>
        <v>0</v>
      </c>
      <c r="BI148" s="162">
        <f t="shared" ref="BI148:BI178" si="8">IF(N148="nulová",J148,0)</f>
        <v>0</v>
      </c>
      <c r="BJ148" s="14" t="s">
        <v>85</v>
      </c>
      <c r="BK148" s="162">
        <f t="shared" ref="BK148:BK178" si="9">ROUND(I148*H148,2)</f>
        <v>1198.3499999999999</v>
      </c>
      <c r="BL148" s="14" t="s">
        <v>152</v>
      </c>
      <c r="BM148" s="161" t="s">
        <v>166</v>
      </c>
    </row>
    <row r="149" spans="1:65" s="2" customFormat="1" ht="24.15" customHeight="1">
      <c r="A149" s="26"/>
      <c r="B149" s="149"/>
      <c r="C149" s="150" t="s">
        <v>159</v>
      </c>
      <c r="D149" s="150" t="s">
        <v>148</v>
      </c>
      <c r="E149" s="151" t="s">
        <v>943</v>
      </c>
      <c r="F149" s="152" t="s">
        <v>944</v>
      </c>
      <c r="G149" s="153" t="s">
        <v>276</v>
      </c>
      <c r="H149" s="154">
        <v>58.42</v>
      </c>
      <c r="I149" s="155">
        <v>2.29</v>
      </c>
      <c r="J149" s="155">
        <f t="shared" si="0"/>
        <v>133.78</v>
      </c>
      <c r="K149" s="156"/>
      <c r="L149" s="27"/>
      <c r="M149" s="157" t="s">
        <v>1</v>
      </c>
      <c r="N149" s="158" t="s">
        <v>38</v>
      </c>
      <c r="O149" s="159">
        <v>0.14557999999999999</v>
      </c>
      <c r="P149" s="159">
        <f t="shared" si="1"/>
        <v>8.5047835999999997</v>
      </c>
      <c r="Q149" s="159">
        <v>2.8E-3</v>
      </c>
      <c r="R149" s="159">
        <f t="shared" si="2"/>
        <v>0.163576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152</v>
      </c>
      <c r="AT149" s="161" t="s">
        <v>148</v>
      </c>
      <c r="AU149" s="161" t="s">
        <v>85</v>
      </c>
      <c r="AY149" s="14" t="s">
        <v>146</v>
      </c>
      <c r="BE149" s="162">
        <f t="shared" si="4"/>
        <v>0</v>
      </c>
      <c r="BF149" s="162">
        <f t="shared" si="5"/>
        <v>133.78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85</v>
      </c>
      <c r="BK149" s="162">
        <f t="shared" si="9"/>
        <v>133.78</v>
      </c>
      <c r="BL149" s="14" t="s">
        <v>152</v>
      </c>
      <c r="BM149" s="161" t="s">
        <v>169</v>
      </c>
    </row>
    <row r="150" spans="1:65" s="2" customFormat="1" ht="24.15" customHeight="1">
      <c r="A150" s="26"/>
      <c r="B150" s="149"/>
      <c r="C150" s="150" t="s">
        <v>171</v>
      </c>
      <c r="D150" s="150" t="s">
        <v>148</v>
      </c>
      <c r="E150" s="151" t="s">
        <v>945</v>
      </c>
      <c r="F150" s="152" t="s">
        <v>946</v>
      </c>
      <c r="G150" s="153" t="s">
        <v>151</v>
      </c>
      <c r="H150" s="154">
        <v>568.4</v>
      </c>
      <c r="I150" s="155">
        <v>1.94</v>
      </c>
      <c r="J150" s="155">
        <f t="shared" si="0"/>
        <v>1102.7</v>
      </c>
      <c r="K150" s="156"/>
      <c r="L150" s="27"/>
      <c r="M150" s="157" t="s">
        <v>1</v>
      </c>
      <c r="N150" s="158" t="s">
        <v>38</v>
      </c>
      <c r="O150" s="159">
        <v>5.2049999999999999E-2</v>
      </c>
      <c r="P150" s="159">
        <f t="shared" si="1"/>
        <v>29.58522</v>
      </c>
      <c r="Q150" s="159">
        <v>2.3000000000000001E-4</v>
      </c>
      <c r="R150" s="159">
        <f t="shared" si="2"/>
        <v>0.13073199999999999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152</v>
      </c>
      <c r="AT150" s="161" t="s">
        <v>148</v>
      </c>
      <c r="AU150" s="161" t="s">
        <v>85</v>
      </c>
      <c r="AY150" s="14" t="s">
        <v>146</v>
      </c>
      <c r="BE150" s="162">
        <f t="shared" si="4"/>
        <v>0</v>
      </c>
      <c r="BF150" s="162">
        <f t="shared" si="5"/>
        <v>1102.7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85</v>
      </c>
      <c r="BK150" s="162">
        <f t="shared" si="9"/>
        <v>1102.7</v>
      </c>
      <c r="BL150" s="14" t="s">
        <v>152</v>
      </c>
      <c r="BM150" s="161" t="s">
        <v>174</v>
      </c>
    </row>
    <row r="151" spans="1:65" s="2" customFormat="1" ht="24.15" customHeight="1">
      <c r="A151" s="26"/>
      <c r="B151" s="149"/>
      <c r="C151" s="150" t="s">
        <v>162</v>
      </c>
      <c r="D151" s="150" t="s">
        <v>148</v>
      </c>
      <c r="E151" s="151" t="s">
        <v>947</v>
      </c>
      <c r="F151" s="152" t="s">
        <v>948</v>
      </c>
      <c r="G151" s="153" t="s">
        <v>151</v>
      </c>
      <c r="H151" s="154">
        <v>568.4</v>
      </c>
      <c r="I151" s="155">
        <v>1.82</v>
      </c>
      <c r="J151" s="155">
        <f t="shared" si="0"/>
        <v>1034.49</v>
      </c>
      <c r="K151" s="156"/>
      <c r="L151" s="27"/>
      <c r="M151" s="157" t="s">
        <v>1</v>
      </c>
      <c r="N151" s="158" t="s">
        <v>38</v>
      </c>
      <c r="O151" s="159">
        <v>5.2080000000000001E-2</v>
      </c>
      <c r="P151" s="159">
        <f t="shared" si="1"/>
        <v>29.602271999999999</v>
      </c>
      <c r="Q151" s="159">
        <v>4.0000000000000002E-4</v>
      </c>
      <c r="R151" s="159">
        <f t="shared" si="2"/>
        <v>0.22736000000000001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152</v>
      </c>
      <c r="AT151" s="161" t="s">
        <v>148</v>
      </c>
      <c r="AU151" s="161" t="s">
        <v>85</v>
      </c>
      <c r="AY151" s="14" t="s">
        <v>146</v>
      </c>
      <c r="BE151" s="162">
        <f t="shared" si="4"/>
        <v>0</v>
      </c>
      <c r="BF151" s="162">
        <f t="shared" si="5"/>
        <v>1034.49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85</v>
      </c>
      <c r="BK151" s="162">
        <f t="shared" si="9"/>
        <v>1034.49</v>
      </c>
      <c r="BL151" s="14" t="s">
        <v>152</v>
      </c>
      <c r="BM151" s="161" t="s">
        <v>178</v>
      </c>
    </row>
    <row r="152" spans="1:65" s="2" customFormat="1" ht="24.15" customHeight="1">
      <c r="A152" s="26"/>
      <c r="B152" s="149"/>
      <c r="C152" s="150" t="s">
        <v>180</v>
      </c>
      <c r="D152" s="150" t="s">
        <v>148</v>
      </c>
      <c r="E152" s="151" t="s">
        <v>949</v>
      </c>
      <c r="F152" s="152" t="s">
        <v>950</v>
      </c>
      <c r="G152" s="153" t="s">
        <v>151</v>
      </c>
      <c r="H152" s="154">
        <v>568.4</v>
      </c>
      <c r="I152" s="155">
        <v>5.08</v>
      </c>
      <c r="J152" s="155">
        <f t="shared" si="0"/>
        <v>2887.47</v>
      </c>
      <c r="K152" s="156"/>
      <c r="L152" s="27"/>
      <c r="M152" s="157" t="s">
        <v>1</v>
      </c>
      <c r="N152" s="158" t="s">
        <v>38</v>
      </c>
      <c r="O152" s="159">
        <v>0.24787999999999999</v>
      </c>
      <c r="P152" s="159">
        <f t="shared" si="1"/>
        <v>140.894992</v>
      </c>
      <c r="Q152" s="159">
        <v>4.3E-3</v>
      </c>
      <c r="R152" s="159">
        <f t="shared" si="2"/>
        <v>2.4441199999999998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152</v>
      </c>
      <c r="AT152" s="161" t="s">
        <v>148</v>
      </c>
      <c r="AU152" s="161" t="s">
        <v>85</v>
      </c>
      <c r="AY152" s="14" t="s">
        <v>146</v>
      </c>
      <c r="BE152" s="162">
        <f t="shared" si="4"/>
        <v>0</v>
      </c>
      <c r="BF152" s="162">
        <f t="shared" si="5"/>
        <v>2887.47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85</v>
      </c>
      <c r="BK152" s="162">
        <f t="shared" si="9"/>
        <v>2887.47</v>
      </c>
      <c r="BL152" s="14" t="s">
        <v>152</v>
      </c>
      <c r="BM152" s="161" t="s">
        <v>183</v>
      </c>
    </row>
    <row r="153" spans="1:65" s="2" customFormat="1" ht="24.15" customHeight="1">
      <c r="A153" s="26"/>
      <c r="B153" s="149"/>
      <c r="C153" s="150" t="s">
        <v>166</v>
      </c>
      <c r="D153" s="150" t="s">
        <v>148</v>
      </c>
      <c r="E153" s="151" t="s">
        <v>951</v>
      </c>
      <c r="F153" s="152" t="s">
        <v>952</v>
      </c>
      <c r="G153" s="153" t="s">
        <v>151</v>
      </c>
      <c r="H153" s="154">
        <v>568.4</v>
      </c>
      <c r="I153" s="155">
        <v>7.78</v>
      </c>
      <c r="J153" s="155">
        <f t="shared" si="0"/>
        <v>4422.1499999999996</v>
      </c>
      <c r="K153" s="156"/>
      <c r="L153" s="27"/>
      <c r="M153" s="157" t="s">
        <v>1</v>
      </c>
      <c r="N153" s="158" t="s">
        <v>38</v>
      </c>
      <c r="O153" s="159">
        <v>0.31869999999999998</v>
      </c>
      <c r="P153" s="159">
        <f t="shared" si="1"/>
        <v>181.14907999999997</v>
      </c>
      <c r="Q153" s="159">
        <v>1.312E-2</v>
      </c>
      <c r="R153" s="159">
        <f t="shared" si="2"/>
        <v>7.4574079999999991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152</v>
      </c>
      <c r="AT153" s="161" t="s">
        <v>148</v>
      </c>
      <c r="AU153" s="161" t="s">
        <v>85</v>
      </c>
      <c r="AY153" s="14" t="s">
        <v>146</v>
      </c>
      <c r="BE153" s="162">
        <f t="shared" si="4"/>
        <v>0</v>
      </c>
      <c r="BF153" s="162">
        <f t="shared" si="5"/>
        <v>4422.1499999999996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85</v>
      </c>
      <c r="BK153" s="162">
        <f t="shared" si="9"/>
        <v>4422.1499999999996</v>
      </c>
      <c r="BL153" s="14" t="s">
        <v>152</v>
      </c>
      <c r="BM153" s="161" t="s">
        <v>7</v>
      </c>
    </row>
    <row r="154" spans="1:65" s="2" customFormat="1" ht="37.950000000000003" customHeight="1">
      <c r="A154" s="26"/>
      <c r="B154" s="149"/>
      <c r="C154" s="150" t="s">
        <v>186</v>
      </c>
      <c r="D154" s="150" t="s">
        <v>148</v>
      </c>
      <c r="E154" s="151" t="s">
        <v>181</v>
      </c>
      <c r="F154" s="152" t="s">
        <v>182</v>
      </c>
      <c r="G154" s="153" t="s">
        <v>151</v>
      </c>
      <c r="H154" s="154">
        <v>123.08</v>
      </c>
      <c r="I154" s="155">
        <v>1.64</v>
      </c>
      <c r="J154" s="155">
        <f t="shared" si="0"/>
        <v>201.85</v>
      </c>
      <c r="K154" s="156"/>
      <c r="L154" s="27"/>
      <c r="M154" s="157" t="s">
        <v>1</v>
      </c>
      <c r="N154" s="158" t="s">
        <v>38</v>
      </c>
      <c r="O154" s="159">
        <v>8.2040000000000002E-2</v>
      </c>
      <c r="P154" s="159">
        <f t="shared" si="1"/>
        <v>10.097483199999999</v>
      </c>
      <c r="Q154" s="159">
        <v>1.9000000000000001E-4</v>
      </c>
      <c r="R154" s="159">
        <f t="shared" si="2"/>
        <v>2.3385200000000002E-2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152</v>
      </c>
      <c r="AT154" s="161" t="s">
        <v>148</v>
      </c>
      <c r="AU154" s="161" t="s">
        <v>85</v>
      </c>
      <c r="AY154" s="14" t="s">
        <v>146</v>
      </c>
      <c r="BE154" s="162">
        <f t="shared" si="4"/>
        <v>0</v>
      </c>
      <c r="BF154" s="162">
        <f t="shared" si="5"/>
        <v>201.85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85</v>
      </c>
      <c r="BK154" s="162">
        <f t="shared" si="9"/>
        <v>201.85</v>
      </c>
      <c r="BL154" s="14" t="s">
        <v>152</v>
      </c>
      <c r="BM154" s="161" t="s">
        <v>189</v>
      </c>
    </row>
    <row r="155" spans="1:65" s="2" customFormat="1" ht="24.15" customHeight="1">
      <c r="A155" s="26"/>
      <c r="B155" s="149"/>
      <c r="C155" s="150" t="s">
        <v>169</v>
      </c>
      <c r="D155" s="150" t="s">
        <v>148</v>
      </c>
      <c r="E155" s="151" t="s">
        <v>197</v>
      </c>
      <c r="F155" s="152" t="s">
        <v>198</v>
      </c>
      <c r="G155" s="153" t="s">
        <v>151</v>
      </c>
      <c r="H155" s="154">
        <v>135.78</v>
      </c>
      <c r="I155" s="155">
        <v>19.59</v>
      </c>
      <c r="J155" s="155">
        <f t="shared" si="0"/>
        <v>2659.93</v>
      </c>
      <c r="K155" s="156"/>
      <c r="L155" s="27"/>
      <c r="M155" s="157" t="s">
        <v>1</v>
      </c>
      <c r="N155" s="158" t="s">
        <v>38</v>
      </c>
      <c r="O155" s="159">
        <v>0.45859</v>
      </c>
      <c r="P155" s="159">
        <f t="shared" si="1"/>
        <v>62.267350200000003</v>
      </c>
      <c r="Q155" s="159">
        <v>1.26E-2</v>
      </c>
      <c r="R155" s="159">
        <f t="shared" si="2"/>
        <v>1.710828</v>
      </c>
      <c r="S155" s="159">
        <v>0</v>
      </c>
      <c r="T155" s="160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152</v>
      </c>
      <c r="AT155" s="161" t="s">
        <v>148</v>
      </c>
      <c r="AU155" s="161" t="s">
        <v>85</v>
      </c>
      <c r="AY155" s="14" t="s">
        <v>146</v>
      </c>
      <c r="BE155" s="162">
        <f t="shared" si="4"/>
        <v>0</v>
      </c>
      <c r="BF155" s="162">
        <f t="shared" si="5"/>
        <v>2659.93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85</v>
      </c>
      <c r="BK155" s="162">
        <f t="shared" si="9"/>
        <v>2659.93</v>
      </c>
      <c r="BL155" s="14" t="s">
        <v>152</v>
      </c>
      <c r="BM155" s="161" t="s">
        <v>192</v>
      </c>
    </row>
    <row r="156" spans="1:65" s="2" customFormat="1" ht="24.15" customHeight="1">
      <c r="A156" s="26"/>
      <c r="B156" s="149"/>
      <c r="C156" s="150" t="s">
        <v>193</v>
      </c>
      <c r="D156" s="150" t="s">
        <v>148</v>
      </c>
      <c r="E156" s="151" t="s">
        <v>201</v>
      </c>
      <c r="F156" s="152" t="s">
        <v>202</v>
      </c>
      <c r="G156" s="153" t="s">
        <v>151</v>
      </c>
      <c r="H156" s="154">
        <v>387.92</v>
      </c>
      <c r="I156" s="155">
        <v>19.600000000000001</v>
      </c>
      <c r="J156" s="155">
        <f t="shared" si="0"/>
        <v>7603.23</v>
      </c>
      <c r="K156" s="156"/>
      <c r="L156" s="27"/>
      <c r="M156" s="157" t="s">
        <v>1</v>
      </c>
      <c r="N156" s="158" t="s">
        <v>38</v>
      </c>
      <c r="O156" s="159">
        <v>0.45900000000000002</v>
      </c>
      <c r="P156" s="159">
        <f t="shared" si="1"/>
        <v>178.05528000000001</v>
      </c>
      <c r="Q156" s="159">
        <v>1.2999999999999999E-2</v>
      </c>
      <c r="R156" s="159">
        <f t="shared" si="2"/>
        <v>5.0429599999999999</v>
      </c>
      <c r="S156" s="159">
        <v>0</v>
      </c>
      <c r="T156" s="160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152</v>
      </c>
      <c r="AT156" s="161" t="s">
        <v>148</v>
      </c>
      <c r="AU156" s="161" t="s">
        <v>85</v>
      </c>
      <c r="AY156" s="14" t="s">
        <v>146</v>
      </c>
      <c r="BE156" s="162">
        <f t="shared" si="4"/>
        <v>0</v>
      </c>
      <c r="BF156" s="162">
        <f t="shared" si="5"/>
        <v>7603.23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85</v>
      </c>
      <c r="BK156" s="162">
        <f t="shared" si="9"/>
        <v>7603.23</v>
      </c>
      <c r="BL156" s="14" t="s">
        <v>152</v>
      </c>
      <c r="BM156" s="161" t="s">
        <v>196</v>
      </c>
    </row>
    <row r="157" spans="1:65" s="2" customFormat="1" ht="24.15" customHeight="1">
      <c r="A157" s="26"/>
      <c r="B157" s="149"/>
      <c r="C157" s="150" t="s">
        <v>174</v>
      </c>
      <c r="D157" s="150" t="s">
        <v>148</v>
      </c>
      <c r="E157" s="151" t="s">
        <v>204</v>
      </c>
      <c r="F157" s="152" t="s">
        <v>205</v>
      </c>
      <c r="G157" s="153" t="s">
        <v>151</v>
      </c>
      <c r="H157" s="154">
        <v>618.49</v>
      </c>
      <c r="I157" s="155">
        <v>2.56</v>
      </c>
      <c r="J157" s="155">
        <f t="shared" si="0"/>
        <v>1583.33</v>
      </c>
      <c r="K157" s="156"/>
      <c r="L157" s="27"/>
      <c r="M157" s="157" t="s">
        <v>1</v>
      </c>
      <c r="N157" s="158" t="s">
        <v>38</v>
      </c>
      <c r="O157" s="159">
        <v>9.2050000000000007E-2</v>
      </c>
      <c r="P157" s="159">
        <f t="shared" si="1"/>
        <v>56.932004500000005</v>
      </c>
      <c r="Q157" s="159">
        <v>2.3000000000000001E-4</v>
      </c>
      <c r="R157" s="159">
        <f t="shared" si="2"/>
        <v>0.14225270000000001</v>
      </c>
      <c r="S157" s="159">
        <v>0</v>
      </c>
      <c r="T157" s="160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152</v>
      </c>
      <c r="AT157" s="161" t="s">
        <v>148</v>
      </c>
      <c r="AU157" s="161" t="s">
        <v>85</v>
      </c>
      <c r="AY157" s="14" t="s">
        <v>146</v>
      </c>
      <c r="BE157" s="162">
        <f t="shared" si="4"/>
        <v>0</v>
      </c>
      <c r="BF157" s="162">
        <f t="shared" si="5"/>
        <v>1583.33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85</v>
      </c>
      <c r="BK157" s="162">
        <f t="shared" si="9"/>
        <v>1583.33</v>
      </c>
      <c r="BL157" s="14" t="s">
        <v>152</v>
      </c>
      <c r="BM157" s="161" t="s">
        <v>199</v>
      </c>
    </row>
    <row r="158" spans="1:65" s="2" customFormat="1" ht="24.15" customHeight="1">
      <c r="A158" s="26"/>
      <c r="B158" s="149"/>
      <c r="C158" s="150" t="s">
        <v>200</v>
      </c>
      <c r="D158" s="150" t="s">
        <v>148</v>
      </c>
      <c r="E158" s="151" t="s">
        <v>208</v>
      </c>
      <c r="F158" s="152" t="s">
        <v>209</v>
      </c>
      <c r="G158" s="153" t="s">
        <v>151</v>
      </c>
      <c r="H158" s="154">
        <v>618.49</v>
      </c>
      <c r="I158" s="155">
        <v>2.44</v>
      </c>
      <c r="J158" s="155">
        <f t="shared" si="0"/>
        <v>1509.12</v>
      </c>
      <c r="K158" s="156"/>
      <c r="L158" s="27"/>
      <c r="M158" s="157" t="s">
        <v>1</v>
      </c>
      <c r="N158" s="158" t="s">
        <v>38</v>
      </c>
      <c r="O158" s="159">
        <v>9.2079999999999995E-2</v>
      </c>
      <c r="P158" s="159">
        <f t="shared" si="1"/>
        <v>56.950559200000001</v>
      </c>
      <c r="Q158" s="159">
        <v>4.0000000000000002E-4</v>
      </c>
      <c r="R158" s="159">
        <f t="shared" si="2"/>
        <v>0.247396</v>
      </c>
      <c r="S158" s="159">
        <v>0</v>
      </c>
      <c r="T158" s="160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152</v>
      </c>
      <c r="AT158" s="161" t="s">
        <v>148</v>
      </c>
      <c r="AU158" s="161" t="s">
        <v>85</v>
      </c>
      <c r="AY158" s="14" t="s">
        <v>146</v>
      </c>
      <c r="BE158" s="162">
        <f t="shared" si="4"/>
        <v>0</v>
      </c>
      <c r="BF158" s="162">
        <f t="shared" si="5"/>
        <v>1509.12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85</v>
      </c>
      <c r="BK158" s="162">
        <f t="shared" si="9"/>
        <v>1509.12</v>
      </c>
      <c r="BL158" s="14" t="s">
        <v>152</v>
      </c>
      <c r="BM158" s="161" t="s">
        <v>203</v>
      </c>
    </row>
    <row r="159" spans="1:65" s="2" customFormat="1" ht="24.15" customHeight="1">
      <c r="A159" s="26"/>
      <c r="B159" s="149"/>
      <c r="C159" s="150" t="s">
        <v>178</v>
      </c>
      <c r="D159" s="150" t="s">
        <v>148</v>
      </c>
      <c r="E159" s="151" t="s">
        <v>211</v>
      </c>
      <c r="F159" s="152" t="s">
        <v>212</v>
      </c>
      <c r="G159" s="153" t="s">
        <v>151</v>
      </c>
      <c r="H159" s="154">
        <v>618.49</v>
      </c>
      <c r="I159" s="155">
        <v>15.04</v>
      </c>
      <c r="J159" s="155">
        <f t="shared" si="0"/>
        <v>9302.09</v>
      </c>
      <c r="K159" s="156"/>
      <c r="L159" s="27"/>
      <c r="M159" s="157" t="s">
        <v>1</v>
      </c>
      <c r="N159" s="158" t="s">
        <v>38</v>
      </c>
      <c r="O159" s="159">
        <v>0.35865999999999998</v>
      </c>
      <c r="P159" s="159">
        <f t="shared" si="1"/>
        <v>221.82762339999999</v>
      </c>
      <c r="Q159" s="159">
        <v>3.2200000000000002E-3</v>
      </c>
      <c r="R159" s="159">
        <f t="shared" si="2"/>
        <v>1.9915378000000001</v>
      </c>
      <c r="S159" s="159">
        <v>0</v>
      </c>
      <c r="T159" s="160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152</v>
      </c>
      <c r="AT159" s="161" t="s">
        <v>148</v>
      </c>
      <c r="AU159" s="161" t="s">
        <v>85</v>
      </c>
      <c r="AY159" s="14" t="s">
        <v>146</v>
      </c>
      <c r="BE159" s="162">
        <f t="shared" si="4"/>
        <v>0</v>
      </c>
      <c r="BF159" s="162">
        <f t="shared" si="5"/>
        <v>9302.09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85</v>
      </c>
      <c r="BK159" s="162">
        <f t="shared" si="9"/>
        <v>9302.09</v>
      </c>
      <c r="BL159" s="14" t="s">
        <v>152</v>
      </c>
      <c r="BM159" s="161" t="s">
        <v>206</v>
      </c>
    </row>
    <row r="160" spans="1:65" s="2" customFormat="1" ht="37.950000000000003" customHeight="1">
      <c r="A160" s="26"/>
      <c r="B160" s="149"/>
      <c r="C160" s="150" t="s">
        <v>207</v>
      </c>
      <c r="D160" s="150" t="s">
        <v>148</v>
      </c>
      <c r="E160" s="151" t="s">
        <v>215</v>
      </c>
      <c r="F160" s="152" t="s">
        <v>216</v>
      </c>
      <c r="G160" s="153" t="s">
        <v>151</v>
      </c>
      <c r="H160" s="154">
        <v>154.03</v>
      </c>
      <c r="I160" s="155">
        <v>2.34</v>
      </c>
      <c r="J160" s="155">
        <f t="shared" si="0"/>
        <v>360.43</v>
      </c>
      <c r="K160" s="156"/>
      <c r="L160" s="27"/>
      <c r="M160" s="157" t="s">
        <v>1</v>
      </c>
      <c r="N160" s="158" t="s">
        <v>38</v>
      </c>
      <c r="O160" s="159">
        <v>0.13200000000000001</v>
      </c>
      <c r="P160" s="159">
        <f t="shared" si="1"/>
        <v>20.331960000000002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152</v>
      </c>
      <c r="AT160" s="161" t="s">
        <v>148</v>
      </c>
      <c r="AU160" s="161" t="s">
        <v>85</v>
      </c>
      <c r="AY160" s="14" t="s">
        <v>146</v>
      </c>
      <c r="BE160" s="162">
        <f t="shared" si="4"/>
        <v>0</v>
      </c>
      <c r="BF160" s="162">
        <f t="shared" si="5"/>
        <v>360.43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85</v>
      </c>
      <c r="BK160" s="162">
        <f t="shared" si="9"/>
        <v>360.43</v>
      </c>
      <c r="BL160" s="14" t="s">
        <v>152</v>
      </c>
      <c r="BM160" s="161" t="s">
        <v>210</v>
      </c>
    </row>
    <row r="161" spans="1:65" s="2" customFormat="1" ht="44.25" customHeight="1">
      <c r="A161" s="26"/>
      <c r="B161" s="149"/>
      <c r="C161" s="150" t="s">
        <v>183</v>
      </c>
      <c r="D161" s="150" t="s">
        <v>148</v>
      </c>
      <c r="E161" s="151" t="s">
        <v>222</v>
      </c>
      <c r="F161" s="152" t="s">
        <v>223</v>
      </c>
      <c r="G161" s="153" t="s">
        <v>151</v>
      </c>
      <c r="H161" s="154">
        <v>115.2</v>
      </c>
      <c r="I161" s="155">
        <v>42.16</v>
      </c>
      <c r="J161" s="155">
        <f t="shared" si="0"/>
        <v>4856.83</v>
      </c>
      <c r="K161" s="156"/>
      <c r="L161" s="27"/>
      <c r="M161" s="157" t="s">
        <v>1</v>
      </c>
      <c r="N161" s="158" t="s">
        <v>38</v>
      </c>
      <c r="O161" s="159">
        <v>0.79400000000000004</v>
      </c>
      <c r="P161" s="159">
        <f t="shared" si="1"/>
        <v>91.468800000000002</v>
      </c>
      <c r="Q161" s="159">
        <v>1.4E-2</v>
      </c>
      <c r="R161" s="159">
        <f t="shared" si="2"/>
        <v>1.6128</v>
      </c>
      <c r="S161" s="159">
        <v>0</v>
      </c>
      <c r="T161" s="160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152</v>
      </c>
      <c r="AT161" s="161" t="s">
        <v>148</v>
      </c>
      <c r="AU161" s="161" t="s">
        <v>85</v>
      </c>
      <c r="AY161" s="14" t="s">
        <v>146</v>
      </c>
      <c r="BE161" s="162">
        <f t="shared" si="4"/>
        <v>0</v>
      </c>
      <c r="BF161" s="162">
        <f t="shared" si="5"/>
        <v>4856.83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85</v>
      </c>
      <c r="BK161" s="162">
        <f t="shared" si="9"/>
        <v>4856.83</v>
      </c>
      <c r="BL161" s="14" t="s">
        <v>152</v>
      </c>
      <c r="BM161" s="161" t="s">
        <v>213</v>
      </c>
    </row>
    <row r="162" spans="1:65" s="2" customFormat="1" ht="24.15" customHeight="1">
      <c r="A162" s="26"/>
      <c r="B162" s="149"/>
      <c r="C162" s="150" t="s">
        <v>214</v>
      </c>
      <c r="D162" s="150" t="s">
        <v>148</v>
      </c>
      <c r="E162" s="151" t="s">
        <v>225</v>
      </c>
      <c r="F162" s="152" t="s">
        <v>226</v>
      </c>
      <c r="G162" s="153" t="s">
        <v>151</v>
      </c>
      <c r="H162" s="154">
        <v>23.99</v>
      </c>
      <c r="I162" s="155">
        <v>34.46</v>
      </c>
      <c r="J162" s="155">
        <f t="shared" si="0"/>
        <v>826.7</v>
      </c>
      <c r="K162" s="156"/>
      <c r="L162" s="27"/>
      <c r="M162" s="157" t="s">
        <v>1</v>
      </c>
      <c r="N162" s="158" t="s">
        <v>38</v>
      </c>
      <c r="O162" s="159">
        <v>0.91408</v>
      </c>
      <c r="P162" s="159">
        <f t="shared" si="1"/>
        <v>21.928779199999997</v>
      </c>
      <c r="Q162" s="159">
        <v>1.881E-2</v>
      </c>
      <c r="R162" s="159">
        <f t="shared" si="2"/>
        <v>0.45125189999999998</v>
      </c>
      <c r="S162" s="159">
        <v>0</v>
      </c>
      <c r="T162" s="160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152</v>
      </c>
      <c r="AT162" s="161" t="s">
        <v>148</v>
      </c>
      <c r="AU162" s="161" t="s">
        <v>85</v>
      </c>
      <c r="AY162" s="14" t="s">
        <v>146</v>
      </c>
      <c r="BE162" s="162">
        <f t="shared" si="4"/>
        <v>0</v>
      </c>
      <c r="BF162" s="162">
        <f t="shared" si="5"/>
        <v>826.7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4" t="s">
        <v>85</v>
      </c>
      <c r="BK162" s="162">
        <f t="shared" si="9"/>
        <v>826.7</v>
      </c>
      <c r="BL162" s="14" t="s">
        <v>152</v>
      </c>
      <c r="BM162" s="161" t="s">
        <v>217</v>
      </c>
    </row>
    <row r="163" spans="1:65" s="2" customFormat="1" ht="24.15" customHeight="1">
      <c r="A163" s="26"/>
      <c r="B163" s="149"/>
      <c r="C163" s="150" t="s">
        <v>7</v>
      </c>
      <c r="D163" s="150" t="s">
        <v>148</v>
      </c>
      <c r="E163" s="151" t="s">
        <v>229</v>
      </c>
      <c r="F163" s="152" t="s">
        <v>230</v>
      </c>
      <c r="G163" s="153" t="s">
        <v>151</v>
      </c>
      <c r="H163" s="154">
        <v>4.95</v>
      </c>
      <c r="I163" s="155">
        <v>36.49</v>
      </c>
      <c r="J163" s="155">
        <f t="shared" si="0"/>
        <v>180.63</v>
      </c>
      <c r="K163" s="156"/>
      <c r="L163" s="27"/>
      <c r="M163" s="157" t="s">
        <v>1</v>
      </c>
      <c r="N163" s="158" t="s">
        <v>38</v>
      </c>
      <c r="O163" s="159">
        <v>0.91503999999999996</v>
      </c>
      <c r="P163" s="159">
        <f t="shared" si="1"/>
        <v>4.5294480000000004</v>
      </c>
      <c r="Q163" s="159">
        <v>2.0809999999999999E-2</v>
      </c>
      <c r="R163" s="159">
        <f t="shared" si="2"/>
        <v>0.1030095</v>
      </c>
      <c r="S163" s="159">
        <v>0</v>
      </c>
      <c r="T163" s="160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152</v>
      </c>
      <c r="AT163" s="161" t="s">
        <v>148</v>
      </c>
      <c r="AU163" s="161" t="s">
        <v>85</v>
      </c>
      <c r="AY163" s="14" t="s">
        <v>146</v>
      </c>
      <c r="BE163" s="162">
        <f t="shared" si="4"/>
        <v>0</v>
      </c>
      <c r="BF163" s="162">
        <f t="shared" si="5"/>
        <v>180.63</v>
      </c>
      <c r="BG163" s="162">
        <f t="shared" si="6"/>
        <v>0</v>
      </c>
      <c r="BH163" s="162">
        <f t="shared" si="7"/>
        <v>0</v>
      </c>
      <c r="BI163" s="162">
        <f t="shared" si="8"/>
        <v>0</v>
      </c>
      <c r="BJ163" s="14" t="s">
        <v>85</v>
      </c>
      <c r="BK163" s="162">
        <f t="shared" si="9"/>
        <v>180.63</v>
      </c>
      <c r="BL163" s="14" t="s">
        <v>152</v>
      </c>
      <c r="BM163" s="161" t="s">
        <v>220</v>
      </c>
    </row>
    <row r="164" spans="1:65" s="2" customFormat="1" ht="44.25" customHeight="1">
      <c r="A164" s="26"/>
      <c r="B164" s="149"/>
      <c r="C164" s="150" t="s">
        <v>221</v>
      </c>
      <c r="D164" s="150" t="s">
        <v>148</v>
      </c>
      <c r="E164" s="151" t="s">
        <v>953</v>
      </c>
      <c r="F164" s="152" t="s">
        <v>954</v>
      </c>
      <c r="G164" s="153" t="s">
        <v>151</v>
      </c>
      <c r="H164" s="154">
        <v>154.03</v>
      </c>
      <c r="I164" s="155">
        <v>36.479999999999997</v>
      </c>
      <c r="J164" s="155">
        <f t="shared" si="0"/>
        <v>5619.01</v>
      </c>
      <c r="K164" s="156"/>
      <c r="L164" s="27"/>
      <c r="M164" s="157" t="s">
        <v>1</v>
      </c>
      <c r="N164" s="158" t="s">
        <v>38</v>
      </c>
      <c r="O164" s="159">
        <v>0.91500000000000004</v>
      </c>
      <c r="P164" s="159">
        <f t="shared" si="1"/>
        <v>140.93745000000001</v>
      </c>
      <c r="Q164" s="159">
        <v>2.1000000000000001E-2</v>
      </c>
      <c r="R164" s="159">
        <f t="shared" si="2"/>
        <v>3.2346300000000001</v>
      </c>
      <c r="S164" s="159">
        <v>0</v>
      </c>
      <c r="T164" s="160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152</v>
      </c>
      <c r="AT164" s="161" t="s">
        <v>148</v>
      </c>
      <c r="AU164" s="161" t="s">
        <v>85</v>
      </c>
      <c r="AY164" s="14" t="s">
        <v>146</v>
      </c>
      <c r="BE164" s="162">
        <f t="shared" si="4"/>
        <v>0</v>
      </c>
      <c r="BF164" s="162">
        <f t="shared" si="5"/>
        <v>5619.01</v>
      </c>
      <c r="BG164" s="162">
        <f t="shared" si="6"/>
        <v>0</v>
      </c>
      <c r="BH164" s="162">
        <f t="shared" si="7"/>
        <v>0</v>
      </c>
      <c r="BI164" s="162">
        <f t="shared" si="8"/>
        <v>0</v>
      </c>
      <c r="BJ164" s="14" t="s">
        <v>85</v>
      </c>
      <c r="BK164" s="162">
        <f t="shared" si="9"/>
        <v>5619.01</v>
      </c>
      <c r="BL164" s="14" t="s">
        <v>152</v>
      </c>
      <c r="BM164" s="161" t="s">
        <v>224</v>
      </c>
    </row>
    <row r="165" spans="1:65" s="2" customFormat="1" ht="37.950000000000003" customHeight="1">
      <c r="A165" s="26"/>
      <c r="B165" s="149"/>
      <c r="C165" s="150" t="s">
        <v>189</v>
      </c>
      <c r="D165" s="150" t="s">
        <v>148</v>
      </c>
      <c r="E165" s="151" t="s">
        <v>232</v>
      </c>
      <c r="F165" s="152" t="s">
        <v>233</v>
      </c>
      <c r="G165" s="153" t="s">
        <v>151</v>
      </c>
      <c r="H165" s="154">
        <v>0</v>
      </c>
      <c r="I165" s="155">
        <v>0</v>
      </c>
      <c r="J165" s="155">
        <f t="shared" si="0"/>
        <v>0</v>
      </c>
      <c r="K165" s="156"/>
      <c r="L165" s="27"/>
      <c r="M165" s="157" t="s">
        <v>1</v>
      </c>
      <c r="N165" s="158" t="s">
        <v>38</v>
      </c>
      <c r="O165" s="159">
        <v>0</v>
      </c>
      <c r="P165" s="159">
        <f t="shared" si="1"/>
        <v>0</v>
      </c>
      <c r="Q165" s="159">
        <v>0</v>
      </c>
      <c r="R165" s="159">
        <f t="shared" si="2"/>
        <v>0</v>
      </c>
      <c r="S165" s="159">
        <v>0</v>
      </c>
      <c r="T165" s="160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152</v>
      </c>
      <c r="AT165" s="161" t="s">
        <v>148</v>
      </c>
      <c r="AU165" s="161" t="s">
        <v>85</v>
      </c>
      <c r="AY165" s="14" t="s">
        <v>146</v>
      </c>
      <c r="BE165" s="162">
        <f t="shared" si="4"/>
        <v>0</v>
      </c>
      <c r="BF165" s="162">
        <f t="shared" si="5"/>
        <v>0</v>
      </c>
      <c r="BG165" s="162">
        <f t="shared" si="6"/>
        <v>0</v>
      </c>
      <c r="BH165" s="162">
        <f t="shared" si="7"/>
        <v>0</v>
      </c>
      <c r="BI165" s="162">
        <f t="shared" si="8"/>
        <v>0</v>
      </c>
      <c r="BJ165" s="14" t="s">
        <v>85</v>
      </c>
      <c r="BK165" s="162">
        <f t="shared" si="9"/>
        <v>0</v>
      </c>
      <c r="BL165" s="14" t="s">
        <v>152</v>
      </c>
      <c r="BM165" s="161" t="s">
        <v>227</v>
      </c>
    </row>
    <row r="166" spans="1:65" s="2" customFormat="1" ht="37.950000000000003" customHeight="1">
      <c r="A166" s="26"/>
      <c r="B166" s="149"/>
      <c r="C166" s="150" t="s">
        <v>228</v>
      </c>
      <c r="D166" s="150" t="s">
        <v>148</v>
      </c>
      <c r="E166" s="151" t="s">
        <v>955</v>
      </c>
      <c r="F166" s="152" t="s">
        <v>956</v>
      </c>
      <c r="G166" s="153" t="s">
        <v>151</v>
      </c>
      <c r="H166" s="154">
        <v>89.7</v>
      </c>
      <c r="I166" s="155">
        <v>51.29</v>
      </c>
      <c r="J166" s="155">
        <f t="shared" si="0"/>
        <v>4600.71</v>
      </c>
      <c r="K166" s="156"/>
      <c r="L166" s="27"/>
      <c r="M166" s="157" t="s">
        <v>1</v>
      </c>
      <c r="N166" s="158" t="s">
        <v>38</v>
      </c>
      <c r="O166" s="159">
        <v>0.92</v>
      </c>
      <c r="P166" s="159">
        <f t="shared" si="1"/>
        <v>82.524000000000001</v>
      </c>
      <c r="Q166" s="159">
        <v>0.03</v>
      </c>
      <c r="R166" s="159">
        <f t="shared" si="2"/>
        <v>2.6909999999999998</v>
      </c>
      <c r="S166" s="159">
        <v>0</v>
      </c>
      <c r="T166" s="160">
        <f t="shared" si="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152</v>
      </c>
      <c r="AT166" s="161" t="s">
        <v>148</v>
      </c>
      <c r="AU166" s="161" t="s">
        <v>85</v>
      </c>
      <c r="AY166" s="14" t="s">
        <v>146</v>
      </c>
      <c r="BE166" s="162">
        <f t="shared" si="4"/>
        <v>0</v>
      </c>
      <c r="BF166" s="162">
        <f t="shared" si="5"/>
        <v>4600.71</v>
      </c>
      <c r="BG166" s="162">
        <f t="shared" si="6"/>
        <v>0</v>
      </c>
      <c r="BH166" s="162">
        <f t="shared" si="7"/>
        <v>0</v>
      </c>
      <c r="BI166" s="162">
        <f t="shared" si="8"/>
        <v>0</v>
      </c>
      <c r="BJ166" s="14" t="s">
        <v>85</v>
      </c>
      <c r="BK166" s="162">
        <f t="shared" si="9"/>
        <v>4600.71</v>
      </c>
      <c r="BL166" s="14" t="s">
        <v>152</v>
      </c>
      <c r="BM166" s="161" t="s">
        <v>231</v>
      </c>
    </row>
    <row r="167" spans="1:65" s="2" customFormat="1" ht="37.950000000000003" customHeight="1">
      <c r="A167" s="26"/>
      <c r="B167" s="149"/>
      <c r="C167" s="150" t="s">
        <v>192</v>
      </c>
      <c r="D167" s="150" t="s">
        <v>148</v>
      </c>
      <c r="E167" s="151" t="s">
        <v>236</v>
      </c>
      <c r="F167" s="152" t="s">
        <v>237</v>
      </c>
      <c r="G167" s="153" t="s">
        <v>151</v>
      </c>
      <c r="H167" s="154">
        <v>387.92</v>
      </c>
      <c r="I167" s="155">
        <v>60.1</v>
      </c>
      <c r="J167" s="155">
        <f t="shared" si="0"/>
        <v>23313.99</v>
      </c>
      <c r="K167" s="156"/>
      <c r="L167" s="27"/>
      <c r="M167" s="157" t="s">
        <v>1</v>
      </c>
      <c r="N167" s="158" t="s">
        <v>38</v>
      </c>
      <c r="O167" s="159">
        <v>0.92200000000000004</v>
      </c>
      <c r="P167" s="159">
        <f t="shared" si="1"/>
        <v>357.66224000000005</v>
      </c>
      <c r="Q167" s="159">
        <v>3.5000000000000003E-2</v>
      </c>
      <c r="R167" s="159">
        <f t="shared" si="2"/>
        <v>13.577200000000001</v>
      </c>
      <c r="S167" s="159">
        <v>0</v>
      </c>
      <c r="T167" s="160">
        <f t="shared" si="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152</v>
      </c>
      <c r="AT167" s="161" t="s">
        <v>148</v>
      </c>
      <c r="AU167" s="161" t="s">
        <v>85</v>
      </c>
      <c r="AY167" s="14" t="s">
        <v>146</v>
      </c>
      <c r="BE167" s="162">
        <f t="shared" si="4"/>
        <v>0</v>
      </c>
      <c r="BF167" s="162">
        <f t="shared" si="5"/>
        <v>23313.99</v>
      </c>
      <c r="BG167" s="162">
        <f t="shared" si="6"/>
        <v>0</v>
      </c>
      <c r="BH167" s="162">
        <f t="shared" si="7"/>
        <v>0</v>
      </c>
      <c r="BI167" s="162">
        <f t="shared" si="8"/>
        <v>0</v>
      </c>
      <c r="BJ167" s="14" t="s">
        <v>85</v>
      </c>
      <c r="BK167" s="162">
        <f t="shared" si="9"/>
        <v>23313.99</v>
      </c>
      <c r="BL167" s="14" t="s">
        <v>152</v>
      </c>
      <c r="BM167" s="161" t="s">
        <v>234</v>
      </c>
    </row>
    <row r="168" spans="1:65" s="2" customFormat="1" ht="33" customHeight="1">
      <c r="A168" s="26"/>
      <c r="B168" s="149"/>
      <c r="C168" s="150" t="s">
        <v>235</v>
      </c>
      <c r="D168" s="150" t="s">
        <v>148</v>
      </c>
      <c r="E168" s="151" t="s">
        <v>243</v>
      </c>
      <c r="F168" s="152" t="s">
        <v>244</v>
      </c>
      <c r="G168" s="153" t="s">
        <v>151</v>
      </c>
      <c r="H168" s="154">
        <v>104.67</v>
      </c>
      <c r="I168" s="155">
        <v>38.74</v>
      </c>
      <c r="J168" s="155">
        <f t="shared" si="0"/>
        <v>4054.92</v>
      </c>
      <c r="K168" s="156"/>
      <c r="L168" s="27"/>
      <c r="M168" s="157" t="s">
        <v>1</v>
      </c>
      <c r="N168" s="158" t="s">
        <v>38</v>
      </c>
      <c r="O168" s="159">
        <v>1.3290200000000001</v>
      </c>
      <c r="P168" s="159">
        <f t="shared" si="1"/>
        <v>139.10852340000002</v>
      </c>
      <c r="Q168" s="159">
        <v>1.8679999999999999E-2</v>
      </c>
      <c r="R168" s="159">
        <f t="shared" si="2"/>
        <v>1.9552356</v>
      </c>
      <c r="S168" s="159">
        <v>0</v>
      </c>
      <c r="T168" s="160">
        <f t="shared" si="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152</v>
      </c>
      <c r="AT168" s="161" t="s">
        <v>148</v>
      </c>
      <c r="AU168" s="161" t="s">
        <v>85</v>
      </c>
      <c r="AY168" s="14" t="s">
        <v>146</v>
      </c>
      <c r="BE168" s="162">
        <f t="shared" si="4"/>
        <v>0</v>
      </c>
      <c r="BF168" s="162">
        <f t="shared" si="5"/>
        <v>4054.92</v>
      </c>
      <c r="BG168" s="162">
        <f t="shared" si="6"/>
        <v>0</v>
      </c>
      <c r="BH168" s="162">
        <f t="shared" si="7"/>
        <v>0</v>
      </c>
      <c r="BI168" s="162">
        <f t="shared" si="8"/>
        <v>0</v>
      </c>
      <c r="BJ168" s="14" t="s">
        <v>85</v>
      </c>
      <c r="BK168" s="162">
        <f t="shared" si="9"/>
        <v>4054.92</v>
      </c>
      <c r="BL168" s="14" t="s">
        <v>152</v>
      </c>
      <c r="BM168" s="161" t="s">
        <v>238</v>
      </c>
    </row>
    <row r="169" spans="1:65" s="2" customFormat="1" ht="24.15" customHeight="1">
      <c r="A169" s="26"/>
      <c r="B169" s="149"/>
      <c r="C169" s="150" t="s">
        <v>196</v>
      </c>
      <c r="D169" s="150" t="s">
        <v>148</v>
      </c>
      <c r="E169" s="151" t="s">
        <v>250</v>
      </c>
      <c r="F169" s="152" t="s">
        <v>251</v>
      </c>
      <c r="G169" s="153" t="s">
        <v>155</v>
      </c>
      <c r="H169" s="154">
        <v>5.9</v>
      </c>
      <c r="I169" s="155">
        <v>129.26</v>
      </c>
      <c r="J169" s="155">
        <f t="shared" si="0"/>
        <v>762.63</v>
      </c>
      <c r="K169" s="156"/>
      <c r="L169" s="27"/>
      <c r="M169" s="157" t="s">
        <v>1</v>
      </c>
      <c r="N169" s="158" t="s">
        <v>38</v>
      </c>
      <c r="O169" s="159">
        <v>2.5718299999999998</v>
      </c>
      <c r="P169" s="159">
        <f t="shared" si="1"/>
        <v>15.173797</v>
      </c>
      <c r="Q169" s="159">
        <v>2.2404799999999998</v>
      </c>
      <c r="R169" s="159">
        <f t="shared" si="2"/>
        <v>13.218831999999999</v>
      </c>
      <c r="S169" s="159">
        <v>0</v>
      </c>
      <c r="T169" s="160">
        <f t="shared" si="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152</v>
      </c>
      <c r="AT169" s="161" t="s">
        <v>148</v>
      </c>
      <c r="AU169" s="161" t="s">
        <v>85</v>
      </c>
      <c r="AY169" s="14" t="s">
        <v>146</v>
      </c>
      <c r="BE169" s="162">
        <f t="shared" si="4"/>
        <v>0</v>
      </c>
      <c r="BF169" s="162">
        <f t="shared" si="5"/>
        <v>762.63</v>
      </c>
      <c r="BG169" s="162">
        <f t="shared" si="6"/>
        <v>0</v>
      </c>
      <c r="BH169" s="162">
        <f t="shared" si="7"/>
        <v>0</v>
      </c>
      <c r="BI169" s="162">
        <f t="shared" si="8"/>
        <v>0</v>
      </c>
      <c r="BJ169" s="14" t="s">
        <v>85</v>
      </c>
      <c r="BK169" s="162">
        <f t="shared" si="9"/>
        <v>762.63</v>
      </c>
      <c r="BL169" s="14" t="s">
        <v>152</v>
      </c>
      <c r="BM169" s="161" t="s">
        <v>241</v>
      </c>
    </row>
    <row r="170" spans="1:65" s="2" customFormat="1" ht="33" customHeight="1">
      <c r="A170" s="26"/>
      <c r="B170" s="149"/>
      <c r="C170" s="150" t="s">
        <v>242</v>
      </c>
      <c r="D170" s="150" t="s">
        <v>148</v>
      </c>
      <c r="E170" s="151" t="s">
        <v>253</v>
      </c>
      <c r="F170" s="152" t="s">
        <v>254</v>
      </c>
      <c r="G170" s="153" t="s">
        <v>155</v>
      </c>
      <c r="H170" s="154">
        <v>5.9</v>
      </c>
      <c r="I170" s="155">
        <v>6.9</v>
      </c>
      <c r="J170" s="155">
        <f t="shared" si="0"/>
        <v>40.71</v>
      </c>
      <c r="K170" s="156"/>
      <c r="L170" s="27"/>
      <c r="M170" s="157" t="s">
        <v>1</v>
      </c>
      <c r="N170" s="158" t="s">
        <v>38</v>
      </c>
      <c r="O170" s="159">
        <v>0.42199999999999999</v>
      </c>
      <c r="P170" s="159">
        <f t="shared" si="1"/>
        <v>2.4898000000000002</v>
      </c>
      <c r="Q170" s="159">
        <v>0</v>
      </c>
      <c r="R170" s="159">
        <f t="shared" si="2"/>
        <v>0</v>
      </c>
      <c r="S170" s="159">
        <v>0</v>
      </c>
      <c r="T170" s="160">
        <f t="shared" si="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152</v>
      </c>
      <c r="AT170" s="161" t="s">
        <v>148</v>
      </c>
      <c r="AU170" s="161" t="s">
        <v>85</v>
      </c>
      <c r="AY170" s="14" t="s">
        <v>146</v>
      </c>
      <c r="BE170" s="162">
        <f t="shared" si="4"/>
        <v>0</v>
      </c>
      <c r="BF170" s="162">
        <f t="shared" si="5"/>
        <v>40.71</v>
      </c>
      <c r="BG170" s="162">
        <f t="shared" si="6"/>
        <v>0</v>
      </c>
      <c r="BH170" s="162">
        <f t="shared" si="7"/>
        <v>0</v>
      </c>
      <c r="BI170" s="162">
        <f t="shared" si="8"/>
        <v>0</v>
      </c>
      <c r="BJ170" s="14" t="s">
        <v>85</v>
      </c>
      <c r="BK170" s="162">
        <f t="shared" si="9"/>
        <v>40.71</v>
      </c>
      <c r="BL170" s="14" t="s">
        <v>152</v>
      </c>
      <c r="BM170" s="161" t="s">
        <v>245</v>
      </c>
    </row>
    <row r="171" spans="1:65" s="2" customFormat="1" ht="37.950000000000003" customHeight="1">
      <c r="A171" s="26"/>
      <c r="B171" s="149"/>
      <c r="C171" s="150" t="s">
        <v>199</v>
      </c>
      <c r="D171" s="150" t="s">
        <v>148</v>
      </c>
      <c r="E171" s="151" t="s">
        <v>257</v>
      </c>
      <c r="F171" s="152" t="s">
        <v>258</v>
      </c>
      <c r="G171" s="153" t="s">
        <v>151</v>
      </c>
      <c r="H171" s="154">
        <v>59</v>
      </c>
      <c r="I171" s="155">
        <v>4.55</v>
      </c>
      <c r="J171" s="155">
        <f t="shared" si="0"/>
        <v>268.45</v>
      </c>
      <c r="K171" s="156"/>
      <c r="L171" s="27"/>
      <c r="M171" s="157" t="s">
        <v>1</v>
      </c>
      <c r="N171" s="158" t="s">
        <v>38</v>
      </c>
      <c r="O171" s="159">
        <v>4.0469999999999999E-2</v>
      </c>
      <c r="P171" s="159">
        <f t="shared" si="1"/>
        <v>2.3877299999999999</v>
      </c>
      <c r="Q171" s="159">
        <v>2.4499999999999999E-3</v>
      </c>
      <c r="R171" s="159">
        <f t="shared" si="2"/>
        <v>0.14454999999999998</v>
      </c>
      <c r="S171" s="159">
        <v>0</v>
      </c>
      <c r="T171" s="160">
        <f t="shared" si="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152</v>
      </c>
      <c r="AT171" s="161" t="s">
        <v>148</v>
      </c>
      <c r="AU171" s="161" t="s">
        <v>85</v>
      </c>
      <c r="AY171" s="14" t="s">
        <v>146</v>
      </c>
      <c r="BE171" s="162">
        <f t="shared" si="4"/>
        <v>0</v>
      </c>
      <c r="BF171" s="162">
        <f t="shared" si="5"/>
        <v>268.45</v>
      </c>
      <c r="BG171" s="162">
        <f t="shared" si="6"/>
        <v>0</v>
      </c>
      <c r="BH171" s="162">
        <f t="shared" si="7"/>
        <v>0</v>
      </c>
      <c r="BI171" s="162">
        <f t="shared" si="8"/>
        <v>0</v>
      </c>
      <c r="BJ171" s="14" t="s">
        <v>85</v>
      </c>
      <c r="BK171" s="162">
        <f t="shared" si="9"/>
        <v>268.45</v>
      </c>
      <c r="BL171" s="14" t="s">
        <v>152</v>
      </c>
      <c r="BM171" s="161" t="s">
        <v>248</v>
      </c>
    </row>
    <row r="172" spans="1:65" s="2" customFormat="1" ht="24.15" customHeight="1">
      <c r="A172" s="26"/>
      <c r="B172" s="149"/>
      <c r="C172" s="150" t="s">
        <v>249</v>
      </c>
      <c r="D172" s="150" t="s">
        <v>148</v>
      </c>
      <c r="E172" s="151" t="s">
        <v>264</v>
      </c>
      <c r="F172" s="152" t="s">
        <v>265</v>
      </c>
      <c r="G172" s="153" t="s">
        <v>151</v>
      </c>
      <c r="H172" s="154">
        <v>4.5</v>
      </c>
      <c r="I172" s="155">
        <v>14.08</v>
      </c>
      <c r="J172" s="155">
        <f t="shared" si="0"/>
        <v>63.36</v>
      </c>
      <c r="K172" s="156"/>
      <c r="L172" s="27"/>
      <c r="M172" s="157" t="s">
        <v>1</v>
      </c>
      <c r="N172" s="158" t="s">
        <v>38</v>
      </c>
      <c r="O172" s="159">
        <v>0.18038999999999999</v>
      </c>
      <c r="P172" s="159">
        <f t="shared" si="1"/>
        <v>0.811755</v>
      </c>
      <c r="Q172" s="159">
        <v>6.7000000000000002E-3</v>
      </c>
      <c r="R172" s="159">
        <f t="shared" si="2"/>
        <v>3.015E-2</v>
      </c>
      <c r="S172" s="159">
        <v>0</v>
      </c>
      <c r="T172" s="160">
        <f t="shared" si="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152</v>
      </c>
      <c r="AT172" s="161" t="s">
        <v>148</v>
      </c>
      <c r="AU172" s="161" t="s">
        <v>85</v>
      </c>
      <c r="AY172" s="14" t="s">
        <v>146</v>
      </c>
      <c r="BE172" s="162">
        <f t="shared" si="4"/>
        <v>0</v>
      </c>
      <c r="BF172" s="162">
        <f t="shared" si="5"/>
        <v>63.36</v>
      </c>
      <c r="BG172" s="162">
        <f t="shared" si="6"/>
        <v>0</v>
      </c>
      <c r="BH172" s="162">
        <f t="shared" si="7"/>
        <v>0</v>
      </c>
      <c r="BI172" s="162">
        <f t="shared" si="8"/>
        <v>0</v>
      </c>
      <c r="BJ172" s="14" t="s">
        <v>85</v>
      </c>
      <c r="BK172" s="162">
        <f t="shared" si="9"/>
        <v>63.36</v>
      </c>
      <c r="BL172" s="14" t="s">
        <v>152</v>
      </c>
      <c r="BM172" s="161" t="s">
        <v>252</v>
      </c>
    </row>
    <row r="173" spans="1:65" s="2" customFormat="1" ht="33" customHeight="1">
      <c r="A173" s="26"/>
      <c r="B173" s="149"/>
      <c r="C173" s="150" t="s">
        <v>203</v>
      </c>
      <c r="D173" s="150" t="s">
        <v>148</v>
      </c>
      <c r="E173" s="151" t="s">
        <v>957</v>
      </c>
      <c r="F173" s="152" t="s">
        <v>958</v>
      </c>
      <c r="G173" s="153" t="s">
        <v>151</v>
      </c>
      <c r="H173" s="154">
        <v>154.03</v>
      </c>
      <c r="I173" s="155">
        <v>20.03</v>
      </c>
      <c r="J173" s="155">
        <f t="shared" si="0"/>
        <v>3085.22</v>
      </c>
      <c r="K173" s="156"/>
      <c r="L173" s="27"/>
      <c r="M173" s="157" t="s">
        <v>1</v>
      </c>
      <c r="N173" s="158" t="s">
        <v>38</v>
      </c>
      <c r="O173" s="159">
        <v>0.41699999999999998</v>
      </c>
      <c r="P173" s="159">
        <f t="shared" si="1"/>
        <v>64.230509999999995</v>
      </c>
      <c r="Q173" s="159">
        <v>4.9000000000000002E-2</v>
      </c>
      <c r="R173" s="159">
        <f t="shared" si="2"/>
        <v>7.5474700000000006</v>
      </c>
      <c r="S173" s="159">
        <v>0</v>
      </c>
      <c r="T173" s="160">
        <f t="shared" si="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152</v>
      </c>
      <c r="AT173" s="161" t="s">
        <v>148</v>
      </c>
      <c r="AU173" s="161" t="s">
        <v>85</v>
      </c>
      <c r="AY173" s="14" t="s">
        <v>146</v>
      </c>
      <c r="BE173" s="162">
        <f t="shared" si="4"/>
        <v>0</v>
      </c>
      <c r="BF173" s="162">
        <f t="shared" si="5"/>
        <v>3085.22</v>
      </c>
      <c r="BG173" s="162">
        <f t="shared" si="6"/>
        <v>0</v>
      </c>
      <c r="BH173" s="162">
        <f t="shared" si="7"/>
        <v>0</v>
      </c>
      <c r="BI173" s="162">
        <f t="shared" si="8"/>
        <v>0</v>
      </c>
      <c r="BJ173" s="14" t="s">
        <v>85</v>
      </c>
      <c r="BK173" s="162">
        <f t="shared" si="9"/>
        <v>3085.22</v>
      </c>
      <c r="BL173" s="14" t="s">
        <v>152</v>
      </c>
      <c r="BM173" s="161" t="s">
        <v>255</v>
      </c>
    </row>
    <row r="174" spans="1:65" s="2" customFormat="1" ht="24.15" customHeight="1">
      <c r="A174" s="26"/>
      <c r="B174" s="149"/>
      <c r="C174" s="150" t="s">
        <v>256</v>
      </c>
      <c r="D174" s="150" t="s">
        <v>148</v>
      </c>
      <c r="E174" s="151" t="s">
        <v>271</v>
      </c>
      <c r="F174" s="152" t="s">
        <v>272</v>
      </c>
      <c r="G174" s="153" t="s">
        <v>151</v>
      </c>
      <c r="H174" s="154">
        <v>4.5</v>
      </c>
      <c r="I174" s="155">
        <v>29.39</v>
      </c>
      <c r="J174" s="155">
        <f t="shared" si="0"/>
        <v>132.26</v>
      </c>
      <c r="K174" s="156"/>
      <c r="L174" s="27"/>
      <c r="M174" s="157" t="s">
        <v>1</v>
      </c>
      <c r="N174" s="158" t="s">
        <v>38</v>
      </c>
      <c r="O174" s="159">
        <v>0.497</v>
      </c>
      <c r="P174" s="159">
        <f t="shared" si="1"/>
        <v>2.2364999999999999</v>
      </c>
      <c r="Q174" s="159">
        <v>7.8E-2</v>
      </c>
      <c r="R174" s="159">
        <f t="shared" si="2"/>
        <v>0.35099999999999998</v>
      </c>
      <c r="S174" s="159">
        <v>0</v>
      </c>
      <c r="T174" s="160">
        <f t="shared" si="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152</v>
      </c>
      <c r="AT174" s="161" t="s">
        <v>148</v>
      </c>
      <c r="AU174" s="161" t="s">
        <v>85</v>
      </c>
      <c r="AY174" s="14" t="s">
        <v>146</v>
      </c>
      <c r="BE174" s="162">
        <f t="shared" si="4"/>
        <v>0</v>
      </c>
      <c r="BF174" s="162">
        <f t="shared" si="5"/>
        <v>132.26</v>
      </c>
      <c r="BG174" s="162">
        <f t="shared" si="6"/>
        <v>0</v>
      </c>
      <c r="BH174" s="162">
        <f t="shared" si="7"/>
        <v>0</v>
      </c>
      <c r="BI174" s="162">
        <f t="shared" si="8"/>
        <v>0</v>
      </c>
      <c r="BJ174" s="14" t="s">
        <v>85</v>
      </c>
      <c r="BK174" s="162">
        <f t="shared" si="9"/>
        <v>132.26</v>
      </c>
      <c r="BL174" s="14" t="s">
        <v>152</v>
      </c>
      <c r="BM174" s="161" t="s">
        <v>259</v>
      </c>
    </row>
    <row r="175" spans="1:65" s="2" customFormat="1" ht="24.15" customHeight="1">
      <c r="A175" s="26"/>
      <c r="B175" s="149"/>
      <c r="C175" s="150" t="s">
        <v>206</v>
      </c>
      <c r="D175" s="150" t="s">
        <v>148</v>
      </c>
      <c r="E175" s="151" t="s">
        <v>274</v>
      </c>
      <c r="F175" s="152" t="s">
        <v>275</v>
      </c>
      <c r="G175" s="153" t="s">
        <v>276</v>
      </c>
      <c r="H175" s="154">
        <v>118</v>
      </c>
      <c r="I175" s="155">
        <v>3.09</v>
      </c>
      <c r="J175" s="155">
        <f t="shared" si="0"/>
        <v>364.62</v>
      </c>
      <c r="K175" s="156"/>
      <c r="L175" s="27"/>
      <c r="M175" s="157" t="s">
        <v>1</v>
      </c>
      <c r="N175" s="158" t="s">
        <v>38</v>
      </c>
      <c r="O175" s="159">
        <v>8.5000000000000006E-2</v>
      </c>
      <c r="P175" s="159">
        <f t="shared" si="1"/>
        <v>10.030000000000001</v>
      </c>
      <c r="Q175" s="159">
        <v>8.0000000000000007E-5</v>
      </c>
      <c r="R175" s="159">
        <f t="shared" si="2"/>
        <v>9.4400000000000005E-3</v>
      </c>
      <c r="S175" s="159">
        <v>0</v>
      </c>
      <c r="T175" s="160">
        <f t="shared" si="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152</v>
      </c>
      <c r="AT175" s="161" t="s">
        <v>148</v>
      </c>
      <c r="AU175" s="161" t="s">
        <v>85</v>
      </c>
      <c r="AY175" s="14" t="s">
        <v>146</v>
      </c>
      <c r="BE175" s="162">
        <f t="shared" si="4"/>
        <v>0</v>
      </c>
      <c r="BF175" s="162">
        <f t="shared" si="5"/>
        <v>364.62</v>
      </c>
      <c r="BG175" s="162">
        <f t="shared" si="6"/>
        <v>0</v>
      </c>
      <c r="BH175" s="162">
        <f t="shared" si="7"/>
        <v>0</v>
      </c>
      <c r="BI175" s="162">
        <f t="shared" si="8"/>
        <v>0</v>
      </c>
      <c r="BJ175" s="14" t="s">
        <v>85</v>
      </c>
      <c r="BK175" s="162">
        <f t="shared" si="9"/>
        <v>364.62</v>
      </c>
      <c r="BL175" s="14" t="s">
        <v>152</v>
      </c>
      <c r="BM175" s="161" t="s">
        <v>262</v>
      </c>
    </row>
    <row r="176" spans="1:65" s="2" customFormat="1" ht="24.15" customHeight="1">
      <c r="A176" s="26"/>
      <c r="B176" s="149"/>
      <c r="C176" s="150" t="s">
        <v>263</v>
      </c>
      <c r="D176" s="150" t="s">
        <v>148</v>
      </c>
      <c r="E176" s="151" t="s">
        <v>959</v>
      </c>
      <c r="F176" s="152" t="s">
        <v>960</v>
      </c>
      <c r="G176" s="153" t="s">
        <v>286</v>
      </c>
      <c r="H176" s="154">
        <v>5</v>
      </c>
      <c r="I176" s="155">
        <v>61.66</v>
      </c>
      <c r="J176" s="155">
        <f t="shared" si="0"/>
        <v>308.3</v>
      </c>
      <c r="K176" s="156"/>
      <c r="L176" s="27"/>
      <c r="M176" s="157" t="s">
        <v>1</v>
      </c>
      <c r="N176" s="158" t="s">
        <v>38</v>
      </c>
      <c r="O176" s="159">
        <v>3.3131599999999999</v>
      </c>
      <c r="P176" s="159">
        <f t="shared" si="1"/>
        <v>16.565799999999999</v>
      </c>
      <c r="Q176" s="159">
        <v>3.9640000000000002E-2</v>
      </c>
      <c r="R176" s="159">
        <f t="shared" si="2"/>
        <v>0.19820000000000002</v>
      </c>
      <c r="S176" s="159">
        <v>0</v>
      </c>
      <c r="T176" s="160">
        <f t="shared" si="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152</v>
      </c>
      <c r="AT176" s="161" t="s">
        <v>148</v>
      </c>
      <c r="AU176" s="161" t="s">
        <v>85</v>
      </c>
      <c r="AY176" s="14" t="s">
        <v>146</v>
      </c>
      <c r="BE176" s="162">
        <f t="shared" si="4"/>
        <v>0</v>
      </c>
      <c r="BF176" s="162">
        <f t="shared" si="5"/>
        <v>308.3</v>
      </c>
      <c r="BG176" s="162">
        <f t="shared" si="6"/>
        <v>0</v>
      </c>
      <c r="BH176" s="162">
        <f t="shared" si="7"/>
        <v>0</v>
      </c>
      <c r="BI176" s="162">
        <f t="shared" si="8"/>
        <v>0</v>
      </c>
      <c r="BJ176" s="14" t="s">
        <v>85</v>
      </c>
      <c r="BK176" s="162">
        <f t="shared" si="9"/>
        <v>308.3</v>
      </c>
      <c r="BL176" s="14" t="s">
        <v>152</v>
      </c>
      <c r="BM176" s="161" t="s">
        <v>266</v>
      </c>
    </row>
    <row r="177" spans="1:65" s="2" customFormat="1" ht="16.5" customHeight="1">
      <c r="A177" s="26"/>
      <c r="B177" s="149"/>
      <c r="C177" s="163" t="s">
        <v>210</v>
      </c>
      <c r="D177" s="163" t="s">
        <v>283</v>
      </c>
      <c r="E177" s="164" t="s">
        <v>961</v>
      </c>
      <c r="F177" s="165" t="s">
        <v>962</v>
      </c>
      <c r="G177" s="166" t="s">
        <v>286</v>
      </c>
      <c r="H177" s="167">
        <v>3</v>
      </c>
      <c r="I177" s="168">
        <v>30.13</v>
      </c>
      <c r="J177" s="168">
        <f t="shared" si="0"/>
        <v>90.39</v>
      </c>
      <c r="K177" s="169"/>
      <c r="L177" s="170"/>
      <c r="M177" s="171" t="s">
        <v>1</v>
      </c>
      <c r="N177" s="172" t="s">
        <v>38</v>
      </c>
      <c r="O177" s="159">
        <v>0</v>
      </c>
      <c r="P177" s="159">
        <f t="shared" si="1"/>
        <v>0</v>
      </c>
      <c r="Q177" s="159">
        <v>1.4E-2</v>
      </c>
      <c r="R177" s="159">
        <f t="shared" si="2"/>
        <v>4.2000000000000003E-2</v>
      </c>
      <c r="S177" s="159">
        <v>0</v>
      </c>
      <c r="T177" s="160">
        <f t="shared" si="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162</v>
      </c>
      <c r="AT177" s="161" t="s">
        <v>283</v>
      </c>
      <c r="AU177" s="161" t="s">
        <v>85</v>
      </c>
      <c r="AY177" s="14" t="s">
        <v>146</v>
      </c>
      <c r="BE177" s="162">
        <f t="shared" si="4"/>
        <v>0</v>
      </c>
      <c r="BF177" s="162">
        <f t="shared" si="5"/>
        <v>90.39</v>
      </c>
      <c r="BG177" s="162">
        <f t="shared" si="6"/>
        <v>0</v>
      </c>
      <c r="BH177" s="162">
        <f t="shared" si="7"/>
        <v>0</v>
      </c>
      <c r="BI177" s="162">
        <f t="shared" si="8"/>
        <v>0</v>
      </c>
      <c r="BJ177" s="14" t="s">
        <v>85</v>
      </c>
      <c r="BK177" s="162">
        <f t="shared" si="9"/>
        <v>90.39</v>
      </c>
      <c r="BL177" s="14" t="s">
        <v>152</v>
      </c>
      <c r="BM177" s="161" t="s">
        <v>269</v>
      </c>
    </row>
    <row r="178" spans="1:65" s="2" customFormat="1" ht="16.5" customHeight="1">
      <c r="A178" s="26"/>
      <c r="B178" s="149"/>
      <c r="C178" s="163" t="s">
        <v>270</v>
      </c>
      <c r="D178" s="163" t="s">
        <v>283</v>
      </c>
      <c r="E178" s="164" t="s">
        <v>963</v>
      </c>
      <c r="F178" s="165" t="s">
        <v>964</v>
      </c>
      <c r="G178" s="166" t="s">
        <v>286</v>
      </c>
      <c r="H178" s="167">
        <v>2</v>
      </c>
      <c r="I178" s="168">
        <v>38.6</v>
      </c>
      <c r="J178" s="168">
        <f t="shared" si="0"/>
        <v>77.2</v>
      </c>
      <c r="K178" s="169"/>
      <c r="L178" s="170"/>
      <c r="M178" s="171" t="s">
        <v>1</v>
      </c>
      <c r="N178" s="172" t="s">
        <v>38</v>
      </c>
      <c r="O178" s="159">
        <v>0</v>
      </c>
      <c r="P178" s="159">
        <f t="shared" si="1"/>
        <v>0</v>
      </c>
      <c r="Q178" s="159">
        <v>0</v>
      </c>
      <c r="R178" s="159">
        <f t="shared" si="2"/>
        <v>0</v>
      </c>
      <c r="S178" s="159">
        <v>0</v>
      </c>
      <c r="T178" s="160">
        <f t="shared" si="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162</v>
      </c>
      <c r="AT178" s="161" t="s">
        <v>283</v>
      </c>
      <c r="AU178" s="161" t="s">
        <v>85</v>
      </c>
      <c r="AY178" s="14" t="s">
        <v>146</v>
      </c>
      <c r="BE178" s="162">
        <f t="shared" si="4"/>
        <v>0</v>
      </c>
      <c r="BF178" s="162">
        <f t="shared" si="5"/>
        <v>77.2</v>
      </c>
      <c r="BG178" s="162">
        <f t="shared" si="6"/>
        <v>0</v>
      </c>
      <c r="BH178" s="162">
        <f t="shared" si="7"/>
        <v>0</v>
      </c>
      <c r="BI178" s="162">
        <f t="shared" si="8"/>
        <v>0</v>
      </c>
      <c r="BJ178" s="14" t="s">
        <v>85</v>
      </c>
      <c r="BK178" s="162">
        <f t="shared" si="9"/>
        <v>77.2</v>
      </c>
      <c r="BL178" s="14" t="s">
        <v>152</v>
      </c>
      <c r="BM178" s="161" t="s">
        <v>273</v>
      </c>
    </row>
    <row r="179" spans="1:65" s="12" customFormat="1" ht="22.95" customHeight="1">
      <c r="B179" s="137"/>
      <c r="D179" s="138" t="s">
        <v>71</v>
      </c>
      <c r="E179" s="147" t="s">
        <v>180</v>
      </c>
      <c r="F179" s="147" t="s">
        <v>278</v>
      </c>
      <c r="J179" s="148">
        <f>BK179</f>
        <v>33165.199999999983</v>
      </c>
      <c r="L179" s="137"/>
      <c r="M179" s="141"/>
      <c r="N179" s="142"/>
      <c r="O179" s="142"/>
      <c r="P179" s="143">
        <f>SUM(P180:P224)</f>
        <v>1443.8950901000001</v>
      </c>
      <c r="Q179" s="142"/>
      <c r="R179" s="143">
        <f>SUM(R180:R224)</f>
        <v>85.260504399999988</v>
      </c>
      <c r="S179" s="142"/>
      <c r="T179" s="144">
        <f>SUM(T180:T224)</f>
        <v>84.03655000000002</v>
      </c>
      <c r="AR179" s="138" t="s">
        <v>79</v>
      </c>
      <c r="AT179" s="145" t="s">
        <v>71</v>
      </c>
      <c r="AU179" s="145" t="s">
        <v>79</v>
      </c>
      <c r="AY179" s="138" t="s">
        <v>146</v>
      </c>
      <c r="BK179" s="146">
        <f>SUM(BK180:BK224)</f>
        <v>33165.199999999983</v>
      </c>
    </row>
    <row r="180" spans="1:65" s="2" customFormat="1" ht="33" customHeight="1">
      <c r="A180" s="26"/>
      <c r="B180" s="149"/>
      <c r="C180" s="150" t="s">
        <v>213</v>
      </c>
      <c r="D180" s="150" t="s">
        <v>148</v>
      </c>
      <c r="E180" s="151" t="s">
        <v>280</v>
      </c>
      <c r="F180" s="152" t="s">
        <v>281</v>
      </c>
      <c r="G180" s="153" t="s">
        <v>276</v>
      </c>
      <c r="H180" s="154">
        <v>118</v>
      </c>
      <c r="I180" s="155">
        <v>10.45</v>
      </c>
      <c r="J180" s="155">
        <f t="shared" ref="J180:J224" si="10">ROUND(I180*H180,2)</f>
        <v>1233.0999999999999</v>
      </c>
      <c r="K180" s="156"/>
      <c r="L180" s="27"/>
      <c r="M180" s="157" t="s">
        <v>1</v>
      </c>
      <c r="N180" s="158" t="s">
        <v>38</v>
      </c>
      <c r="O180" s="159">
        <v>0.25600000000000001</v>
      </c>
      <c r="P180" s="159">
        <f t="shared" ref="P180:P224" si="11">O180*H180</f>
        <v>30.208000000000002</v>
      </c>
      <c r="Q180" s="159">
        <v>0.16503999999999999</v>
      </c>
      <c r="R180" s="159">
        <f t="shared" ref="R180:R224" si="12">Q180*H180</f>
        <v>19.474719999999998</v>
      </c>
      <c r="S180" s="159">
        <v>0</v>
      </c>
      <c r="T180" s="160">
        <f t="shared" ref="T180:T224" si="1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152</v>
      </c>
      <c r="AT180" s="161" t="s">
        <v>148</v>
      </c>
      <c r="AU180" s="161" t="s">
        <v>85</v>
      </c>
      <c r="AY180" s="14" t="s">
        <v>146</v>
      </c>
      <c r="BE180" s="162">
        <f t="shared" ref="BE180:BE224" si="14">IF(N180="základná",J180,0)</f>
        <v>0</v>
      </c>
      <c r="BF180" s="162">
        <f t="shared" ref="BF180:BF224" si="15">IF(N180="znížená",J180,0)</f>
        <v>1233.0999999999999</v>
      </c>
      <c r="BG180" s="162">
        <f t="shared" ref="BG180:BG224" si="16">IF(N180="zákl. prenesená",J180,0)</f>
        <v>0</v>
      </c>
      <c r="BH180" s="162">
        <f t="shared" ref="BH180:BH224" si="17">IF(N180="zníž. prenesená",J180,0)</f>
        <v>0</v>
      </c>
      <c r="BI180" s="162">
        <f t="shared" ref="BI180:BI224" si="18">IF(N180="nulová",J180,0)</f>
        <v>0</v>
      </c>
      <c r="BJ180" s="14" t="s">
        <v>85</v>
      </c>
      <c r="BK180" s="162">
        <f t="shared" ref="BK180:BK224" si="19">ROUND(I180*H180,2)</f>
        <v>1233.0999999999999</v>
      </c>
      <c r="BL180" s="14" t="s">
        <v>152</v>
      </c>
      <c r="BM180" s="161" t="s">
        <v>277</v>
      </c>
    </row>
    <row r="181" spans="1:65" s="2" customFormat="1" ht="16.5" customHeight="1">
      <c r="A181" s="26"/>
      <c r="B181" s="149"/>
      <c r="C181" s="163" t="s">
        <v>279</v>
      </c>
      <c r="D181" s="163" t="s">
        <v>283</v>
      </c>
      <c r="E181" s="164" t="s">
        <v>284</v>
      </c>
      <c r="F181" s="165" t="s">
        <v>285</v>
      </c>
      <c r="G181" s="166" t="s">
        <v>286</v>
      </c>
      <c r="H181" s="167">
        <v>119.18</v>
      </c>
      <c r="I181" s="168">
        <v>5.81</v>
      </c>
      <c r="J181" s="168">
        <f t="shared" si="10"/>
        <v>692.44</v>
      </c>
      <c r="K181" s="169"/>
      <c r="L181" s="170"/>
      <c r="M181" s="171" t="s">
        <v>1</v>
      </c>
      <c r="N181" s="172" t="s">
        <v>38</v>
      </c>
      <c r="O181" s="159">
        <v>0</v>
      </c>
      <c r="P181" s="159">
        <f t="shared" si="11"/>
        <v>0</v>
      </c>
      <c r="Q181" s="159">
        <v>4.8000000000000001E-2</v>
      </c>
      <c r="R181" s="159">
        <f t="shared" si="12"/>
        <v>5.7206400000000004</v>
      </c>
      <c r="S181" s="159">
        <v>0</v>
      </c>
      <c r="T181" s="160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162</v>
      </c>
      <c r="AT181" s="161" t="s">
        <v>283</v>
      </c>
      <c r="AU181" s="161" t="s">
        <v>85</v>
      </c>
      <c r="AY181" s="14" t="s">
        <v>146</v>
      </c>
      <c r="BE181" s="162">
        <f t="shared" si="14"/>
        <v>0</v>
      </c>
      <c r="BF181" s="162">
        <f t="shared" si="15"/>
        <v>692.44</v>
      </c>
      <c r="BG181" s="162">
        <f t="shared" si="16"/>
        <v>0</v>
      </c>
      <c r="BH181" s="162">
        <f t="shared" si="17"/>
        <v>0</v>
      </c>
      <c r="BI181" s="162">
        <f t="shared" si="18"/>
        <v>0</v>
      </c>
      <c r="BJ181" s="14" t="s">
        <v>85</v>
      </c>
      <c r="BK181" s="162">
        <f t="shared" si="19"/>
        <v>692.44</v>
      </c>
      <c r="BL181" s="14" t="s">
        <v>152</v>
      </c>
      <c r="BM181" s="161" t="s">
        <v>282</v>
      </c>
    </row>
    <row r="182" spans="1:65" s="2" customFormat="1" ht="33" customHeight="1">
      <c r="A182" s="26"/>
      <c r="B182" s="149"/>
      <c r="C182" s="150" t="s">
        <v>217</v>
      </c>
      <c r="D182" s="150" t="s">
        <v>148</v>
      </c>
      <c r="E182" s="151" t="s">
        <v>289</v>
      </c>
      <c r="F182" s="152" t="s">
        <v>290</v>
      </c>
      <c r="G182" s="153" t="s">
        <v>155</v>
      </c>
      <c r="H182" s="154">
        <v>7.08</v>
      </c>
      <c r="I182" s="155">
        <v>106.96</v>
      </c>
      <c r="J182" s="155">
        <f t="shared" si="10"/>
        <v>757.28</v>
      </c>
      <c r="K182" s="156"/>
      <c r="L182" s="27"/>
      <c r="M182" s="157" t="s">
        <v>1</v>
      </c>
      <c r="N182" s="158" t="s">
        <v>38</v>
      </c>
      <c r="O182" s="159">
        <v>1.363</v>
      </c>
      <c r="P182" s="159">
        <f t="shared" si="11"/>
        <v>9.6500400000000006</v>
      </c>
      <c r="Q182" s="159">
        <v>2.2151299999999998</v>
      </c>
      <c r="R182" s="159">
        <f t="shared" si="12"/>
        <v>15.683120399999998</v>
      </c>
      <c r="S182" s="159">
        <v>0</v>
      </c>
      <c r="T182" s="160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152</v>
      </c>
      <c r="AT182" s="161" t="s">
        <v>148</v>
      </c>
      <c r="AU182" s="161" t="s">
        <v>85</v>
      </c>
      <c r="AY182" s="14" t="s">
        <v>146</v>
      </c>
      <c r="BE182" s="162">
        <f t="shared" si="14"/>
        <v>0</v>
      </c>
      <c r="BF182" s="162">
        <f t="shared" si="15"/>
        <v>757.28</v>
      </c>
      <c r="BG182" s="162">
        <f t="shared" si="16"/>
        <v>0</v>
      </c>
      <c r="BH182" s="162">
        <f t="shared" si="17"/>
        <v>0</v>
      </c>
      <c r="BI182" s="162">
        <f t="shared" si="18"/>
        <v>0</v>
      </c>
      <c r="BJ182" s="14" t="s">
        <v>85</v>
      </c>
      <c r="BK182" s="162">
        <f t="shared" si="19"/>
        <v>757.28</v>
      </c>
      <c r="BL182" s="14" t="s">
        <v>152</v>
      </c>
      <c r="BM182" s="161" t="s">
        <v>287</v>
      </c>
    </row>
    <row r="183" spans="1:65" s="2" customFormat="1" ht="37.950000000000003" customHeight="1">
      <c r="A183" s="26"/>
      <c r="B183" s="149"/>
      <c r="C183" s="150" t="s">
        <v>288</v>
      </c>
      <c r="D183" s="150" t="s">
        <v>148</v>
      </c>
      <c r="E183" s="151" t="s">
        <v>292</v>
      </c>
      <c r="F183" s="152" t="s">
        <v>293</v>
      </c>
      <c r="G183" s="153" t="s">
        <v>151</v>
      </c>
      <c r="H183" s="154">
        <v>600</v>
      </c>
      <c r="I183" s="155">
        <v>2.61</v>
      </c>
      <c r="J183" s="155">
        <f t="shared" si="10"/>
        <v>1566</v>
      </c>
      <c r="K183" s="156"/>
      <c r="L183" s="27"/>
      <c r="M183" s="157" t="s">
        <v>1</v>
      </c>
      <c r="N183" s="158" t="s">
        <v>38</v>
      </c>
      <c r="O183" s="159">
        <v>0.14099999999999999</v>
      </c>
      <c r="P183" s="159">
        <f t="shared" si="11"/>
        <v>84.6</v>
      </c>
      <c r="Q183" s="159">
        <v>2.3990000000000001E-2</v>
      </c>
      <c r="R183" s="159">
        <f t="shared" si="12"/>
        <v>14.394</v>
      </c>
      <c r="S183" s="159">
        <v>0</v>
      </c>
      <c r="T183" s="160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152</v>
      </c>
      <c r="AT183" s="161" t="s">
        <v>148</v>
      </c>
      <c r="AU183" s="161" t="s">
        <v>85</v>
      </c>
      <c r="AY183" s="14" t="s">
        <v>146</v>
      </c>
      <c r="BE183" s="162">
        <f t="shared" si="14"/>
        <v>0</v>
      </c>
      <c r="BF183" s="162">
        <f t="shared" si="15"/>
        <v>1566</v>
      </c>
      <c r="BG183" s="162">
        <f t="shared" si="16"/>
        <v>0</v>
      </c>
      <c r="BH183" s="162">
        <f t="shared" si="17"/>
        <v>0</v>
      </c>
      <c r="BI183" s="162">
        <f t="shared" si="18"/>
        <v>0</v>
      </c>
      <c r="BJ183" s="14" t="s">
        <v>85</v>
      </c>
      <c r="BK183" s="162">
        <f t="shared" si="19"/>
        <v>1566</v>
      </c>
      <c r="BL183" s="14" t="s">
        <v>152</v>
      </c>
      <c r="BM183" s="161" t="s">
        <v>291</v>
      </c>
    </row>
    <row r="184" spans="1:65" s="2" customFormat="1" ht="44.25" customHeight="1">
      <c r="A184" s="26"/>
      <c r="B184" s="149"/>
      <c r="C184" s="150" t="s">
        <v>220</v>
      </c>
      <c r="D184" s="150" t="s">
        <v>148</v>
      </c>
      <c r="E184" s="151" t="s">
        <v>296</v>
      </c>
      <c r="F184" s="152" t="s">
        <v>297</v>
      </c>
      <c r="G184" s="153" t="s">
        <v>151</v>
      </c>
      <c r="H184" s="154">
        <v>1800</v>
      </c>
      <c r="I184" s="155">
        <v>1.68</v>
      </c>
      <c r="J184" s="155">
        <f t="shared" si="10"/>
        <v>3024</v>
      </c>
      <c r="K184" s="156"/>
      <c r="L184" s="27"/>
      <c r="M184" s="157" t="s">
        <v>1</v>
      </c>
      <c r="N184" s="158" t="s">
        <v>38</v>
      </c>
      <c r="O184" s="159">
        <v>7.7999999999999996E-3</v>
      </c>
      <c r="P184" s="159">
        <f t="shared" si="11"/>
        <v>14.04</v>
      </c>
      <c r="Q184" s="159">
        <v>0</v>
      </c>
      <c r="R184" s="159">
        <f t="shared" si="12"/>
        <v>0</v>
      </c>
      <c r="S184" s="159">
        <v>0</v>
      </c>
      <c r="T184" s="160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152</v>
      </c>
      <c r="AT184" s="161" t="s">
        <v>148</v>
      </c>
      <c r="AU184" s="161" t="s">
        <v>85</v>
      </c>
      <c r="AY184" s="14" t="s">
        <v>146</v>
      </c>
      <c r="BE184" s="162">
        <f t="shared" si="14"/>
        <v>0</v>
      </c>
      <c r="BF184" s="162">
        <f t="shared" si="15"/>
        <v>3024</v>
      </c>
      <c r="BG184" s="162">
        <f t="shared" si="16"/>
        <v>0</v>
      </c>
      <c r="BH184" s="162">
        <f t="shared" si="17"/>
        <v>0</v>
      </c>
      <c r="BI184" s="162">
        <f t="shared" si="18"/>
        <v>0</v>
      </c>
      <c r="BJ184" s="14" t="s">
        <v>85</v>
      </c>
      <c r="BK184" s="162">
        <f t="shared" si="19"/>
        <v>3024</v>
      </c>
      <c r="BL184" s="14" t="s">
        <v>152</v>
      </c>
      <c r="BM184" s="161" t="s">
        <v>294</v>
      </c>
    </row>
    <row r="185" spans="1:65" s="2" customFormat="1" ht="37.950000000000003" customHeight="1">
      <c r="A185" s="26"/>
      <c r="B185" s="149"/>
      <c r="C185" s="150" t="s">
        <v>295</v>
      </c>
      <c r="D185" s="150" t="s">
        <v>148</v>
      </c>
      <c r="E185" s="151" t="s">
        <v>299</v>
      </c>
      <c r="F185" s="152" t="s">
        <v>300</v>
      </c>
      <c r="G185" s="153" t="s">
        <v>151</v>
      </c>
      <c r="H185" s="154">
        <v>600</v>
      </c>
      <c r="I185" s="155">
        <v>1.72</v>
      </c>
      <c r="J185" s="155">
        <f t="shared" si="10"/>
        <v>1032</v>
      </c>
      <c r="K185" s="156"/>
      <c r="L185" s="27"/>
      <c r="M185" s="157" t="s">
        <v>1</v>
      </c>
      <c r="N185" s="158" t="s">
        <v>38</v>
      </c>
      <c r="O185" s="159">
        <v>9.9000000000000005E-2</v>
      </c>
      <c r="P185" s="159">
        <f t="shared" si="11"/>
        <v>59.400000000000006</v>
      </c>
      <c r="Q185" s="159">
        <v>2.3990000000000001E-2</v>
      </c>
      <c r="R185" s="159">
        <f t="shared" si="12"/>
        <v>14.394</v>
      </c>
      <c r="S185" s="159">
        <v>0</v>
      </c>
      <c r="T185" s="160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152</v>
      </c>
      <c r="AT185" s="161" t="s">
        <v>148</v>
      </c>
      <c r="AU185" s="161" t="s">
        <v>85</v>
      </c>
      <c r="AY185" s="14" t="s">
        <v>146</v>
      </c>
      <c r="BE185" s="162">
        <f t="shared" si="14"/>
        <v>0</v>
      </c>
      <c r="BF185" s="162">
        <f t="shared" si="15"/>
        <v>1032</v>
      </c>
      <c r="BG185" s="162">
        <f t="shared" si="16"/>
        <v>0</v>
      </c>
      <c r="BH185" s="162">
        <f t="shared" si="17"/>
        <v>0</v>
      </c>
      <c r="BI185" s="162">
        <f t="shared" si="18"/>
        <v>0</v>
      </c>
      <c r="BJ185" s="14" t="s">
        <v>85</v>
      </c>
      <c r="BK185" s="162">
        <f t="shared" si="19"/>
        <v>1032</v>
      </c>
      <c r="BL185" s="14" t="s">
        <v>152</v>
      </c>
      <c r="BM185" s="161" t="s">
        <v>298</v>
      </c>
    </row>
    <row r="186" spans="1:65" s="2" customFormat="1" ht="24.15" customHeight="1">
      <c r="A186" s="26"/>
      <c r="B186" s="149"/>
      <c r="C186" s="150" t="s">
        <v>224</v>
      </c>
      <c r="D186" s="150" t="s">
        <v>148</v>
      </c>
      <c r="E186" s="151" t="s">
        <v>303</v>
      </c>
      <c r="F186" s="152" t="s">
        <v>304</v>
      </c>
      <c r="G186" s="153" t="s">
        <v>151</v>
      </c>
      <c r="H186" s="154">
        <v>154.03</v>
      </c>
      <c r="I186" s="155">
        <v>6.71</v>
      </c>
      <c r="J186" s="155">
        <f t="shared" si="10"/>
        <v>1033.54</v>
      </c>
      <c r="K186" s="156"/>
      <c r="L186" s="27"/>
      <c r="M186" s="157" t="s">
        <v>1</v>
      </c>
      <c r="N186" s="158" t="s">
        <v>38</v>
      </c>
      <c r="O186" s="159">
        <v>0.25700000000000001</v>
      </c>
      <c r="P186" s="159">
        <f t="shared" si="11"/>
        <v>39.585709999999999</v>
      </c>
      <c r="Q186" s="159">
        <v>3.3700000000000002E-3</v>
      </c>
      <c r="R186" s="159">
        <f t="shared" si="12"/>
        <v>0.51908110000000007</v>
      </c>
      <c r="S186" s="159">
        <v>0</v>
      </c>
      <c r="T186" s="160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152</v>
      </c>
      <c r="AT186" s="161" t="s">
        <v>148</v>
      </c>
      <c r="AU186" s="161" t="s">
        <v>85</v>
      </c>
      <c r="AY186" s="14" t="s">
        <v>146</v>
      </c>
      <c r="BE186" s="162">
        <f t="shared" si="14"/>
        <v>0</v>
      </c>
      <c r="BF186" s="162">
        <f t="shared" si="15"/>
        <v>1033.54</v>
      </c>
      <c r="BG186" s="162">
        <f t="shared" si="16"/>
        <v>0</v>
      </c>
      <c r="BH186" s="162">
        <f t="shared" si="17"/>
        <v>0</v>
      </c>
      <c r="BI186" s="162">
        <f t="shared" si="18"/>
        <v>0</v>
      </c>
      <c r="BJ186" s="14" t="s">
        <v>85</v>
      </c>
      <c r="BK186" s="162">
        <f t="shared" si="19"/>
        <v>1033.54</v>
      </c>
      <c r="BL186" s="14" t="s">
        <v>152</v>
      </c>
      <c r="BM186" s="161" t="s">
        <v>301</v>
      </c>
    </row>
    <row r="187" spans="1:65" s="2" customFormat="1" ht="24.15" customHeight="1">
      <c r="A187" s="26"/>
      <c r="B187" s="149"/>
      <c r="C187" s="150" t="s">
        <v>302</v>
      </c>
      <c r="D187" s="150" t="s">
        <v>148</v>
      </c>
      <c r="E187" s="151" t="s">
        <v>965</v>
      </c>
      <c r="F187" s="152" t="s">
        <v>966</v>
      </c>
      <c r="G187" s="153" t="s">
        <v>155</v>
      </c>
      <c r="H187" s="154">
        <v>200.24</v>
      </c>
      <c r="I187" s="155">
        <v>0.59</v>
      </c>
      <c r="J187" s="155">
        <f t="shared" si="10"/>
        <v>118.14</v>
      </c>
      <c r="K187" s="156"/>
      <c r="L187" s="27"/>
      <c r="M187" s="157" t="s">
        <v>1</v>
      </c>
      <c r="N187" s="158" t="s">
        <v>38</v>
      </c>
      <c r="O187" s="159">
        <v>3.3000000000000002E-2</v>
      </c>
      <c r="P187" s="159">
        <f t="shared" si="11"/>
        <v>6.6079200000000009</v>
      </c>
      <c r="Q187" s="159">
        <v>2.8680000000000001E-2</v>
      </c>
      <c r="R187" s="159">
        <f t="shared" si="12"/>
        <v>5.7428832000000005</v>
      </c>
      <c r="S187" s="159">
        <v>0</v>
      </c>
      <c r="T187" s="160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152</v>
      </c>
      <c r="AT187" s="161" t="s">
        <v>148</v>
      </c>
      <c r="AU187" s="161" t="s">
        <v>85</v>
      </c>
      <c r="AY187" s="14" t="s">
        <v>146</v>
      </c>
      <c r="BE187" s="162">
        <f t="shared" si="14"/>
        <v>0</v>
      </c>
      <c r="BF187" s="162">
        <f t="shared" si="15"/>
        <v>118.14</v>
      </c>
      <c r="BG187" s="162">
        <f t="shared" si="16"/>
        <v>0</v>
      </c>
      <c r="BH187" s="162">
        <f t="shared" si="17"/>
        <v>0</v>
      </c>
      <c r="BI187" s="162">
        <f t="shared" si="18"/>
        <v>0</v>
      </c>
      <c r="BJ187" s="14" t="s">
        <v>85</v>
      </c>
      <c r="BK187" s="162">
        <f t="shared" si="19"/>
        <v>118.14</v>
      </c>
      <c r="BL187" s="14" t="s">
        <v>152</v>
      </c>
      <c r="BM187" s="161" t="s">
        <v>305</v>
      </c>
    </row>
    <row r="188" spans="1:65" s="2" customFormat="1" ht="33" customHeight="1">
      <c r="A188" s="26"/>
      <c r="B188" s="149"/>
      <c r="C188" s="150" t="s">
        <v>227</v>
      </c>
      <c r="D188" s="150" t="s">
        <v>148</v>
      </c>
      <c r="E188" s="151" t="s">
        <v>967</v>
      </c>
      <c r="F188" s="152" t="s">
        <v>968</v>
      </c>
      <c r="G188" s="153" t="s">
        <v>155</v>
      </c>
      <c r="H188" s="154">
        <v>200.24</v>
      </c>
      <c r="I188" s="155">
        <v>0.1</v>
      </c>
      <c r="J188" s="155">
        <f t="shared" si="10"/>
        <v>20.02</v>
      </c>
      <c r="K188" s="156"/>
      <c r="L188" s="27"/>
      <c r="M188" s="157" t="s">
        <v>1</v>
      </c>
      <c r="N188" s="158" t="s">
        <v>38</v>
      </c>
      <c r="O188" s="159">
        <v>6.0000000000000001E-3</v>
      </c>
      <c r="P188" s="159">
        <f t="shared" si="11"/>
        <v>1.2014400000000001</v>
      </c>
      <c r="Q188" s="159">
        <v>0</v>
      </c>
      <c r="R188" s="159">
        <f t="shared" si="12"/>
        <v>0</v>
      </c>
      <c r="S188" s="159">
        <v>0</v>
      </c>
      <c r="T188" s="160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152</v>
      </c>
      <c r="AT188" s="161" t="s">
        <v>148</v>
      </c>
      <c r="AU188" s="161" t="s">
        <v>85</v>
      </c>
      <c r="AY188" s="14" t="s">
        <v>146</v>
      </c>
      <c r="BE188" s="162">
        <f t="shared" si="14"/>
        <v>0</v>
      </c>
      <c r="BF188" s="162">
        <f t="shared" si="15"/>
        <v>20.02</v>
      </c>
      <c r="BG188" s="162">
        <f t="shared" si="16"/>
        <v>0</v>
      </c>
      <c r="BH188" s="162">
        <f t="shared" si="17"/>
        <v>0</v>
      </c>
      <c r="BI188" s="162">
        <f t="shared" si="18"/>
        <v>0</v>
      </c>
      <c r="BJ188" s="14" t="s">
        <v>85</v>
      </c>
      <c r="BK188" s="162">
        <f t="shared" si="19"/>
        <v>20.02</v>
      </c>
      <c r="BL188" s="14" t="s">
        <v>152</v>
      </c>
      <c r="BM188" s="161" t="s">
        <v>308</v>
      </c>
    </row>
    <row r="189" spans="1:65" s="2" customFormat="1" ht="24.15" customHeight="1">
      <c r="A189" s="26"/>
      <c r="B189" s="149"/>
      <c r="C189" s="150" t="s">
        <v>309</v>
      </c>
      <c r="D189" s="150" t="s">
        <v>148</v>
      </c>
      <c r="E189" s="151" t="s">
        <v>969</v>
      </c>
      <c r="F189" s="152" t="s">
        <v>970</v>
      </c>
      <c r="G189" s="153" t="s">
        <v>155</v>
      </c>
      <c r="H189" s="154">
        <v>200.24</v>
      </c>
      <c r="I189" s="155">
        <v>0.34</v>
      </c>
      <c r="J189" s="155">
        <f t="shared" si="10"/>
        <v>68.08</v>
      </c>
      <c r="K189" s="156"/>
      <c r="L189" s="27"/>
      <c r="M189" s="157" t="s">
        <v>1</v>
      </c>
      <c r="N189" s="158" t="s">
        <v>38</v>
      </c>
      <c r="O189" s="159">
        <v>0.02</v>
      </c>
      <c r="P189" s="159">
        <f t="shared" si="11"/>
        <v>4.0048000000000004</v>
      </c>
      <c r="Q189" s="159">
        <v>2.3900000000000001E-2</v>
      </c>
      <c r="R189" s="159">
        <f t="shared" si="12"/>
        <v>4.7857360000000009</v>
      </c>
      <c r="S189" s="159">
        <v>0</v>
      </c>
      <c r="T189" s="160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152</v>
      </c>
      <c r="AT189" s="161" t="s">
        <v>148</v>
      </c>
      <c r="AU189" s="161" t="s">
        <v>85</v>
      </c>
      <c r="AY189" s="14" t="s">
        <v>146</v>
      </c>
      <c r="BE189" s="162">
        <f t="shared" si="14"/>
        <v>0</v>
      </c>
      <c r="BF189" s="162">
        <f t="shared" si="15"/>
        <v>68.08</v>
      </c>
      <c r="BG189" s="162">
        <f t="shared" si="16"/>
        <v>0</v>
      </c>
      <c r="BH189" s="162">
        <f t="shared" si="17"/>
        <v>0</v>
      </c>
      <c r="BI189" s="162">
        <f t="shared" si="18"/>
        <v>0</v>
      </c>
      <c r="BJ189" s="14" t="s">
        <v>85</v>
      </c>
      <c r="BK189" s="162">
        <f t="shared" si="19"/>
        <v>68.08</v>
      </c>
      <c r="BL189" s="14" t="s">
        <v>152</v>
      </c>
      <c r="BM189" s="161" t="s">
        <v>312</v>
      </c>
    </row>
    <row r="190" spans="1:65" s="2" customFormat="1" ht="24.15" customHeight="1">
      <c r="A190" s="26"/>
      <c r="B190" s="149"/>
      <c r="C190" s="150" t="s">
        <v>231</v>
      </c>
      <c r="D190" s="150" t="s">
        <v>148</v>
      </c>
      <c r="E190" s="151" t="s">
        <v>971</v>
      </c>
      <c r="F190" s="152" t="s">
        <v>972</v>
      </c>
      <c r="G190" s="153" t="s">
        <v>151</v>
      </c>
      <c r="H190" s="154">
        <v>154.03</v>
      </c>
      <c r="I190" s="155">
        <v>1.5</v>
      </c>
      <c r="J190" s="155">
        <f t="shared" si="10"/>
        <v>231.05</v>
      </c>
      <c r="K190" s="156"/>
      <c r="L190" s="27"/>
      <c r="M190" s="157" t="s">
        <v>1</v>
      </c>
      <c r="N190" s="158" t="s">
        <v>38</v>
      </c>
      <c r="O190" s="159">
        <v>8.2000000000000003E-2</v>
      </c>
      <c r="P190" s="159">
        <f t="shared" si="11"/>
        <v>12.630460000000001</v>
      </c>
      <c r="Q190" s="159">
        <v>0</v>
      </c>
      <c r="R190" s="159">
        <f t="shared" si="12"/>
        <v>0</v>
      </c>
      <c r="S190" s="159">
        <v>0</v>
      </c>
      <c r="T190" s="160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152</v>
      </c>
      <c r="AT190" s="161" t="s">
        <v>148</v>
      </c>
      <c r="AU190" s="161" t="s">
        <v>85</v>
      </c>
      <c r="AY190" s="14" t="s">
        <v>146</v>
      </c>
      <c r="BE190" s="162">
        <f t="shared" si="14"/>
        <v>0</v>
      </c>
      <c r="BF190" s="162">
        <f t="shared" si="15"/>
        <v>231.05</v>
      </c>
      <c r="BG190" s="162">
        <f t="shared" si="16"/>
        <v>0</v>
      </c>
      <c r="BH190" s="162">
        <f t="shared" si="17"/>
        <v>0</v>
      </c>
      <c r="BI190" s="162">
        <f t="shared" si="18"/>
        <v>0</v>
      </c>
      <c r="BJ190" s="14" t="s">
        <v>85</v>
      </c>
      <c r="BK190" s="162">
        <f t="shared" si="19"/>
        <v>231.05</v>
      </c>
      <c r="BL190" s="14" t="s">
        <v>152</v>
      </c>
      <c r="BM190" s="161" t="s">
        <v>316</v>
      </c>
    </row>
    <row r="191" spans="1:65" s="2" customFormat="1" ht="33" customHeight="1">
      <c r="A191" s="26"/>
      <c r="B191" s="149"/>
      <c r="C191" s="150" t="s">
        <v>317</v>
      </c>
      <c r="D191" s="150" t="s">
        <v>148</v>
      </c>
      <c r="E191" s="151" t="s">
        <v>973</v>
      </c>
      <c r="F191" s="152" t="s">
        <v>974</v>
      </c>
      <c r="G191" s="153" t="s">
        <v>151</v>
      </c>
      <c r="H191" s="154">
        <v>154.03</v>
      </c>
      <c r="I191" s="155">
        <v>1.46</v>
      </c>
      <c r="J191" s="155">
        <f t="shared" si="10"/>
        <v>224.88</v>
      </c>
      <c r="K191" s="156"/>
      <c r="L191" s="27"/>
      <c r="M191" s="157" t="s">
        <v>1</v>
      </c>
      <c r="N191" s="158" t="s">
        <v>38</v>
      </c>
      <c r="O191" s="159">
        <v>2E-3</v>
      </c>
      <c r="P191" s="159">
        <f t="shared" si="11"/>
        <v>0.30806</v>
      </c>
      <c r="Q191" s="159">
        <v>1.7899999999999999E-3</v>
      </c>
      <c r="R191" s="159">
        <f t="shared" si="12"/>
        <v>0.27571370000000001</v>
      </c>
      <c r="S191" s="159">
        <v>0</v>
      </c>
      <c r="T191" s="160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152</v>
      </c>
      <c r="AT191" s="161" t="s">
        <v>148</v>
      </c>
      <c r="AU191" s="161" t="s">
        <v>85</v>
      </c>
      <c r="AY191" s="14" t="s">
        <v>146</v>
      </c>
      <c r="BE191" s="162">
        <f t="shared" si="14"/>
        <v>0</v>
      </c>
      <c r="BF191" s="162">
        <f t="shared" si="15"/>
        <v>224.88</v>
      </c>
      <c r="BG191" s="162">
        <f t="shared" si="16"/>
        <v>0</v>
      </c>
      <c r="BH191" s="162">
        <f t="shared" si="17"/>
        <v>0</v>
      </c>
      <c r="BI191" s="162">
        <f t="shared" si="18"/>
        <v>0</v>
      </c>
      <c r="BJ191" s="14" t="s">
        <v>85</v>
      </c>
      <c r="BK191" s="162">
        <f t="shared" si="19"/>
        <v>224.88</v>
      </c>
      <c r="BL191" s="14" t="s">
        <v>152</v>
      </c>
      <c r="BM191" s="161" t="s">
        <v>320</v>
      </c>
    </row>
    <row r="192" spans="1:65" s="2" customFormat="1" ht="24.15" customHeight="1">
      <c r="A192" s="26"/>
      <c r="B192" s="149"/>
      <c r="C192" s="150" t="s">
        <v>234</v>
      </c>
      <c r="D192" s="150" t="s">
        <v>148</v>
      </c>
      <c r="E192" s="151" t="s">
        <v>975</v>
      </c>
      <c r="F192" s="152" t="s">
        <v>976</v>
      </c>
      <c r="G192" s="153" t="s">
        <v>151</v>
      </c>
      <c r="H192" s="154">
        <v>154.03</v>
      </c>
      <c r="I192" s="155">
        <v>1.0900000000000001</v>
      </c>
      <c r="J192" s="155">
        <f t="shared" si="10"/>
        <v>167.89</v>
      </c>
      <c r="K192" s="156"/>
      <c r="L192" s="27"/>
      <c r="M192" s="157" t="s">
        <v>1</v>
      </c>
      <c r="N192" s="158" t="s">
        <v>38</v>
      </c>
      <c r="O192" s="159">
        <v>6.4000000000000001E-2</v>
      </c>
      <c r="P192" s="159">
        <f t="shared" si="11"/>
        <v>9.85792</v>
      </c>
      <c r="Q192" s="159">
        <v>2.743E-2</v>
      </c>
      <c r="R192" s="159">
        <f t="shared" si="12"/>
        <v>4.2250429</v>
      </c>
      <c r="S192" s="159">
        <v>0</v>
      </c>
      <c r="T192" s="160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152</v>
      </c>
      <c r="AT192" s="161" t="s">
        <v>148</v>
      </c>
      <c r="AU192" s="161" t="s">
        <v>85</v>
      </c>
      <c r="AY192" s="14" t="s">
        <v>146</v>
      </c>
      <c r="BE192" s="162">
        <f t="shared" si="14"/>
        <v>0</v>
      </c>
      <c r="BF192" s="162">
        <f t="shared" si="15"/>
        <v>167.89</v>
      </c>
      <c r="BG192" s="162">
        <f t="shared" si="16"/>
        <v>0</v>
      </c>
      <c r="BH192" s="162">
        <f t="shared" si="17"/>
        <v>0</v>
      </c>
      <c r="BI192" s="162">
        <f t="shared" si="18"/>
        <v>0</v>
      </c>
      <c r="BJ192" s="14" t="s">
        <v>85</v>
      </c>
      <c r="BK192" s="162">
        <f t="shared" si="19"/>
        <v>167.89</v>
      </c>
      <c r="BL192" s="14" t="s">
        <v>152</v>
      </c>
      <c r="BM192" s="161" t="s">
        <v>323</v>
      </c>
    </row>
    <row r="193" spans="1:65" s="2" customFormat="1" ht="24.15" customHeight="1">
      <c r="A193" s="26"/>
      <c r="B193" s="149"/>
      <c r="C193" s="150" t="s">
        <v>324</v>
      </c>
      <c r="D193" s="150" t="s">
        <v>148</v>
      </c>
      <c r="E193" s="151" t="s">
        <v>306</v>
      </c>
      <c r="F193" s="152" t="s">
        <v>307</v>
      </c>
      <c r="G193" s="153" t="s">
        <v>151</v>
      </c>
      <c r="H193" s="154">
        <v>387.92</v>
      </c>
      <c r="I193" s="155">
        <v>1.68</v>
      </c>
      <c r="J193" s="155">
        <f t="shared" si="10"/>
        <v>651.71</v>
      </c>
      <c r="K193" s="156"/>
      <c r="L193" s="27"/>
      <c r="M193" s="157" t="s">
        <v>1</v>
      </c>
      <c r="N193" s="158" t="s">
        <v>38</v>
      </c>
      <c r="O193" s="159">
        <v>0.123</v>
      </c>
      <c r="P193" s="159">
        <f t="shared" si="11"/>
        <v>47.71416</v>
      </c>
      <c r="Q193" s="159">
        <v>3.0000000000000001E-5</v>
      </c>
      <c r="R193" s="159">
        <f t="shared" si="12"/>
        <v>1.1637600000000001E-2</v>
      </c>
      <c r="S193" s="159">
        <v>0</v>
      </c>
      <c r="T193" s="160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152</v>
      </c>
      <c r="AT193" s="161" t="s">
        <v>148</v>
      </c>
      <c r="AU193" s="161" t="s">
        <v>85</v>
      </c>
      <c r="AY193" s="14" t="s">
        <v>146</v>
      </c>
      <c r="BE193" s="162">
        <f t="shared" si="14"/>
        <v>0</v>
      </c>
      <c r="BF193" s="162">
        <f t="shared" si="15"/>
        <v>651.71</v>
      </c>
      <c r="BG193" s="162">
        <f t="shared" si="16"/>
        <v>0</v>
      </c>
      <c r="BH193" s="162">
        <f t="shared" si="17"/>
        <v>0</v>
      </c>
      <c r="BI193" s="162">
        <f t="shared" si="18"/>
        <v>0</v>
      </c>
      <c r="BJ193" s="14" t="s">
        <v>85</v>
      </c>
      <c r="BK193" s="162">
        <f t="shared" si="19"/>
        <v>651.71</v>
      </c>
      <c r="BL193" s="14" t="s">
        <v>152</v>
      </c>
      <c r="BM193" s="161" t="s">
        <v>327</v>
      </c>
    </row>
    <row r="194" spans="1:65" s="2" customFormat="1" ht="16.5" customHeight="1">
      <c r="A194" s="26"/>
      <c r="B194" s="149"/>
      <c r="C194" s="150" t="s">
        <v>238</v>
      </c>
      <c r="D194" s="150" t="s">
        <v>148</v>
      </c>
      <c r="E194" s="151" t="s">
        <v>977</v>
      </c>
      <c r="F194" s="152" t="s">
        <v>978</v>
      </c>
      <c r="G194" s="153" t="s">
        <v>151</v>
      </c>
      <c r="H194" s="154">
        <v>154.03</v>
      </c>
      <c r="I194" s="155">
        <v>4.34</v>
      </c>
      <c r="J194" s="155">
        <f t="shared" si="10"/>
        <v>668.49</v>
      </c>
      <c r="K194" s="156"/>
      <c r="L194" s="27"/>
      <c r="M194" s="157" t="s">
        <v>1</v>
      </c>
      <c r="N194" s="158" t="s">
        <v>38</v>
      </c>
      <c r="O194" s="159">
        <v>0.32401000000000002</v>
      </c>
      <c r="P194" s="159">
        <f t="shared" si="11"/>
        <v>49.907260300000004</v>
      </c>
      <c r="Q194" s="159">
        <v>5.0000000000000002E-5</v>
      </c>
      <c r="R194" s="159">
        <f t="shared" si="12"/>
        <v>7.7015E-3</v>
      </c>
      <c r="S194" s="159">
        <v>0</v>
      </c>
      <c r="T194" s="160">
        <f t="shared" si="1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152</v>
      </c>
      <c r="AT194" s="161" t="s">
        <v>148</v>
      </c>
      <c r="AU194" s="161" t="s">
        <v>85</v>
      </c>
      <c r="AY194" s="14" t="s">
        <v>146</v>
      </c>
      <c r="BE194" s="162">
        <f t="shared" si="14"/>
        <v>0</v>
      </c>
      <c r="BF194" s="162">
        <f t="shared" si="15"/>
        <v>668.49</v>
      </c>
      <c r="BG194" s="162">
        <f t="shared" si="16"/>
        <v>0</v>
      </c>
      <c r="BH194" s="162">
        <f t="shared" si="17"/>
        <v>0</v>
      </c>
      <c r="BI194" s="162">
        <f t="shared" si="18"/>
        <v>0</v>
      </c>
      <c r="BJ194" s="14" t="s">
        <v>85</v>
      </c>
      <c r="BK194" s="162">
        <f t="shared" si="19"/>
        <v>668.49</v>
      </c>
      <c r="BL194" s="14" t="s">
        <v>152</v>
      </c>
      <c r="BM194" s="161" t="s">
        <v>330</v>
      </c>
    </row>
    <row r="195" spans="1:65" s="2" customFormat="1" ht="24.15" customHeight="1">
      <c r="A195" s="26"/>
      <c r="B195" s="149"/>
      <c r="C195" s="150" t="s">
        <v>331</v>
      </c>
      <c r="D195" s="150" t="s">
        <v>148</v>
      </c>
      <c r="E195" s="151" t="s">
        <v>310</v>
      </c>
      <c r="F195" s="152" t="s">
        <v>311</v>
      </c>
      <c r="G195" s="153" t="s">
        <v>151</v>
      </c>
      <c r="H195" s="154">
        <v>405.96</v>
      </c>
      <c r="I195" s="155">
        <v>6.67</v>
      </c>
      <c r="J195" s="155">
        <f t="shared" si="10"/>
        <v>2707.75</v>
      </c>
      <c r="K195" s="156"/>
      <c r="L195" s="27"/>
      <c r="M195" s="157" t="s">
        <v>1</v>
      </c>
      <c r="N195" s="158" t="s">
        <v>38</v>
      </c>
      <c r="O195" s="159">
        <v>0.18099999999999999</v>
      </c>
      <c r="P195" s="159">
        <f t="shared" si="11"/>
        <v>73.478759999999994</v>
      </c>
      <c r="Q195" s="159">
        <v>0</v>
      </c>
      <c r="R195" s="159">
        <f t="shared" si="12"/>
        <v>0</v>
      </c>
      <c r="S195" s="159">
        <v>0</v>
      </c>
      <c r="T195" s="160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152</v>
      </c>
      <c r="AT195" s="161" t="s">
        <v>148</v>
      </c>
      <c r="AU195" s="161" t="s">
        <v>85</v>
      </c>
      <c r="AY195" s="14" t="s">
        <v>146</v>
      </c>
      <c r="BE195" s="162">
        <f t="shared" si="14"/>
        <v>0</v>
      </c>
      <c r="BF195" s="162">
        <f t="shared" si="15"/>
        <v>2707.75</v>
      </c>
      <c r="BG195" s="162">
        <f t="shared" si="16"/>
        <v>0</v>
      </c>
      <c r="BH195" s="162">
        <f t="shared" si="17"/>
        <v>0</v>
      </c>
      <c r="BI195" s="162">
        <f t="shared" si="18"/>
        <v>0</v>
      </c>
      <c r="BJ195" s="14" t="s">
        <v>85</v>
      </c>
      <c r="BK195" s="162">
        <f t="shared" si="19"/>
        <v>2707.75</v>
      </c>
      <c r="BL195" s="14" t="s">
        <v>152</v>
      </c>
      <c r="BM195" s="161" t="s">
        <v>334</v>
      </c>
    </row>
    <row r="196" spans="1:65" s="2" customFormat="1" ht="24.15" customHeight="1">
      <c r="A196" s="26"/>
      <c r="B196" s="149"/>
      <c r="C196" s="150" t="s">
        <v>241</v>
      </c>
      <c r="D196" s="150" t="s">
        <v>148</v>
      </c>
      <c r="E196" s="151" t="s">
        <v>313</v>
      </c>
      <c r="F196" s="152" t="s">
        <v>314</v>
      </c>
      <c r="G196" s="153" t="s">
        <v>315</v>
      </c>
      <c r="H196" s="154">
        <v>1</v>
      </c>
      <c r="I196" s="155">
        <v>350</v>
      </c>
      <c r="J196" s="155">
        <f t="shared" si="10"/>
        <v>350</v>
      </c>
      <c r="K196" s="156"/>
      <c r="L196" s="27"/>
      <c r="M196" s="157" t="s">
        <v>1</v>
      </c>
      <c r="N196" s="158" t="s">
        <v>38</v>
      </c>
      <c r="O196" s="159">
        <v>0</v>
      </c>
      <c r="P196" s="159">
        <f t="shared" si="11"/>
        <v>0</v>
      </c>
      <c r="Q196" s="159">
        <v>0</v>
      </c>
      <c r="R196" s="159">
        <f t="shared" si="12"/>
        <v>0</v>
      </c>
      <c r="S196" s="159">
        <v>0</v>
      </c>
      <c r="T196" s="160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152</v>
      </c>
      <c r="AT196" s="161" t="s">
        <v>148</v>
      </c>
      <c r="AU196" s="161" t="s">
        <v>85</v>
      </c>
      <c r="AY196" s="14" t="s">
        <v>146</v>
      </c>
      <c r="BE196" s="162">
        <f t="shared" si="14"/>
        <v>0</v>
      </c>
      <c r="BF196" s="162">
        <f t="shared" si="15"/>
        <v>350</v>
      </c>
      <c r="BG196" s="162">
        <f t="shared" si="16"/>
        <v>0</v>
      </c>
      <c r="BH196" s="162">
        <f t="shared" si="17"/>
        <v>0</v>
      </c>
      <c r="BI196" s="162">
        <f t="shared" si="18"/>
        <v>0</v>
      </c>
      <c r="BJ196" s="14" t="s">
        <v>85</v>
      </c>
      <c r="BK196" s="162">
        <f t="shared" si="19"/>
        <v>350</v>
      </c>
      <c r="BL196" s="14" t="s">
        <v>152</v>
      </c>
      <c r="BM196" s="161" t="s">
        <v>337</v>
      </c>
    </row>
    <row r="197" spans="1:65" s="2" customFormat="1" ht="16.5" customHeight="1">
      <c r="A197" s="26"/>
      <c r="B197" s="149"/>
      <c r="C197" s="150" t="s">
        <v>338</v>
      </c>
      <c r="D197" s="150" t="s">
        <v>148</v>
      </c>
      <c r="E197" s="151" t="s">
        <v>318</v>
      </c>
      <c r="F197" s="152" t="s">
        <v>319</v>
      </c>
      <c r="G197" s="153" t="s">
        <v>315</v>
      </c>
      <c r="H197" s="154">
        <v>1</v>
      </c>
      <c r="I197" s="155">
        <v>400</v>
      </c>
      <c r="J197" s="155">
        <f t="shared" si="10"/>
        <v>400</v>
      </c>
      <c r="K197" s="156"/>
      <c r="L197" s="27"/>
      <c r="M197" s="157" t="s">
        <v>1</v>
      </c>
      <c r="N197" s="158" t="s">
        <v>38</v>
      </c>
      <c r="O197" s="159">
        <v>0</v>
      </c>
      <c r="P197" s="159">
        <f t="shared" si="11"/>
        <v>0</v>
      </c>
      <c r="Q197" s="159">
        <v>0</v>
      </c>
      <c r="R197" s="159">
        <f t="shared" si="12"/>
        <v>0</v>
      </c>
      <c r="S197" s="159">
        <v>0</v>
      </c>
      <c r="T197" s="160">
        <f t="shared" si="1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152</v>
      </c>
      <c r="AT197" s="161" t="s">
        <v>148</v>
      </c>
      <c r="AU197" s="161" t="s">
        <v>85</v>
      </c>
      <c r="AY197" s="14" t="s">
        <v>146</v>
      </c>
      <c r="BE197" s="162">
        <f t="shared" si="14"/>
        <v>0</v>
      </c>
      <c r="BF197" s="162">
        <f t="shared" si="15"/>
        <v>400</v>
      </c>
      <c r="BG197" s="162">
        <f t="shared" si="16"/>
        <v>0</v>
      </c>
      <c r="BH197" s="162">
        <f t="shared" si="17"/>
        <v>0</v>
      </c>
      <c r="BI197" s="162">
        <f t="shared" si="18"/>
        <v>0</v>
      </c>
      <c r="BJ197" s="14" t="s">
        <v>85</v>
      </c>
      <c r="BK197" s="162">
        <f t="shared" si="19"/>
        <v>400</v>
      </c>
      <c r="BL197" s="14" t="s">
        <v>152</v>
      </c>
      <c r="BM197" s="161" t="s">
        <v>339</v>
      </c>
    </row>
    <row r="198" spans="1:65" s="2" customFormat="1" ht="16.5" customHeight="1">
      <c r="A198" s="26"/>
      <c r="B198" s="149"/>
      <c r="C198" s="150" t="s">
        <v>245</v>
      </c>
      <c r="D198" s="150" t="s">
        <v>148</v>
      </c>
      <c r="E198" s="151" t="s">
        <v>321</v>
      </c>
      <c r="F198" s="152" t="s">
        <v>322</v>
      </c>
      <c r="G198" s="153" t="s">
        <v>315</v>
      </c>
      <c r="H198" s="154">
        <v>1</v>
      </c>
      <c r="I198" s="155">
        <v>300</v>
      </c>
      <c r="J198" s="155">
        <f t="shared" si="10"/>
        <v>300</v>
      </c>
      <c r="K198" s="156"/>
      <c r="L198" s="27"/>
      <c r="M198" s="157" t="s">
        <v>1</v>
      </c>
      <c r="N198" s="158" t="s">
        <v>38</v>
      </c>
      <c r="O198" s="159">
        <v>0</v>
      </c>
      <c r="P198" s="159">
        <f t="shared" si="11"/>
        <v>0</v>
      </c>
      <c r="Q198" s="159">
        <v>0</v>
      </c>
      <c r="R198" s="159">
        <f t="shared" si="12"/>
        <v>0</v>
      </c>
      <c r="S198" s="159">
        <v>0</v>
      </c>
      <c r="T198" s="160">
        <f t="shared" si="1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152</v>
      </c>
      <c r="AT198" s="161" t="s">
        <v>148</v>
      </c>
      <c r="AU198" s="161" t="s">
        <v>85</v>
      </c>
      <c r="AY198" s="14" t="s">
        <v>146</v>
      </c>
      <c r="BE198" s="162">
        <f t="shared" si="14"/>
        <v>0</v>
      </c>
      <c r="BF198" s="162">
        <f t="shared" si="15"/>
        <v>300</v>
      </c>
      <c r="BG198" s="162">
        <f t="shared" si="16"/>
        <v>0</v>
      </c>
      <c r="BH198" s="162">
        <f t="shared" si="17"/>
        <v>0</v>
      </c>
      <c r="BI198" s="162">
        <f t="shared" si="18"/>
        <v>0</v>
      </c>
      <c r="BJ198" s="14" t="s">
        <v>85</v>
      </c>
      <c r="BK198" s="162">
        <f t="shared" si="19"/>
        <v>300</v>
      </c>
      <c r="BL198" s="14" t="s">
        <v>152</v>
      </c>
      <c r="BM198" s="161" t="s">
        <v>342</v>
      </c>
    </row>
    <row r="199" spans="1:65" s="2" customFormat="1" ht="16.5" customHeight="1">
      <c r="A199" s="26"/>
      <c r="B199" s="149"/>
      <c r="C199" s="150" t="s">
        <v>343</v>
      </c>
      <c r="D199" s="150" t="s">
        <v>148</v>
      </c>
      <c r="E199" s="151" t="s">
        <v>325</v>
      </c>
      <c r="F199" s="152" t="s">
        <v>979</v>
      </c>
      <c r="G199" s="153" t="s">
        <v>315</v>
      </c>
      <c r="H199" s="154">
        <v>1</v>
      </c>
      <c r="I199" s="155">
        <v>150</v>
      </c>
      <c r="J199" s="155">
        <f t="shared" si="10"/>
        <v>150</v>
      </c>
      <c r="K199" s="156"/>
      <c r="L199" s="27"/>
      <c r="M199" s="157" t="s">
        <v>1</v>
      </c>
      <c r="N199" s="158" t="s">
        <v>38</v>
      </c>
      <c r="O199" s="159">
        <v>0</v>
      </c>
      <c r="P199" s="159">
        <f t="shared" si="11"/>
        <v>0</v>
      </c>
      <c r="Q199" s="159">
        <v>0</v>
      </c>
      <c r="R199" s="159">
        <f t="shared" si="12"/>
        <v>0</v>
      </c>
      <c r="S199" s="159">
        <v>0</v>
      </c>
      <c r="T199" s="160">
        <f t="shared" si="1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152</v>
      </c>
      <c r="AT199" s="161" t="s">
        <v>148</v>
      </c>
      <c r="AU199" s="161" t="s">
        <v>85</v>
      </c>
      <c r="AY199" s="14" t="s">
        <v>146</v>
      </c>
      <c r="BE199" s="162">
        <f t="shared" si="14"/>
        <v>0</v>
      </c>
      <c r="BF199" s="162">
        <f t="shared" si="15"/>
        <v>150</v>
      </c>
      <c r="BG199" s="162">
        <f t="shared" si="16"/>
        <v>0</v>
      </c>
      <c r="BH199" s="162">
        <f t="shared" si="17"/>
        <v>0</v>
      </c>
      <c r="BI199" s="162">
        <f t="shared" si="18"/>
        <v>0</v>
      </c>
      <c r="BJ199" s="14" t="s">
        <v>85</v>
      </c>
      <c r="BK199" s="162">
        <f t="shared" si="19"/>
        <v>150</v>
      </c>
      <c r="BL199" s="14" t="s">
        <v>152</v>
      </c>
      <c r="BM199" s="161" t="s">
        <v>346</v>
      </c>
    </row>
    <row r="200" spans="1:65" s="2" customFormat="1" ht="21.75" customHeight="1">
      <c r="A200" s="26"/>
      <c r="B200" s="149"/>
      <c r="C200" s="150" t="s">
        <v>248</v>
      </c>
      <c r="D200" s="150" t="s">
        <v>148</v>
      </c>
      <c r="E200" s="151" t="s">
        <v>980</v>
      </c>
      <c r="F200" s="152" t="s">
        <v>981</v>
      </c>
      <c r="G200" s="153" t="s">
        <v>315</v>
      </c>
      <c r="H200" s="154">
        <v>1</v>
      </c>
      <c r="I200" s="155">
        <v>600</v>
      </c>
      <c r="J200" s="155">
        <f t="shared" si="10"/>
        <v>600</v>
      </c>
      <c r="K200" s="156"/>
      <c r="L200" s="27"/>
      <c r="M200" s="157" t="s">
        <v>1</v>
      </c>
      <c r="N200" s="158" t="s">
        <v>38</v>
      </c>
      <c r="O200" s="159">
        <v>0</v>
      </c>
      <c r="P200" s="159">
        <f t="shared" si="11"/>
        <v>0</v>
      </c>
      <c r="Q200" s="159">
        <v>0</v>
      </c>
      <c r="R200" s="159">
        <f t="shared" si="12"/>
        <v>0</v>
      </c>
      <c r="S200" s="159">
        <v>0</v>
      </c>
      <c r="T200" s="160">
        <f t="shared" si="1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152</v>
      </c>
      <c r="AT200" s="161" t="s">
        <v>148</v>
      </c>
      <c r="AU200" s="161" t="s">
        <v>85</v>
      </c>
      <c r="AY200" s="14" t="s">
        <v>146</v>
      </c>
      <c r="BE200" s="162">
        <f t="shared" si="14"/>
        <v>0</v>
      </c>
      <c r="BF200" s="162">
        <f t="shared" si="15"/>
        <v>600</v>
      </c>
      <c r="BG200" s="162">
        <f t="shared" si="16"/>
        <v>0</v>
      </c>
      <c r="BH200" s="162">
        <f t="shared" si="17"/>
        <v>0</v>
      </c>
      <c r="BI200" s="162">
        <f t="shared" si="18"/>
        <v>0</v>
      </c>
      <c r="BJ200" s="14" t="s">
        <v>85</v>
      </c>
      <c r="BK200" s="162">
        <f t="shared" si="19"/>
        <v>600</v>
      </c>
      <c r="BL200" s="14" t="s">
        <v>152</v>
      </c>
      <c r="BM200" s="161" t="s">
        <v>349</v>
      </c>
    </row>
    <row r="201" spans="1:65" s="2" customFormat="1" ht="24.15" customHeight="1">
      <c r="A201" s="26"/>
      <c r="B201" s="149"/>
      <c r="C201" s="150" t="s">
        <v>350</v>
      </c>
      <c r="D201" s="150" t="s">
        <v>148</v>
      </c>
      <c r="E201" s="151" t="s">
        <v>328</v>
      </c>
      <c r="F201" s="152" t="s">
        <v>329</v>
      </c>
      <c r="G201" s="153" t="s">
        <v>315</v>
      </c>
      <c r="H201" s="154">
        <v>1</v>
      </c>
      <c r="I201" s="155">
        <v>500</v>
      </c>
      <c r="J201" s="155">
        <f t="shared" si="10"/>
        <v>500</v>
      </c>
      <c r="K201" s="156"/>
      <c r="L201" s="27"/>
      <c r="M201" s="157" t="s">
        <v>1</v>
      </c>
      <c r="N201" s="158" t="s">
        <v>38</v>
      </c>
      <c r="O201" s="159">
        <v>0</v>
      </c>
      <c r="P201" s="159">
        <f t="shared" si="11"/>
        <v>0</v>
      </c>
      <c r="Q201" s="159">
        <v>0</v>
      </c>
      <c r="R201" s="159">
        <f t="shared" si="12"/>
        <v>0</v>
      </c>
      <c r="S201" s="159">
        <v>0</v>
      </c>
      <c r="T201" s="160">
        <f t="shared" si="1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152</v>
      </c>
      <c r="AT201" s="161" t="s">
        <v>148</v>
      </c>
      <c r="AU201" s="161" t="s">
        <v>85</v>
      </c>
      <c r="AY201" s="14" t="s">
        <v>146</v>
      </c>
      <c r="BE201" s="162">
        <f t="shared" si="14"/>
        <v>0</v>
      </c>
      <c r="BF201" s="162">
        <f t="shared" si="15"/>
        <v>500</v>
      </c>
      <c r="BG201" s="162">
        <f t="shared" si="16"/>
        <v>0</v>
      </c>
      <c r="BH201" s="162">
        <f t="shared" si="17"/>
        <v>0</v>
      </c>
      <c r="BI201" s="162">
        <f t="shared" si="18"/>
        <v>0</v>
      </c>
      <c r="BJ201" s="14" t="s">
        <v>85</v>
      </c>
      <c r="BK201" s="162">
        <f t="shared" si="19"/>
        <v>500</v>
      </c>
      <c r="BL201" s="14" t="s">
        <v>152</v>
      </c>
      <c r="BM201" s="161" t="s">
        <v>353</v>
      </c>
    </row>
    <row r="202" spans="1:65" s="2" customFormat="1" ht="24.15" customHeight="1">
      <c r="A202" s="26"/>
      <c r="B202" s="149"/>
      <c r="C202" s="150" t="s">
        <v>252</v>
      </c>
      <c r="D202" s="150" t="s">
        <v>148</v>
      </c>
      <c r="E202" s="151" t="s">
        <v>982</v>
      </c>
      <c r="F202" s="152" t="s">
        <v>983</v>
      </c>
      <c r="G202" s="153" t="s">
        <v>315</v>
      </c>
      <c r="H202" s="154">
        <v>1</v>
      </c>
      <c r="I202" s="155">
        <v>1500</v>
      </c>
      <c r="J202" s="155">
        <f t="shared" si="10"/>
        <v>1500</v>
      </c>
      <c r="K202" s="156"/>
      <c r="L202" s="27"/>
      <c r="M202" s="157" t="s">
        <v>1</v>
      </c>
      <c r="N202" s="158" t="s">
        <v>38</v>
      </c>
      <c r="O202" s="159">
        <v>0</v>
      </c>
      <c r="P202" s="159">
        <f t="shared" si="11"/>
        <v>0</v>
      </c>
      <c r="Q202" s="159">
        <v>0</v>
      </c>
      <c r="R202" s="159">
        <f t="shared" si="12"/>
        <v>0</v>
      </c>
      <c r="S202" s="159">
        <v>0</v>
      </c>
      <c r="T202" s="160">
        <f t="shared" si="1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152</v>
      </c>
      <c r="AT202" s="161" t="s">
        <v>148</v>
      </c>
      <c r="AU202" s="161" t="s">
        <v>85</v>
      </c>
      <c r="AY202" s="14" t="s">
        <v>146</v>
      </c>
      <c r="BE202" s="162">
        <f t="shared" si="14"/>
        <v>0</v>
      </c>
      <c r="BF202" s="162">
        <f t="shared" si="15"/>
        <v>1500</v>
      </c>
      <c r="BG202" s="162">
        <f t="shared" si="16"/>
        <v>0</v>
      </c>
      <c r="BH202" s="162">
        <f t="shared" si="17"/>
        <v>0</v>
      </c>
      <c r="BI202" s="162">
        <f t="shared" si="18"/>
        <v>0</v>
      </c>
      <c r="BJ202" s="14" t="s">
        <v>85</v>
      </c>
      <c r="BK202" s="162">
        <f t="shared" si="19"/>
        <v>1500</v>
      </c>
      <c r="BL202" s="14" t="s">
        <v>152</v>
      </c>
      <c r="BM202" s="161" t="s">
        <v>356</v>
      </c>
    </row>
    <row r="203" spans="1:65" s="2" customFormat="1" ht="37.950000000000003" customHeight="1">
      <c r="A203" s="26"/>
      <c r="B203" s="149"/>
      <c r="C203" s="150" t="s">
        <v>357</v>
      </c>
      <c r="D203" s="150" t="s">
        <v>148</v>
      </c>
      <c r="E203" s="151" t="s">
        <v>335</v>
      </c>
      <c r="F203" s="152" t="s">
        <v>336</v>
      </c>
      <c r="G203" s="153" t="s">
        <v>155</v>
      </c>
      <c r="H203" s="154">
        <v>5.9</v>
      </c>
      <c r="I203" s="155">
        <v>89.08</v>
      </c>
      <c r="J203" s="155">
        <f t="shared" si="10"/>
        <v>525.57000000000005</v>
      </c>
      <c r="K203" s="156"/>
      <c r="L203" s="27"/>
      <c r="M203" s="157" t="s">
        <v>1</v>
      </c>
      <c r="N203" s="158" t="s">
        <v>38</v>
      </c>
      <c r="O203" s="159">
        <v>6.6262100000000004</v>
      </c>
      <c r="P203" s="159">
        <f t="shared" si="11"/>
        <v>39.094639000000008</v>
      </c>
      <c r="Q203" s="159">
        <v>0</v>
      </c>
      <c r="R203" s="159">
        <f t="shared" si="12"/>
        <v>0</v>
      </c>
      <c r="S203" s="159">
        <v>2.2000000000000002</v>
      </c>
      <c r="T203" s="160">
        <f t="shared" si="13"/>
        <v>12.980000000000002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152</v>
      </c>
      <c r="AT203" s="161" t="s">
        <v>148</v>
      </c>
      <c r="AU203" s="161" t="s">
        <v>85</v>
      </c>
      <c r="AY203" s="14" t="s">
        <v>146</v>
      </c>
      <c r="BE203" s="162">
        <f t="shared" si="14"/>
        <v>0</v>
      </c>
      <c r="BF203" s="162">
        <f t="shared" si="15"/>
        <v>525.57000000000005</v>
      </c>
      <c r="BG203" s="162">
        <f t="shared" si="16"/>
        <v>0</v>
      </c>
      <c r="BH203" s="162">
        <f t="shared" si="17"/>
        <v>0</v>
      </c>
      <c r="BI203" s="162">
        <f t="shared" si="18"/>
        <v>0</v>
      </c>
      <c r="BJ203" s="14" t="s">
        <v>85</v>
      </c>
      <c r="BK203" s="162">
        <f t="shared" si="19"/>
        <v>525.57000000000005</v>
      </c>
      <c r="BL203" s="14" t="s">
        <v>152</v>
      </c>
      <c r="BM203" s="161" t="s">
        <v>361</v>
      </c>
    </row>
    <row r="204" spans="1:65" s="2" customFormat="1" ht="37.950000000000003" customHeight="1">
      <c r="A204" s="26"/>
      <c r="B204" s="149"/>
      <c r="C204" s="150" t="s">
        <v>255</v>
      </c>
      <c r="D204" s="150" t="s">
        <v>148</v>
      </c>
      <c r="E204" s="151" t="s">
        <v>984</v>
      </c>
      <c r="F204" s="152" t="s">
        <v>985</v>
      </c>
      <c r="G204" s="153" t="s">
        <v>155</v>
      </c>
      <c r="H204" s="154">
        <v>12.32</v>
      </c>
      <c r="I204" s="155">
        <v>77.510000000000005</v>
      </c>
      <c r="J204" s="155">
        <f t="shared" si="10"/>
        <v>954.92</v>
      </c>
      <c r="K204" s="156"/>
      <c r="L204" s="27"/>
      <c r="M204" s="157" t="s">
        <v>1</v>
      </c>
      <c r="N204" s="158" t="s">
        <v>38</v>
      </c>
      <c r="O204" s="159">
        <v>5.8433999999999999</v>
      </c>
      <c r="P204" s="159">
        <f t="shared" si="11"/>
        <v>71.990688000000006</v>
      </c>
      <c r="Q204" s="159">
        <v>0</v>
      </c>
      <c r="R204" s="159">
        <f t="shared" si="12"/>
        <v>0</v>
      </c>
      <c r="S204" s="159">
        <v>2.2000000000000002</v>
      </c>
      <c r="T204" s="160">
        <f t="shared" si="13"/>
        <v>27.104000000000003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152</v>
      </c>
      <c r="AT204" s="161" t="s">
        <v>148</v>
      </c>
      <c r="AU204" s="161" t="s">
        <v>85</v>
      </c>
      <c r="AY204" s="14" t="s">
        <v>146</v>
      </c>
      <c r="BE204" s="162">
        <f t="shared" si="14"/>
        <v>0</v>
      </c>
      <c r="BF204" s="162">
        <f t="shared" si="15"/>
        <v>954.92</v>
      </c>
      <c r="BG204" s="162">
        <f t="shared" si="16"/>
        <v>0</v>
      </c>
      <c r="BH204" s="162">
        <f t="shared" si="17"/>
        <v>0</v>
      </c>
      <c r="BI204" s="162">
        <f t="shared" si="18"/>
        <v>0</v>
      </c>
      <c r="BJ204" s="14" t="s">
        <v>85</v>
      </c>
      <c r="BK204" s="162">
        <f t="shared" si="19"/>
        <v>954.92</v>
      </c>
      <c r="BL204" s="14" t="s">
        <v>152</v>
      </c>
      <c r="BM204" s="161" t="s">
        <v>364</v>
      </c>
    </row>
    <row r="205" spans="1:65" s="2" customFormat="1" ht="24.15" customHeight="1">
      <c r="A205" s="26"/>
      <c r="B205" s="149"/>
      <c r="C205" s="150" t="s">
        <v>365</v>
      </c>
      <c r="D205" s="150" t="s">
        <v>148</v>
      </c>
      <c r="E205" s="151" t="s">
        <v>986</v>
      </c>
      <c r="F205" s="152" t="s">
        <v>987</v>
      </c>
      <c r="G205" s="153" t="s">
        <v>286</v>
      </c>
      <c r="H205" s="154">
        <v>3</v>
      </c>
      <c r="I205" s="155">
        <v>0.68</v>
      </c>
      <c r="J205" s="155">
        <f t="shared" si="10"/>
        <v>2.04</v>
      </c>
      <c r="K205" s="156"/>
      <c r="L205" s="27"/>
      <c r="M205" s="157" t="s">
        <v>1</v>
      </c>
      <c r="N205" s="158" t="s">
        <v>38</v>
      </c>
      <c r="O205" s="159">
        <v>4.9000000000000002E-2</v>
      </c>
      <c r="P205" s="159">
        <f t="shared" si="11"/>
        <v>0.14700000000000002</v>
      </c>
      <c r="Q205" s="159">
        <v>0</v>
      </c>
      <c r="R205" s="159">
        <f t="shared" si="12"/>
        <v>0</v>
      </c>
      <c r="S205" s="159">
        <v>2.4E-2</v>
      </c>
      <c r="T205" s="160">
        <f t="shared" si="13"/>
        <v>7.2000000000000008E-2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152</v>
      </c>
      <c r="AT205" s="161" t="s">
        <v>148</v>
      </c>
      <c r="AU205" s="161" t="s">
        <v>85</v>
      </c>
      <c r="AY205" s="14" t="s">
        <v>146</v>
      </c>
      <c r="BE205" s="162">
        <f t="shared" si="14"/>
        <v>0</v>
      </c>
      <c r="BF205" s="162">
        <f t="shared" si="15"/>
        <v>2.04</v>
      </c>
      <c r="BG205" s="162">
        <f t="shared" si="16"/>
        <v>0</v>
      </c>
      <c r="BH205" s="162">
        <f t="shared" si="17"/>
        <v>0</v>
      </c>
      <c r="BI205" s="162">
        <f t="shared" si="18"/>
        <v>0</v>
      </c>
      <c r="BJ205" s="14" t="s">
        <v>85</v>
      </c>
      <c r="BK205" s="162">
        <f t="shared" si="19"/>
        <v>2.04</v>
      </c>
      <c r="BL205" s="14" t="s">
        <v>152</v>
      </c>
      <c r="BM205" s="161" t="s">
        <v>368</v>
      </c>
    </row>
    <row r="206" spans="1:65" s="2" customFormat="1" ht="24.15" customHeight="1">
      <c r="A206" s="26"/>
      <c r="B206" s="149"/>
      <c r="C206" s="150" t="s">
        <v>259</v>
      </c>
      <c r="D206" s="150" t="s">
        <v>148</v>
      </c>
      <c r="E206" s="151" t="s">
        <v>988</v>
      </c>
      <c r="F206" s="152" t="s">
        <v>989</v>
      </c>
      <c r="G206" s="153" t="s">
        <v>286</v>
      </c>
      <c r="H206" s="154">
        <v>2</v>
      </c>
      <c r="I206" s="155">
        <v>1.23</v>
      </c>
      <c r="J206" s="155">
        <f t="shared" si="10"/>
        <v>2.46</v>
      </c>
      <c r="K206" s="156"/>
      <c r="L206" s="27"/>
      <c r="M206" s="157" t="s">
        <v>1</v>
      </c>
      <c r="N206" s="158" t="s">
        <v>38</v>
      </c>
      <c r="O206" s="159">
        <v>8.8999999999999996E-2</v>
      </c>
      <c r="P206" s="159">
        <f t="shared" si="11"/>
        <v>0.17799999999999999</v>
      </c>
      <c r="Q206" s="159">
        <v>0</v>
      </c>
      <c r="R206" s="159">
        <f t="shared" si="12"/>
        <v>0</v>
      </c>
      <c r="S206" s="159">
        <v>2.7E-2</v>
      </c>
      <c r="T206" s="160">
        <f t="shared" si="13"/>
        <v>5.3999999999999999E-2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152</v>
      </c>
      <c r="AT206" s="161" t="s">
        <v>148</v>
      </c>
      <c r="AU206" s="161" t="s">
        <v>85</v>
      </c>
      <c r="AY206" s="14" t="s">
        <v>146</v>
      </c>
      <c r="BE206" s="162">
        <f t="shared" si="14"/>
        <v>0</v>
      </c>
      <c r="BF206" s="162">
        <f t="shared" si="15"/>
        <v>2.46</v>
      </c>
      <c r="BG206" s="162">
        <f t="shared" si="16"/>
        <v>0</v>
      </c>
      <c r="BH206" s="162">
        <f t="shared" si="17"/>
        <v>0</v>
      </c>
      <c r="BI206" s="162">
        <f t="shared" si="18"/>
        <v>0</v>
      </c>
      <c r="BJ206" s="14" t="s">
        <v>85</v>
      </c>
      <c r="BK206" s="162">
        <f t="shared" si="19"/>
        <v>2.46</v>
      </c>
      <c r="BL206" s="14" t="s">
        <v>152</v>
      </c>
      <c r="BM206" s="161" t="s">
        <v>371</v>
      </c>
    </row>
    <row r="207" spans="1:65" s="2" customFormat="1" ht="24.15" customHeight="1">
      <c r="A207" s="26"/>
      <c r="B207" s="149"/>
      <c r="C207" s="150" t="s">
        <v>372</v>
      </c>
      <c r="D207" s="150" t="s">
        <v>148</v>
      </c>
      <c r="E207" s="151" t="s">
        <v>990</v>
      </c>
      <c r="F207" s="152" t="s">
        <v>991</v>
      </c>
      <c r="G207" s="153" t="s">
        <v>151</v>
      </c>
      <c r="H207" s="154">
        <v>4.92</v>
      </c>
      <c r="I207" s="155">
        <v>22.11</v>
      </c>
      <c r="J207" s="155">
        <f t="shared" si="10"/>
        <v>108.78</v>
      </c>
      <c r="K207" s="156"/>
      <c r="L207" s="27"/>
      <c r="M207" s="157" t="s">
        <v>1</v>
      </c>
      <c r="N207" s="158" t="s">
        <v>38</v>
      </c>
      <c r="O207" s="159">
        <v>1.6</v>
      </c>
      <c r="P207" s="159">
        <f t="shared" si="11"/>
        <v>7.8719999999999999</v>
      </c>
      <c r="Q207" s="159">
        <v>0</v>
      </c>
      <c r="R207" s="159">
        <f t="shared" si="12"/>
        <v>0</v>
      </c>
      <c r="S207" s="159">
        <v>7.5999999999999998E-2</v>
      </c>
      <c r="T207" s="160">
        <f t="shared" si="13"/>
        <v>0.37391999999999997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152</v>
      </c>
      <c r="AT207" s="161" t="s">
        <v>148</v>
      </c>
      <c r="AU207" s="161" t="s">
        <v>85</v>
      </c>
      <c r="AY207" s="14" t="s">
        <v>146</v>
      </c>
      <c r="BE207" s="162">
        <f t="shared" si="14"/>
        <v>0</v>
      </c>
      <c r="BF207" s="162">
        <f t="shared" si="15"/>
        <v>108.78</v>
      </c>
      <c r="BG207" s="162">
        <f t="shared" si="16"/>
        <v>0</v>
      </c>
      <c r="BH207" s="162">
        <f t="shared" si="17"/>
        <v>0</v>
      </c>
      <c r="BI207" s="162">
        <f t="shared" si="18"/>
        <v>0</v>
      </c>
      <c r="BJ207" s="14" t="s">
        <v>85</v>
      </c>
      <c r="BK207" s="162">
        <f t="shared" si="19"/>
        <v>108.78</v>
      </c>
      <c r="BL207" s="14" t="s">
        <v>152</v>
      </c>
      <c r="BM207" s="161" t="s">
        <v>375</v>
      </c>
    </row>
    <row r="208" spans="1:65" s="2" customFormat="1" ht="24.15" customHeight="1">
      <c r="A208" s="26"/>
      <c r="B208" s="149"/>
      <c r="C208" s="150" t="s">
        <v>262</v>
      </c>
      <c r="D208" s="150" t="s">
        <v>148</v>
      </c>
      <c r="E208" s="151" t="s">
        <v>992</v>
      </c>
      <c r="F208" s="152" t="s">
        <v>993</v>
      </c>
      <c r="G208" s="153" t="s">
        <v>151</v>
      </c>
      <c r="H208" s="154">
        <v>4.51</v>
      </c>
      <c r="I208" s="155">
        <v>16.579999999999998</v>
      </c>
      <c r="J208" s="155">
        <f t="shared" si="10"/>
        <v>74.78</v>
      </c>
      <c r="K208" s="156"/>
      <c r="L208" s="27"/>
      <c r="M208" s="157" t="s">
        <v>1</v>
      </c>
      <c r="N208" s="158" t="s">
        <v>38</v>
      </c>
      <c r="O208" s="159">
        <v>1.2</v>
      </c>
      <c r="P208" s="159">
        <f t="shared" si="11"/>
        <v>5.4119999999999999</v>
      </c>
      <c r="Q208" s="159">
        <v>0</v>
      </c>
      <c r="R208" s="159">
        <f t="shared" si="12"/>
        <v>0</v>
      </c>
      <c r="S208" s="159">
        <v>6.3E-2</v>
      </c>
      <c r="T208" s="160">
        <f t="shared" si="13"/>
        <v>0.28412999999999999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152</v>
      </c>
      <c r="AT208" s="161" t="s">
        <v>148</v>
      </c>
      <c r="AU208" s="161" t="s">
        <v>85</v>
      </c>
      <c r="AY208" s="14" t="s">
        <v>146</v>
      </c>
      <c r="BE208" s="162">
        <f t="shared" si="14"/>
        <v>0</v>
      </c>
      <c r="BF208" s="162">
        <f t="shared" si="15"/>
        <v>74.78</v>
      </c>
      <c r="BG208" s="162">
        <f t="shared" si="16"/>
        <v>0</v>
      </c>
      <c r="BH208" s="162">
        <f t="shared" si="17"/>
        <v>0</v>
      </c>
      <c r="BI208" s="162">
        <f t="shared" si="18"/>
        <v>0</v>
      </c>
      <c r="BJ208" s="14" t="s">
        <v>85</v>
      </c>
      <c r="BK208" s="162">
        <f t="shared" si="19"/>
        <v>74.78</v>
      </c>
      <c r="BL208" s="14" t="s">
        <v>152</v>
      </c>
      <c r="BM208" s="161" t="s">
        <v>378</v>
      </c>
    </row>
    <row r="209" spans="1:65" s="2" customFormat="1" ht="21.75" customHeight="1">
      <c r="A209" s="26"/>
      <c r="B209" s="149"/>
      <c r="C209" s="150" t="s">
        <v>379</v>
      </c>
      <c r="D209" s="150" t="s">
        <v>148</v>
      </c>
      <c r="E209" s="151" t="s">
        <v>340</v>
      </c>
      <c r="F209" s="152" t="s">
        <v>341</v>
      </c>
      <c r="G209" s="153" t="s">
        <v>276</v>
      </c>
      <c r="H209" s="154">
        <v>58.42</v>
      </c>
      <c r="I209" s="155">
        <v>5.21</v>
      </c>
      <c r="J209" s="155">
        <f t="shared" si="10"/>
        <v>304.37</v>
      </c>
      <c r="K209" s="156"/>
      <c r="L209" s="27"/>
      <c r="M209" s="157" t="s">
        <v>1</v>
      </c>
      <c r="N209" s="158" t="s">
        <v>38</v>
      </c>
      <c r="O209" s="159">
        <v>0.377</v>
      </c>
      <c r="P209" s="159">
        <f t="shared" si="11"/>
        <v>22.024340000000002</v>
      </c>
      <c r="Q209" s="159">
        <v>0</v>
      </c>
      <c r="R209" s="159">
        <f t="shared" si="12"/>
        <v>0</v>
      </c>
      <c r="S209" s="159">
        <v>7.0000000000000001E-3</v>
      </c>
      <c r="T209" s="160">
        <f t="shared" si="13"/>
        <v>0.40894000000000003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152</v>
      </c>
      <c r="AT209" s="161" t="s">
        <v>148</v>
      </c>
      <c r="AU209" s="161" t="s">
        <v>85</v>
      </c>
      <c r="AY209" s="14" t="s">
        <v>146</v>
      </c>
      <c r="BE209" s="162">
        <f t="shared" si="14"/>
        <v>0</v>
      </c>
      <c r="BF209" s="162">
        <f t="shared" si="15"/>
        <v>304.37</v>
      </c>
      <c r="BG209" s="162">
        <f t="shared" si="16"/>
        <v>0</v>
      </c>
      <c r="BH209" s="162">
        <f t="shared" si="17"/>
        <v>0</v>
      </c>
      <c r="BI209" s="162">
        <f t="shared" si="18"/>
        <v>0</v>
      </c>
      <c r="BJ209" s="14" t="s">
        <v>85</v>
      </c>
      <c r="BK209" s="162">
        <f t="shared" si="19"/>
        <v>304.37</v>
      </c>
      <c r="BL209" s="14" t="s">
        <v>152</v>
      </c>
      <c r="BM209" s="161" t="s">
        <v>382</v>
      </c>
    </row>
    <row r="210" spans="1:65" s="2" customFormat="1" ht="33" customHeight="1">
      <c r="A210" s="26"/>
      <c r="B210" s="149"/>
      <c r="C210" s="150" t="s">
        <v>266</v>
      </c>
      <c r="D210" s="150" t="s">
        <v>148</v>
      </c>
      <c r="E210" s="151" t="s">
        <v>994</v>
      </c>
      <c r="F210" s="152" t="s">
        <v>995</v>
      </c>
      <c r="G210" s="153" t="s">
        <v>151</v>
      </c>
      <c r="H210" s="154">
        <v>154.03</v>
      </c>
      <c r="I210" s="155">
        <v>3.75</v>
      </c>
      <c r="J210" s="155">
        <f t="shared" si="10"/>
        <v>577.61</v>
      </c>
      <c r="K210" s="156"/>
      <c r="L210" s="27"/>
      <c r="M210" s="157" t="s">
        <v>1</v>
      </c>
      <c r="N210" s="158" t="s">
        <v>38</v>
      </c>
      <c r="O210" s="159">
        <v>0.32200000000000001</v>
      </c>
      <c r="P210" s="159">
        <f t="shared" si="11"/>
        <v>49.597660000000005</v>
      </c>
      <c r="Q210" s="159">
        <v>0</v>
      </c>
      <c r="R210" s="159">
        <f t="shared" si="12"/>
        <v>0</v>
      </c>
      <c r="S210" s="159">
        <v>0</v>
      </c>
      <c r="T210" s="160">
        <f t="shared" si="1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152</v>
      </c>
      <c r="AT210" s="161" t="s">
        <v>148</v>
      </c>
      <c r="AU210" s="161" t="s">
        <v>85</v>
      </c>
      <c r="AY210" s="14" t="s">
        <v>146</v>
      </c>
      <c r="BE210" s="162">
        <f t="shared" si="14"/>
        <v>0</v>
      </c>
      <c r="BF210" s="162">
        <f t="shared" si="15"/>
        <v>577.61</v>
      </c>
      <c r="BG210" s="162">
        <f t="shared" si="16"/>
        <v>0</v>
      </c>
      <c r="BH210" s="162">
        <f t="shared" si="17"/>
        <v>0</v>
      </c>
      <c r="BI210" s="162">
        <f t="shared" si="18"/>
        <v>0</v>
      </c>
      <c r="BJ210" s="14" t="s">
        <v>85</v>
      </c>
      <c r="BK210" s="162">
        <f t="shared" si="19"/>
        <v>577.61</v>
      </c>
      <c r="BL210" s="14" t="s">
        <v>152</v>
      </c>
      <c r="BM210" s="161" t="s">
        <v>385</v>
      </c>
    </row>
    <row r="211" spans="1:65" s="2" customFormat="1" ht="33" customHeight="1">
      <c r="A211" s="26"/>
      <c r="B211" s="149"/>
      <c r="C211" s="150" t="s">
        <v>386</v>
      </c>
      <c r="D211" s="150" t="s">
        <v>148</v>
      </c>
      <c r="E211" s="151" t="s">
        <v>996</v>
      </c>
      <c r="F211" s="152" t="s">
        <v>997</v>
      </c>
      <c r="G211" s="153" t="s">
        <v>151</v>
      </c>
      <c r="H211" s="154">
        <v>568.4</v>
      </c>
      <c r="I211" s="155">
        <v>2.95</v>
      </c>
      <c r="J211" s="155">
        <f t="shared" si="10"/>
        <v>1676.78</v>
      </c>
      <c r="K211" s="156"/>
      <c r="L211" s="27"/>
      <c r="M211" s="157" t="s">
        <v>1</v>
      </c>
      <c r="N211" s="158" t="s">
        <v>38</v>
      </c>
      <c r="O211" s="159">
        <v>0.25383</v>
      </c>
      <c r="P211" s="159">
        <f t="shared" si="11"/>
        <v>144.276972</v>
      </c>
      <c r="Q211" s="159">
        <v>0</v>
      </c>
      <c r="R211" s="159">
        <f t="shared" si="12"/>
        <v>0</v>
      </c>
      <c r="S211" s="159">
        <v>4.5999999999999999E-2</v>
      </c>
      <c r="T211" s="160">
        <f t="shared" si="13"/>
        <v>26.1464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61" t="s">
        <v>152</v>
      </c>
      <c r="AT211" s="161" t="s">
        <v>148</v>
      </c>
      <c r="AU211" s="161" t="s">
        <v>85</v>
      </c>
      <c r="AY211" s="14" t="s">
        <v>146</v>
      </c>
      <c r="BE211" s="162">
        <f t="shared" si="14"/>
        <v>0</v>
      </c>
      <c r="BF211" s="162">
        <f t="shared" si="15"/>
        <v>1676.78</v>
      </c>
      <c r="BG211" s="162">
        <f t="shared" si="16"/>
        <v>0</v>
      </c>
      <c r="BH211" s="162">
        <f t="shared" si="17"/>
        <v>0</v>
      </c>
      <c r="BI211" s="162">
        <f t="shared" si="18"/>
        <v>0</v>
      </c>
      <c r="BJ211" s="14" t="s">
        <v>85</v>
      </c>
      <c r="BK211" s="162">
        <f t="shared" si="19"/>
        <v>1676.78</v>
      </c>
      <c r="BL211" s="14" t="s">
        <v>152</v>
      </c>
      <c r="BM211" s="161" t="s">
        <v>389</v>
      </c>
    </row>
    <row r="212" spans="1:65" s="2" customFormat="1" ht="37.950000000000003" customHeight="1">
      <c r="A212" s="26"/>
      <c r="B212" s="149"/>
      <c r="C212" s="150" t="s">
        <v>269</v>
      </c>
      <c r="D212" s="150" t="s">
        <v>148</v>
      </c>
      <c r="E212" s="151" t="s">
        <v>347</v>
      </c>
      <c r="F212" s="152" t="s">
        <v>348</v>
      </c>
      <c r="G212" s="153" t="s">
        <v>151</v>
      </c>
      <c r="H212" s="154">
        <v>387.92</v>
      </c>
      <c r="I212" s="155">
        <v>0.91</v>
      </c>
      <c r="J212" s="155">
        <f t="shared" si="10"/>
        <v>353.01</v>
      </c>
      <c r="K212" s="156"/>
      <c r="L212" s="27"/>
      <c r="M212" s="157" t="s">
        <v>1</v>
      </c>
      <c r="N212" s="158" t="s">
        <v>38</v>
      </c>
      <c r="O212" s="159">
        <v>7.8100000000000003E-2</v>
      </c>
      <c r="P212" s="159">
        <f t="shared" si="11"/>
        <v>30.296552000000002</v>
      </c>
      <c r="Q212" s="159">
        <v>0</v>
      </c>
      <c r="R212" s="159">
        <f t="shared" si="12"/>
        <v>0</v>
      </c>
      <c r="S212" s="159">
        <v>2.3E-2</v>
      </c>
      <c r="T212" s="160">
        <f t="shared" si="13"/>
        <v>8.9221599999999999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152</v>
      </c>
      <c r="AT212" s="161" t="s">
        <v>148</v>
      </c>
      <c r="AU212" s="161" t="s">
        <v>85</v>
      </c>
      <c r="AY212" s="14" t="s">
        <v>146</v>
      </c>
      <c r="BE212" s="162">
        <f t="shared" si="14"/>
        <v>0</v>
      </c>
      <c r="BF212" s="162">
        <f t="shared" si="15"/>
        <v>353.01</v>
      </c>
      <c r="BG212" s="162">
        <f t="shared" si="16"/>
        <v>0</v>
      </c>
      <c r="BH212" s="162">
        <f t="shared" si="17"/>
        <v>0</v>
      </c>
      <c r="BI212" s="162">
        <f t="shared" si="18"/>
        <v>0</v>
      </c>
      <c r="BJ212" s="14" t="s">
        <v>85</v>
      </c>
      <c r="BK212" s="162">
        <f t="shared" si="19"/>
        <v>353.01</v>
      </c>
      <c r="BL212" s="14" t="s">
        <v>152</v>
      </c>
      <c r="BM212" s="161" t="s">
        <v>392</v>
      </c>
    </row>
    <row r="213" spans="1:65" s="2" customFormat="1" ht="24.15" customHeight="1">
      <c r="A213" s="26"/>
      <c r="B213" s="149"/>
      <c r="C213" s="150" t="s">
        <v>395</v>
      </c>
      <c r="D213" s="150" t="s">
        <v>148</v>
      </c>
      <c r="E213" s="151" t="s">
        <v>351</v>
      </c>
      <c r="F213" s="152" t="s">
        <v>352</v>
      </c>
      <c r="G213" s="153" t="s">
        <v>151</v>
      </c>
      <c r="H213" s="154">
        <v>4.5</v>
      </c>
      <c r="I213" s="155">
        <v>1.82</v>
      </c>
      <c r="J213" s="155">
        <f t="shared" si="10"/>
        <v>8.19</v>
      </c>
      <c r="K213" s="156"/>
      <c r="L213" s="27"/>
      <c r="M213" s="157" t="s">
        <v>1</v>
      </c>
      <c r="N213" s="158" t="s">
        <v>38</v>
      </c>
      <c r="O213" s="159">
        <v>0.156</v>
      </c>
      <c r="P213" s="159">
        <f t="shared" si="11"/>
        <v>0.70199999999999996</v>
      </c>
      <c r="Q213" s="159">
        <v>0</v>
      </c>
      <c r="R213" s="159">
        <f t="shared" si="12"/>
        <v>0</v>
      </c>
      <c r="S213" s="159">
        <v>0</v>
      </c>
      <c r="T213" s="160">
        <f t="shared" si="1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61" t="s">
        <v>152</v>
      </c>
      <c r="AT213" s="161" t="s">
        <v>148</v>
      </c>
      <c r="AU213" s="161" t="s">
        <v>85</v>
      </c>
      <c r="AY213" s="14" t="s">
        <v>146</v>
      </c>
      <c r="BE213" s="162">
        <f t="shared" si="14"/>
        <v>0</v>
      </c>
      <c r="BF213" s="162">
        <f t="shared" si="15"/>
        <v>8.19</v>
      </c>
      <c r="BG213" s="162">
        <f t="shared" si="16"/>
        <v>0</v>
      </c>
      <c r="BH213" s="162">
        <f t="shared" si="17"/>
        <v>0</v>
      </c>
      <c r="BI213" s="162">
        <f t="shared" si="18"/>
        <v>0</v>
      </c>
      <c r="BJ213" s="14" t="s">
        <v>85</v>
      </c>
      <c r="BK213" s="162">
        <f t="shared" si="19"/>
        <v>8.19</v>
      </c>
      <c r="BL213" s="14" t="s">
        <v>152</v>
      </c>
      <c r="BM213" s="161" t="s">
        <v>398</v>
      </c>
    </row>
    <row r="214" spans="1:65" s="2" customFormat="1" ht="24.15" customHeight="1">
      <c r="A214" s="26"/>
      <c r="B214" s="149"/>
      <c r="C214" s="150" t="s">
        <v>273</v>
      </c>
      <c r="D214" s="150" t="s">
        <v>148</v>
      </c>
      <c r="E214" s="151" t="s">
        <v>354</v>
      </c>
      <c r="F214" s="152" t="s">
        <v>355</v>
      </c>
      <c r="G214" s="153" t="s">
        <v>151</v>
      </c>
      <c r="H214" s="154">
        <v>153.82</v>
      </c>
      <c r="I214" s="155">
        <v>2.61</v>
      </c>
      <c r="J214" s="155">
        <f t="shared" si="10"/>
        <v>401.47</v>
      </c>
      <c r="K214" s="156"/>
      <c r="L214" s="27"/>
      <c r="M214" s="157" t="s">
        <v>1</v>
      </c>
      <c r="N214" s="158" t="s">
        <v>38</v>
      </c>
      <c r="O214" s="159">
        <v>0.22453999999999999</v>
      </c>
      <c r="P214" s="159">
        <f t="shared" si="11"/>
        <v>34.538742799999994</v>
      </c>
      <c r="Q214" s="159">
        <v>0</v>
      </c>
      <c r="R214" s="159">
        <f t="shared" si="12"/>
        <v>0</v>
      </c>
      <c r="S214" s="159">
        <v>0.05</v>
      </c>
      <c r="T214" s="160">
        <f t="shared" si="13"/>
        <v>7.6909999999999998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61" t="s">
        <v>152</v>
      </c>
      <c r="AT214" s="161" t="s">
        <v>148</v>
      </c>
      <c r="AU214" s="161" t="s">
        <v>85</v>
      </c>
      <c r="AY214" s="14" t="s">
        <v>146</v>
      </c>
      <c r="BE214" s="162">
        <f t="shared" si="14"/>
        <v>0</v>
      </c>
      <c r="BF214" s="162">
        <f t="shared" si="15"/>
        <v>401.47</v>
      </c>
      <c r="BG214" s="162">
        <f t="shared" si="16"/>
        <v>0</v>
      </c>
      <c r="BH214" s="162">
        <f t="shared" si="17"/>
        <v>0</v>
      </c>
      <c r="BI214" s="162">
        <f t="shared" si="18"/>
        <v>0</v>
      </c>
      <c r="BJ214" s="14" t="s">
        <v>85</v>
      </c>
      <c r="BK214" s="162">
        <f t="shared" si="19"/>
        <v>401.47</v>
      </c>
      <c r="BL214" s="14" t="s">
        <v>152</v>
      </c>
      <c r="BM214" s="161" t="s">
        <v>405</v>
      </c>
    </row>
    <row r="215" spans="1:65" s="2" customFormat="1" ht="21.75" customHeight="1">
      <c r="A215" s="26"/>
      <c r="B215" s="149"/>
      <c r="C215" s="150" t="s">
        <v>406</v>
      </c>
      <c r="D215" s="150" t="s">
        <v>148</v>
      </c>
      <c r="E215" s="151" t="s">
        <v>358</v>
      </c>
      <c r="F215" s="152" t="s">
        <v>359</v>
      </c>
      <c r="G215" s="153" t="s">
        <v>360</v>
      </c>
      <c r="H215" s="154">
        <v>93.68</v>
      </c>
      <c r="I215" s="155">
        <v>14.8</v>
      </c>
      <c r="J215" s="155">
        <f t="shared" si="10"/>
        <v>1386.46</v>
      </c>
      <c r="K215" s="156"/>
      <c r="L215" s="27"/>
      <c r="M215" s="157" t="s">
        <v>1</v>
      </c>
      <c r="N215" s="158" t="s">
        <v>38</v>
      </c>
      <c r="O215" s="159">
        <v>1.272</v>
      </c>
      <c r="P215" s="159">
        <f t="shared" si="11"/>
        <v>119.16096000000002</v>
      </c>
      <c r="Q215" s="159">
        <v>0</v>
      </c>
      <c r="R215" s="159">
        <f t="shared" si="12"/>
        <v>0</v>
      </c>
      <c r="S215" s="159">
        <v>0</v>
      </c>
      <c r="T215" s="160">
        <f t="shared" si="1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152</v>
      </c>
      <c r="AT215" s="161" t="s">
        <v>148</v>
      </c>
      <c r="AU215" s="161" t="s">
        <v>85</v>
      </c>
      <c r="AY215" s="14" t="s">
        <v>146</v>
      </c>
      <c r="BE215" s="162">
        <f t="shared" si="14"/>
        <v>0</v>
      </c>
      <c r="BF215" s="162">
        <f t="shared" si="15"/>
        <v>1386.46</v>
      </c>
      <c r="BG215" s="162">
        <f t="shared" si="16"/>
        <v>0</v>
      </c>
      <c r="BH215" s="162">
        <f t="shared" si="17"/>
        <v>0</v>
      </c>
      <c r="BI215" s="162">
        <f t="shared" si="18"/>
        <v>0</v>
      </c>
      <c r="BJ215" s="14" t="s">
        <v>85</v>
      </c>
      <c r="BK215" s="162">
        <f t="shared" si="19"/>
        <v>1386.46</v>
      </c>
      <c r="BL215" s="14" t="s">
        <v>152</v>
      </c>
      <c r="BM215" s="161" t="s">
        <v>409</v>
      </c>
    </row>
    <row r="216" spans="1:65" s="2" customFormat="1" ht="16.5" customHeight="1">
      <c r="A216" s="26"/>
      <c r="B216" s="149"/>
      <c r="C216" s="150" t="s">
        <v>277</v>
      </c>
      <c r="D216" s="150" t="s">
        <v>148</v>
      </c>
      <c r="E216" s="151" t="s">
        <v>362</v>
      </c>
      <c r="F216" s="152" t="s">
        <v>363</v>
      </c>
      <c r="G216" s="153" t="s">
        <v>360</v>
      </c>
      <c r="H216" s="154">
        <v>468.4</v>
      </c>
      <c r="I216" s="155">
        <v>7.2</v>
      </c>
      <c r="J216" s="155">
        <f t="shared" si="10"/>
        <v>3372.48</v>
      </c>
      <c r="K216" s="156"/>
      <c r="L216" s="27"/>
      <c r="M216" s="157" t="s">
        <v>1</v>
      </c>
      <c r="N216" s="158" t="s">
        <v>38</v>
      </c>
      <c r="O216" s="159">
        <v>0.61899999999999999</v>
      </c>
      <c r="P216" s="159">
        <f t="shared" si="11"/>
        <v>289.93959999999998</v>
      </c>
      <c r="Q216" s="159">
        <v>0</v>
      </c>
      <c r="R216" s="159">
        <f t="shared" si="12"/>
        <v>0</v>
      </c>
      <c r="S216" s="159">
        <v>0</v>
      </c>
      <c r="T216" s="160">
        <f t="shared" si="1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152</v>
      </c>
      <c r="AT216" s="161" t="s">
        <v>148</v>
      </c>
      <c r="AU216" s="161" t="s">
        <v>85</v>
      </c>
      <c r="AY216" s="14" t="s">
        <v>146</v>
      </c>
      <c r="BE216" s="162">
        <f t="shared" si="14"/>
        <v>0</v>
      </c>
      <c r="BF216" s="162">
        <f t="shared" si="15"/>
        <v>3372.48</v>
      </c>
      <c r="BG216" s="162">
        <f t="shared" si="16"/>
        <v>0</v>
      </c>
      <c r="BH216" s="162">
        <f t="shared" si="17"/>
        <v>0</v>
      </c>
      <c r="BI216" s="162">
        <f t="shared" si="18"/>
        <v>0</v>
      </c>
      <c r="BJ216" s="14" t="s">
        <v>85</v>
      </c>
      <c r="BK216" s="162">
        <f t="shared" si="19"/>
        <v>3372.48</v>
      </c>
      <c r="BL216" s="14" t="s">
        <v>152</v>
      </c>
      <c r="BM216" s="161" t="s">
        <v>412</v>
      </c>
    </row>
    <row r="217" spans="1:65" s="2" customFormat="1" ht="16.5" customHeight="1">
      <c r="A217" s="26"/>
      <c r="B217" s="149"/>
      <c r="C217" s="150" t="s">
        <v>413</v>
      </c>
      <c r="D217" s="150" t="s">
        <v>148</v>
      </c>
      <c r="E217" s="151" t="s">
        <v>366</v>
      </c>
      <c r="F217" s="152" t="s">
        <v>367</v>
      </c>
      <c r="G217" s="153" t="s">
        <v>286</v>
      </c>
      <c r="H217" s="154">
        <v>16.600000000000001</v>
      </c>
      <c r="I217" s="155">
        <v>33.71</v>
      </c>
      <c r="J217" s="155">
        <f t="shared" si="10"/>
        <v>559.59</v>
      </c>
      <c r="K217" s="156"/>
      <c r="L217" s="27"/>
      <c r="M217" s="157" t="s">
        <v>1</v>
      </c>
      <c r="N217" s="158" t="s">
        <v>38</v>
      </c>
      <c r="O217" s="159">
        <v>0.80461000000000005</v>
      </c>
      <c r="P217" s="159">
        <f t="shared" si="11"/>
        <v>13.356526000000002</v>
      </c>
      <c r="Q217" s="159">
        <v>1.58E-3</v>
      </c>
      <c r="R217" s="159">
        <f t="shared" si="12"/>
        <v>2.6228000000000001E-2</v>
      </c>
      <c r="S217" s="159">
        <v>0</v>
      </c>
      <c r="T217" s="160">
        <f t="shared" si="1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152</v>
      </c>
      <c r="AT217" s="161" t="s">
        <v>148</v>
      </c>
      <c r="AU217" s="161" t="s">
        <v>85</v>
      </c>
      <c r="AY217" s="14" t="s">
        <v>146</v>
      </c>
      <c r="BE217" s="162">
        <f t="shared" si="14"/>
        <v>0</v>
      </c>
      <c r="BF217" s="162">
        <f t="shared" si="15"/>
        <v>559.59</v>
      </c>
      <c r="BG217" s="162">
        <f t="shared" si="16"/>
        <v>0</v>
      </c>
      <c r="BH217" s="162">
        <f t="shared" si="17"/>
        <v>0</v>
      </c>
      <c r="BI217" s="162">
        <f t="shared" si="18"/>
        <v>0</v>
      </c>
      <c r="BJ217" s="14" t="s">
        <v>85</v>
      </c>
      <c r="BK217" s="162">
        <f t="shared" si="19"/>
        <v>559.59</v>
      </c>
      <c r="BL217" s="14" t="s">
        <v>152</v>
      </c>
      <c r="BM217" s="161" t="s">
        <v>416</v>
      </c>
    </row>
    <row r="218" spans="1:65" s="2" customFormat="1" ht="21.75" customHeight="1">
      <c r="A218" s="26"/>
      <c r="B218" s="149"/>
      <c r="C218" s="150" t="s">
        <v>282</v>
      </c>
      <c r="D218" s="150" t="s">
        <v>148</v>
      </c>
      <c r="E218" s="151" t="s">
        <v>369</v>
      </c>
      <c r="F218" s="152" t="s">
        <v>370</v>
      </c>
      <c r="G218" s="153" t="s">
        <v>276</v>
      </c>
      <c r="H218" s="154">
        <v>16.600000000000001</v>
      </c>
      <c r="I218" s="155">
        <v>9.18</v>
      </c>
      <c r="J218" s="155">
        <f t="shared" si="10"/>
        <v>152.38999999999999</v>
      </c>
      <c r="K218" s="156"/>
      <c r="L218" s="27"/>
      <c r="M218" s="157" t="s">
        <v>1</v>
      </c>
      <c r="N218" s="158" t="s">
        <v>38</v>
      </c>
      <c r="O218" s="159">
        <v>0.65600000000000003</v>
      </c>
      <c r="P218" s="159">
        <f t="shared" si="11"/>
        <v>10.889600000000002</v>
      </c>
      <c r="Q218" s="159">
        <v>0</v>
      </c>
      <c r="R218" s="159">
        <f t="shared" si="12"/>
        <v>0</v>
      </c>
      <c r="S218" s="159">
        <v>0</v>
      </c>
      <c r="T218" s="160">
        <f t="shared" si="1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152</v>
      </c>
      <c r="AT218" s="161" t="s">
        <v>148</v>
      </c>
      <c r="AU218" s="161" t="s">
        <v>85</v>
      </c>
      <c r="AY218" s="14" t="s">
        <v>146</v>
      </c>
      <c r="BE218" s="162">
        <f t="shared" si="14"/>
        <v>0</v>
      </c>
      <c r="BF218" s="162">
        <f t="shared" si="15"/>
        <v>152.38999999999999</v>
      </c>
      <c r="BG218" s="162">
        <f t="shared" si="16"/>
        <v>0</v>
      </c>
      <c r="BH218" s="162">
        <f t="shared" si="17"/>
        <v>0</v>
      </c>
      <c r="BI218" s="162">
        <f t="shared" si="18"/>
        <v>0</v>
      </c>
      <c r="BJ218" s="14" t="s">
        <v>85</v>
      </c>
      <c r="BK218" s="162">
        <f t="shared" si="19"/>
        <v>152.38999999999999</v>
      </c>
      <c r="BL218" s="14" t="s">
        <v>152</v>
      </c>
      <c r="BM218" s="161" t="s">
        <v>419</v>
      </c>
    </row>
    <row r="219" spans="1:65" s="2" customFormat="1" ht="21.75" customHeight="1">
      <c r="A219" s="26"/>
      <c r="B219" s="149"/>
      <c r="C219" s="150" t="s">
        <v>420</v>
      </c>
      <c r="D219" s="150" t="s">
        <v>148</v>
      </c>
      <c r="E219" s="151" t="s">
        <v>373</v>
      </c>
      <c r="F219" s="152" t="s">
        <v>374</v>
      </c>
      <c r="G219" s="153" t="s">
        <v>360</v>
      </c>
      <c r="H219" s="154">
        <v>93.68</v>
      </c>
      <c r="I219" s="155">
        <v>13.17</v>
      </c>
      <c r="J219" s="155">
        <f t="shared" si="10"/>
        <v>1233.77</v>
      </c>
      <c r="K219" s="156"/>
      <c r="L219" s="27"/>
      <c r="M219" s="157" t="s">
        <v>1</v>
      </c>
      <c r="N219" s="158" t="s">
        <v>38</v>
      </c>
      <c r="O219" s="159">
        <v>0.59799999999999998</v>
      </c>
      <c r="P219" s="159">
        <f t="shared" si="11"/>
        <v>56.02064</v>
      </c>
      <c r="Q219" s="159">
        <v>0</v>
      </c>
      <c r="R219" s="159">
        <f t="shared" si="12"/>
        <v>0</v>
      </c>
      <c r="S219" s="159">
        <v>0</v>
      </c>
      <c r="T219" s="160">
        <f t="shared" si="1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152</v>
      </c>
      <c r="AT219" s="161" t="s">
        <v>148</v>
      </c>
      <c r="AU219" s="161" t="s">
        <v>85</v>
      </c>
      <c r="AY219" s="14" t="s">
        <v>146</v>
      </c>
      <c r="BE219" s="162">
        <f t="shared" si="14"/>
        <v>0</v>
      </c>
      <c r="BF219" s="162">
        <f t="shared" si="15"/>
        <v>1233.77</v>
      </c>
      <c r="BG219" s="162">
        <f t="shared" si="16"/>
        <v>0</v>
      </c>
      <c r="BH219" s="162">
        <f t="shared" si="17"/>
        <v>0</v>
      </c>
      <c r="BI219" s="162">
        <f t="shared" si="18"/>
        <v>0</v>
      </c>
      <c r="BJ219" s="14" t="s">
        <v>85</v>
      </c>
      <c r="BK219" s="162">
        <f t="shared" si="19"/>
        <v>1233.77</v>
      </c>
      <c r="BL219" s="14" t="s">
        <v>152</v>
      </c>
      <c r="BM219" s="161" t="s">
        <v>424</v>
      </c>
    </row>
    <row r="220" spans="1:65" s="2" customFormat="1" ht="24.15" customHeight="1">
      <c r="A220" s="26"/>
      <c r="B220" s="149"/>
      <c r="C220" s="150" t="s">
        <v>287</v>
      </c>
      <c r="D220" s="150" t="s">
        <v>148</v>
      </c>
      <c r="E220" s="151" t="s">
        <v>376</v>
      </c>
      <c r="F220" s="152" t="s">
        <v>377</v>
      </c>
      <c r="G220" s="153" t="s">
        <v>360</v>
      </c>
      <c r="H220" s="154">
        <v>1779.92</v>
      </c>
      <c r="I220" s="155">
        <v>0.41</v>
      </c>
      <c r="J220" s="155">
        <f t="shared" si="10"/>
        <v>729.77</v>
      </c>
      <c r="K220" s="156"/>
      <c r="L220" s="27"/>
      <c r="M220" s="157" t="s">
        <v>1</v>
      </c>
      <c r="N220" s="158" t="s">
        <v>38</v>
      </c>
      <c r="O220" s="159">
        <v>7.0000000000000001E-3</v>
      </c>
      <c r="P220" s="159">
        <f t="shared" si="11"/>
        <v>12.459440000000001</v>
      </c>
      <c r="Q220" s="159">
        <v>0</v>
      </c>
      <c r="R220" s="159">
        <f t="shared" si="12"/>
        <v>0</v>
      </c>
      <c r="S220" s="159">
        <v>0</v>
      </c>
      <c r="T220" s="160">
        <f t="shared" si="1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152</v>
      </c>
      <c r="AT220" s="161" t="s">
        <v>148</v>
      </c>
      <c r="AU220" s="161" t="s">
        <v>85</v>
      </c>
      <c r="AY220" s="14" t="s">
        <v>146</v>
      </c>
      <c r="BE220" s="162">
        <f t="shared" si="14"/>
        <v>0</v>
      </c>
      <c r="BF220" s="162">
        <f t="shared" si="15"/>
        <v>729.77</v>
      </c>
      <c r="BG220" s="162">
        <f t="shared" si="16"/>
        <v>0</v>
      </c>
      <c r="BH220" s="162">
        <f t="shared" si="17"/>
        <v>0</v>
      </c>
      <c r="BI220" s="162">
        <f t="shared" si="18"/>
        <v>0</v>
      </c>
      <c r="BJ220" s="14" t="s">
        <v>85</v>
      </c>
      <c r="BK220" s="162">
        <f t="shared" si="19"/>
        <v>729.77</v>
      </c>
      <c r="BL220" s="14" t="s">
        <v>152</v>
      </c>
      <c r="BM220" s="161" t="s">
        <v>429</v>
      </c>
    </row>
    <row r="221" spans="1:65" s="2" customFormat="1" ht="24.15" customHeight="1">
      <c r="A221" s="26"/>
      <c r="B221" s="149"/>
      <c r="C221" s="150" t="s">
        <v>430</v>
      </c>
      <c r="D221" s="150" t="s">
        <v>148</v>
      </c>
      <c r="E221" s="151" t="s">
        <v>380</v>
      </c>
      <c r="F221" s="152" t="s">
        <v>381</v>
      </c>
      <c r="G221" s="153" t="s">
        <v>360</v>
      </c>
      <c r="H221" s="154">
        <v>93.68</v>
      </c>
      <c r="I221" s="155">
        <v>10.36</v>
      </c>
      <c r="J221" s="155">
        <f t="shared" si="10"/>
        <v>970.52</v>
      </c>
      <c r="K221" s="156"/>
      <c r="L221" s="27"/>
      <c r="M221" s="157" t="s">
        <v>1</v>
      </c>
      <c r="N221" s="158" t="s">
        <v>38</v>
      </c>
      <c r="O221" s="159">
        <v>0.89</v>
      </c>
      <c r="P221" s="159">
        <f t="shared" si="11"/>
        <v>83.375200000000007</v>
      </c>
      <c r="Q221" s="159">
        <v>0</v>
      </c>
      <c r="R221" s="159">
        <f t="shared" si="12"/>
        <v>0</v>
      </c>
      <c r="S221" s="159">
        <v>0</v>
      </c>
      <c r="T221" s="160">
        <f t="shared" si="1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152</v>
      </c>
      <c r="AT221" s="161" t="s">
        <v>148</v>
      </c>
      <c r="AU221" s="161" t="s">
        <v>85</v>
      </c>
      <c r="AY221" s="14" t="s">
        <v>146</v>
      </c>
      <c r="BE221" s="162">
        <f t="shared" si="14"/>
        <v>0</v>
      </c>
      <c r="BF221" s="162">
        <f t="shared" si="15"/>
        <v>970.52</v>
      </c>
      <c r="BG221" s="162">
        <f t="shared" si="16"/>
        <v>0</v>
      </c>
      <c r="BH221" s="162">
        <f t="shared" si="17"/>
        <v>0</v>
      </c>
      <c r="BI221" s="162">
        <f t="shared" si="18"/>
        <v>0</v>
      </c>
      <c r="BJ221" s="14" t="s">
        <v>85</v>
      </c>
      <c r="BK221" s="162">
        <f t="shared" si="19"/>
        <v>970.52</v>
      </c>
      <c r="BL221" s="14" t="s">
        <v>152</v>
      </c>
      <c r="BM221" s="161" t="s">
        <v>433</v>
      </c>
    </row>
    <row r="222" spans="1:65" s="2" customFormat="1" ht="24.15" customHeight="1">
      <c r="A222" s="26"/>
      <c r="B222" s="149"/>
      <c r="C222" s="150" t="s">
        <v>291</v>
      </c>
      <c r="D222" s="150" t="s">
        <v>148</v>
      </c>
      <c r="E222" s="151" t="s">
        <v>383</v>
      </c>
      <c r="F222" s="152" t="s">
        <v>384</v>
      </c>
      <c r="G222" s="153" t="s">
        <v>360</v>
      </c>
      <c r="H222" s="154">
        <v>93.68</v>
      </c>
      <c r="I222" s="155">
        <v>1.1599999999999999</v>
      </c>
      <c r="J222" s="155">
        <f t="shared" si="10"/>
        <v>108.67</v>
      </c>
      <c r="K222" s="156"/>
      <c r="L222" s="27"/>
      <c r="M222" s="157" t="s">
        <v>1</v>
      </c>
      <c r="N222" s="158" t="s">
        <v>38</v>
      </c>
      <c r="O222" s="159">
        <v>0.1</v>
      </c>
      <c r="P222" s="159">
        <f t="shared" si="11"/>
        <v>9.3680000000000003</v>
      </c>
      <c r="Q222" s="159">
        <v>0</v>
      </c>
      <c r="R222" s="159">
        <f t="shared" si="12"/>
        <v>0</v>
      </c>
      <c r="S222" s="159">
        <v>0</v>
      </c>
      <c r="T222" s="160">
        <f t="shared" si="1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61" t="s">
        <v>152</v>
      </c>
      <c r="AT222" s="161" t="s">
        <v>148</v>
      </c>
      <c r="AU222" s="161" t="s">
        <v>85</v>
      </c>
      <c r="AY222" s="14" t="s">
        <v>146</v>
      </c>
      <c r="BE222" s="162">
        <f t="shared" si="14"/>
        <v>0</v>
      </c>
      <c r="BF222" s="162">
        <f t="shared" si="15"/>
        <v>108.67</v>
      </c>
      <c r="BG222" s="162">
        <f t="shared" si="16"/>
        <v>0</v>
      </c>
      <c r="BH222" s="162">
        <f t="shared" si="17"/>
        <v>0</v>
      </c>
      <c r="BI222" s="162">
        <f t="shared" si="18"/>
        <v>0</v>
      </c>
      <c r="BJ222" s="14" t="s">
        <v>85</v>
      </c>
      <c r="BK222" s="162">
        <f t="shared" si="19"/>
        <v>108.67</v>
      </c>
      <c r="BL222" s="14" t="s">
        <v>152</v>
      </c>
      <c r="BM222" s="161" t="s">
        <v>436</v>
      </c>
    </row>
    <row r="223" spans="1:65" s="2" customFormat="1" ht="24.15" customHeight="1">
      <c r="A223" s="26"/>
      <c r="B223" s="149"/>
      <c r="C223" s="150" t="s">
        <v>437</v>
      </c>
      <c r="D223" s="150" t="s">
        <v>148</v>
      </c>
      <c r="E223" s="151" t="s">
        <v>387</v>
      </c>
      <c r="F223" s="152" t="s">
        <v>388</v>
      </c>
      <c r="G223" s="153" t="s">
        <v>360</v>
      </c>
      <c r="H223" s="154">
        <v>93.68</v>
      </c>
      <c r="I223" s="155">
        <v>15</v>
      </c>
      <c r="J223" s="155">
        <f t="shared" si="10"/>
        <v>1405.2</v>
      </c>
      <c r="K223" s="156"/>
      <c r="L223" s="27"/>
      <c r="M223" s="157" t="s">
        <v>1</v>
      </c>
      <c r="N223" s="158" t="s">
        <v>38</v>
      </c>
      <c r="O223" s="159">
        <v>0</v>
      </c>
      <c r="P223" s="159">
        <f t="shared" si="11"/>
        <v>0</v>
      </c>
      <c r="Q223" s="159">
        <v>0</v>
      </c>
      <c r="R223" s="159">
        <f t="shared" si="12"/>
        <v>0</v>
      </c>
      <c r="S223" s="159">
        <v>0</v>
      </c>
      <c r="T223" s="160">
        <f t="shared" si="1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61" t="s">
        <v>152</v>
      </c>
      <c r="AT223" s="161" t="s">
        <v>148</v>
      </c>
      <c r="AU223" s="161" t="s">
        <v>85</v>
      </c>
      <c r="AY223" s="14" t="s">
        <v>146</v>
      </c>
      <c r="BE223" s="162">
        <f t="shared" si="14"/>
        <v>0</v>
      </c>
      <c r="BF223" s="162">
        <f t="shared" si="15"/>
        <v>1405.2</v>
      </c>
      <c r="BG223" s="162">
        <f t="shared" si="16"/>
        <v>0</v>
      </c>
      <c r="BH223" s="162">
        <f t="shared" si="17"/>
        <v>0</v>
      </c>
      <c r="BI223" s="162">
        <f t="shared" si="18"/>
        <v>0</v>
      </c>
      <c r="BJ223" s="14" t="s">
        <v>85</v>
      </c>
      <c r="BK223" s="162">
        <f t="shared" si="19"/>
        <v>1405.2</v>
      </c>
      <c r="BL223" s="14" t="s">
        <v>152</v>
      </c>
      <c r="BM223" s="161" t="s">
        <v>440</v>
      </c>
    </row>
    <row r="224" spans="1:65" s="2" customFormat="1" ht="16.5" customHeight="1">
      <c r="A224" s="26"/>
      <c r="B224" s="149"/>
      <c r="C224" s="150" t="s">
        <v>294</v>
      </c>
      <c r="D224" s="150" t="s">
        <v>148</v>
      </c>
      <c r="E224" s="151" t="s">
        <v>390</v>
      </c>
      <c r="F224" s="152" t="s">
        <v>391</v>
      </c>
      <c r="G224" s="153" t="s">
        <v>286</v>
      </c>
      <c r="H224" s="154">
        <v>2</v>
      </c>
      <c r="I224" s="155">
        <v>130</v>
      </c>
      <c r="J224" s="155">
        <f t="shared" si="10"/>
        <v>260</v>
      </c>
      <c r="K224" s="156"/>
      <c r="L224" s="27"/>
      <c r="M224" s="157" t="s">
        <v>1</v>
      </c>
      <c r="N224" s="158" t="s">
        <v>38</v>
      </c>
      <c r="O224" s="159">
        <v>0</v>
      </c>
      <c r="P224" s="159">
        <f t="shared" si="11"/>
        <v>0</v>
      </c>
      <c r="Q224" s="159">
        <v>0</v>
      </c>
      <c r="R224" s="159">
        <f t="shared" si="12"/>
        <v>0</v>
      </c>
      <c r="S224" s="159">
        <v>0</v>
      </c>
      <c r="T224" s="160">
        <f t="shared" si="1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152</v>
      </c>
      <c r="AT224" s="161" t="s">
        <v>148</v>
      </c>
      <c r="AU224" s="161" t="s">
        <v>85</v>
      </c>
      <c r="AY224" s="14" t="s">
        <v>146</v>
      </c>
      <c r="BE224" s="162">
        <f t="shared" si="14"/>
        <v>0</v>
      </c>
      <c r="BF224" s="162">
        <f t="shared" si="15"/>
        <v>260</v>
      </c>
      <c r="BG224" s="162">
        <f t="shared" si="16"/>
        <v>0</v>
      </c>
      <c r="BH224" s="162">
        <f t="shared" si="17"/>
        <v>0</v>
      </c>
      <c r="BI224" s="162">
        <f t="shared" si="18"/>
        <v>0</v>
      </c>
      <c r="BJ224" s="14" t="s">
        <v>85</v>
      </c>
      <c r="BK224" s="162">
        <f t="shared" si="19"/>
        <v>260</v>
      </c>
      <c r="BL224" s="14" t="s">
        <v>152</v>
      </c>
      <c r="BM224" s="161" t="s">
        <v>444</v>
      </c>
    </row>
    <row r="225" spans="1:65" s="12" customFormat="1" ht="22.95" customHeight="1">
      <c r="B225" s="137"/>
      <c r="D225" s="138" t="s">
        <v>71</v>
      </c>
      <c r="E225" s="147" t="s">
        <v>393</v>
      </c>
      <c r="F225" s="147" t="s">
        <v>394</v>
      </c>
      <c r="J225" s="148">
        <f>BK225</f>
        <v>1518.13</v>
      </c>
      <c r="L225" s="137"/>
      <c r="M225" s="141"/>
      <c r="N225" s="142"/>
      <c r="O225" s="142"/>
      <c r="P225" s="143">
        <f>P226</f>
        <v>59.318700000000007</v>
      </c>
      <c r="Q225" s="142"/>
      <c r="R225" s="143">
        <f>R226</f>
        <v>0</v>
      </c>
      <c r="S225" s="142"/>
      <c r="T225" s="144">
        <f>T226</f>
        <v>0</v>
      </c>
      <c r="AR225" s="138" t="s">
        <v>79</v>
      </c>
      <c r="AT225" s="145" t="s">
        <v>71</v>
      </c>
      <c r="AU225" s="145" t="s">
        <v>79</v>
      </c>
      <c r="AY225" s="138" t="s">
        <v>146</v>
      </c>
      <c r="BK225" s="146">
        <f>BK226</f>
        <v>1518.13</v>
      </c>
    </row>
    <row r="226" spans="1:65" s="2" customFormat="1" ht="24.15" customHeight="1">
      <c r="A226" s="26"/>
      <c r="B226" s="149"/>
      <c r="C226" s="150" t="s">
        <v>445</v>
      </c>
      <c r="D226" s="150" t="s">
        <v>148</v>
      </c>
      <c r="E226" s="151" t="s">
        <v>396</v>
      </c>
      <c r="F226" s="152" t="s">
        <v>397</v>
      </c>
      <c r="G226" s="153" t="s">
        <v>360</v>
      </c>
      <c r="H226" s="154">
        <v>180.3</v>
      </c>
      <c r="I226" s="155">
        <v>8.42</v>
      </c>
      <c r="J226" s="155">
        <f>ROUND(I226*H226,2)</f>
        <v>1518.13</v>
      </c>
      <c r="K226" s="156"/>
      <c r="L226" s="27"/>
      <c r="M226" s="157" t="s">
        <v>1</v>
      </c>
      <c r="N226" s="158" t="s">
        <v>38</v>
      </c>
      <c r="O226" s="159">
        <v>0.32900000000000001</v>
      </c>
      <c r="P226" s="159">
        <f>O226*H226</f>
        <v>59.318700000000007</v>
      </c>
      <c r="Q226" s="159">
        <v>0</v>
      </c>
      <c r="R226" s="159">
        <f>Q226*H226</f>
        <v>0</v>
      </c>
      <c r="S226" s="159">
        <v>0</v>
      </c>
      <c r="T226" s="160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152</v>
      </c>
      <c r="AT226" s="161" t="s">
        <v>148</v>
      </c>
      <c r="AU226" s="161" t="s">
        <v>85</v>
      </c>
      <c r="AY226" s="14" t="s">
        <v>146</v>
      </c>
      <c r="BE226" s="162">
        <f>IF(N226="základná",J226,0)</f>
        <v>0</v>
      </c>
      <c r="BF226" s="162">
        <f>IF(N226="znížená",J226,0)</f>
        <v>1518.13</v>
      </c>
      <c r="BG226" s="162">
        <f>IF(N226="zákl. prenesená",J226,0)</f>
        <v>0</v>
      </c>
      <c r="BH226" s="162">
        <f>IF(N226="zníž. prenesená",J226,0)</f>
        <v>0</v>
      </c>
      <c r="BI226" s="162">
        <f>IF(N226="nulová",J226,0)</f>
        <v>0</v>
      </c>
      <c r="BJ226" s="14" t="s">
        <v>85</v>
      </c>
      <c r="BK226" s="162">
        <f>ROUND(I226*H226,2)</f>
        <v>1518.13</v>
      </c>
      <c r="BL226" s="14" t="s">
        <v>152</v>
      </c>
      <c r="BM226" s="161" t="s">
        <v>448</v>
      </c>
    </row>
    <row r="227" spans="1:65" s="12" customFormat="1" ht="25.95" customHeight="1">
      <c r="B227" s="137"/>
      <c r="D227" s="138" t="s">
        <v>71</v>
      </c>
      <c r="E227" s="139" t="s">
        <v>399</v>
      </c>
      <c r="F227" s="139" t="s">
        <v>400</v>
      </c>
      <c r="J227" s="140">
        <f>BK227</f>
        <v>80546.940000000017</v>
      </c>
      <c r="L227" s="137"/>
      <c r="M227" s="141"/>
      <c r="N227" s="142"/>
      <c r="O227" s="142"/>
      <c r="P227" s="143">
        <f>P228+P235+P275+P283+P285+P288+P297+P308+P312+P321+P323+P330</f>
        <v>1084.8157733999999</v>
      </c>
      <c r="Q227" s="142"/>
      <c r="R227" s="143">
        <f>R228+R235+R275+R283+R285+R288+R297+R308+R312+R321+R323+R330</f>
        <v>13.916026500000003</v>
      </c>
      <c r="S227" s="142"/>
      <c r="T227" s="144">
        <f>T228+T235+T275+T283+T285+T288+T297+T308+T312+T321+T323+T330</f>
        <v>0.63736150000000014</v>
      </c>
      <c r="AR227" s="138" t="s">
        <v>85</v>
      </c>
      <c r="AT227" s="145" t="s">
        <v>71</v>
      </c>
      <c r="AU227" s="145" t="s">
        <v>72</v>
      </c>
      <c r="AY227" s="138" t="s">
        <v>146</v>
      </c>
      <c r="BK227" s="146">
        <f>BK228+BK235+BK275+BK283+BK285+BK288+BK297+BK308+BK312+BK321+BK323+BK330</f>
        <v>80546.940000000017</v>
      </c>
    </row>
    <row r="228" spans="1:65" s="12" customFormat="1" ht="22.95" customHeight="1">
      <c r="B228" s="137"/>
      <c r="D228" s="138" t="s">
        <v>71</v>
      </c>
      <c r="E228" s="147" t="s">
        <v>401</v>
      </c>
      <c r="F228" s="147" t="s">
        <v>402</v>
      </c>
      <c r="J228" s="148">
        <f>BK228</f>
        <v>3951.4499999999994</v>
      </c>
      <c r="L228" s="137"/>
      <c r="M228" s="141"/>
      <c r="N228" s="142"/>
      <c r="O228" s="142"/>
      <c r="P228" s="143">
        <f>SUM(P229:P234)</f>
        <v>79.408512000000002</v>
      </c>
      <c r="Q228" s="142"/>
      <c r="R228" s="143">
        <f>SUM(R229:R234)</f>
        <v>1.5063552000000002</v>
      </c>
      <c r="S228" s="142"/>
      <c r="T228" s="144">
        <f>SUM(T229:T234)</f>
        <v>0</v>
      </c>
      <c r="AR228" s="138" t="s">
        <v>85</v>
      </c>
      <c r="AT228" s="145" t="s">
        <v>71</v>
      </c>
      <c r="AU228" s="145" t="s">
        <v>79</v>
      </c>
      <c r="AY228" s="138" t="s">
        <v>146</v>
      </c>
      <c r="BK228" s="146">
        <f>SUM(BK229:BK234)</f>
        <v>3951.4499999999994</v>
      </c>
    </row>
    <row r="229" spans="1:65" s="2" customFormat="1" ht="24.15" customHeight="1">
      <c r="A229" s="26"/>
      <c r="B229" s="149"/>
      <c r="C229" s="150" t="s">
        <v>298</v>
      </c>
      <c r="D229" s="150" t="s">
        <v>148</v>
      </c>
      <c r="E229" s="151" t="s">
        <v>403</v>
      </c>
      <c r="F229" s="152" t="s">
        <v>404</v>
      </c>
      <c r="G229" s="153" t="s">
        <v>151</v>
      </c>
      <c r="H229" s="154">
        <v>115.2</v>
      </c>
      <c r="I229" s="155">
        <v>16.66</v>
      </c>
      <c r="J229" s="155">
        <f t="shared" ref="J229:J234" si="20">ROUND(I229*H229,2)</f>
        <v>1919.23</v>
      </c>
      <c r="K229" s="156"/>
      <c r="L229" s="27"/>
      <c r="M229" s="157" t="s">
        <v>1</v>
      </c>
      <c r="N229" s="158" t="s">
        <v>38</v>
      </c>
      <c r="O229" s="159">
        <v>0.29299999999999998</v>
      </c>
      <c r="P229" s="159">
        <f t="shared" ref="P229:P234" si="21">O229*H229</f>
        <v>33.753599999999999</v>
      </c>
      <c r="Q229" s="159">
        <v>4.0000000000000001E-3</v>
      </c>
      <c r="R229" s="159">
        <f t="shared" ref="R229:R234" si="22">Q229*H229</f>
        <v>0.46080000000000004</v>
      </c>
      <c r="S229" s="159">
        <v>0</v>
      </c>
      <c r="T229" s="160">
        <f t="shared" ref="T229:T234" si="23"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61" t="s">
        <v>178</v>
      </c>
      <c r="AT229" s="161" t="s">
        <v>148</v>
      </c>
      <c r="AU229" s="161" t="s">
        <v>85</v>
      </c>
      <c r="AY229" s="14" t="s">
        <v>146</v>
      </c>
      <c r="BE229" s="162">
        <f t="shared" ref="BE229:BE234" si="24">IF(N229="základná",J229,0)</f>
        <v>0</v>
      </c>
      <c r="BF229" s="162">
        <f t="shared" ref="BF229:BF234" si="25">IF(N229="znížená",J229,0)</f>
        <v>1919.23</v>
      </c>
      <c r="BG229" s="162">
        <f t="shared" ref="BG229:BG234" si="26">IF(N229="zákl. prenesená",J229,0)</f>
        <v>0</v>
      </c>
      <c r="BH229" s="162">
        <f t="shared" ref="BH229:BH234" si="27">IF(N229="zníž. prenesená",J229,0)</f>
        <v>0</v>
      </c>
      <c r="BI229" s="162">
        <f t="shared" ref="BI229:BI234" si="28">IF(N229="nulová",J229,0)</f>
        <v>0</v>
      </c>
      <c r="BJ229" s="14" t="s">
        <v>85</v>
      </c>
      <c r="BK229" s="162">
        <f t="shared" ref="BK229:BK234" si="29">ROUND(I229*H229,2)</f>
        <v>1919.23</v>
      </c>
      <c r="BL229" s="14" t="s">
        <v>178</v>
      </c>
      <c r="BM229" s="161" t="s">
        <v>449</v>
      </c>
    </row>
    <row r="230" spans="1:65" s="2" customFormat="1" ht="24.15" customHeight="1">
      <c r="A230" s="26"/>
      <c r="B230" s="149"/>
      <c r="C230" s="150" t="s">
        <v>450</v>
      </c>
      <c r="D230" s="150" t="s">
        <v>148</v>
      </c>
      <c r="E230" s="151" t="s">
        <v>407</v>
      </c>
      <c r="F230" s="152" t="s">
        <v>408</v>
      </c>
      <c r="G230" s="153" t="s">
        <v>151</v>
      </c>
      <c r="H230" s="154">
        <v>115.2</v>
      </c>
      <c r="I230" s="155">
        <v>3.27</v>
      </c>
      <c r="J230" s="155">
        <f t="shared" si="20"/>
        <v>376.7</v>
      </c>
      <c r="K230" s="156"/>
      <c r="L230" s="27"/>
      <c r="M230" s="157" t="s">
        <v>1</v>
      </c>
      <c r="N230" s="158" t="s">
        <v>38</v>
      </c>
      <c r="O230" s="159">
        <v>0.1653</v>
      </c>
      <c r="P230" s="159">
        <f t="shared" si="21"/>
        <v>19.042560000000002</v>
      </c>
      <c r="Q230" s="159">
        <v>8.0000000000000007E-5</v>
      </c>
      <c r="R230" s="159">
        <f t="shared" si="22"/>
        <v>9.2160000000000002E-3</v>
      </c>
      <c r="S230" s="159">
        <v>0</v>
      </c>
      <c r="T230" s="160">
        <f t="shared" si="2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61" t="s">
        <v>178</v>
      </c>
      <c r="AT230" s="161" t="s">
        <v>148</v>
      </c>
      <c r="AU230" s="161" t="s">
        <v>85</v>
      </c>
      <c r="AY230" s="14" t="s">
        <v>146</v>
      </c>
      <c r="BE230" s="162">
        <f t="shared" si="24"/>
        <v>0</v>
      </c>
      <c r="BF230" s="162">
        <f t="shared" si="25"/>
        <v>376.7</v>
      </c>
      <c r="BG230" s="162">
        <f t="shared" si="26"/>
        <v>0</v>
      </c>
      <c r="BH230" s="162">
        <f t="shared" si="27"/>
        <v>0</v>
      </c>
      <c r="BI230" s="162">
        <f t="shared" si="28"/>
        <v>0</v>
      </c>
      <c r="BJ230" s="14" t="s">
        <v>85</v>
      </c>
      <c r="BK230" s="162">
        <f t="shared" si="29"/>
        <v>376.7</v>
      </c>
      <c r="BL230" s="14" t="s">
        <v>178</v>
      </c>
      <c r="BM230" s="161" t="s">
        <v>453</v>
      </c>
    </row>
    <row r="231" spans="1:65" s="2" customFormat="1" ht="37.950000000000003" customHeight="1">
      <c r="A231" s="26"/>
      <c r="B231" s="149"/>
      <c r="C231" s="163" t="s">
        <v>301</v>
      </c>
      <c r="D231" s="163" t="s">
        <v>283</v>
      </c>
      <c r="E231" s="164" t="s">
        <v>410</v>
      </c>
      <c r="F231" s="165" t="s">
        <v>411</v>
      </c>
      <c r="G231" s="166" t="s">
        <v>151</v>
      </c>
      <c r="H231" s="167">
        <v>132.47999999999999</v>
      </c>
      <c r="I231" s="168">
        <v>1.86</v>
      </c>
      <c r="J231" s="168">
        <f t="shared" si="20"/>
        <v>246.41</v>
      </c>
      <c r="K231" s="169"/>
      <c r="L231" s="170"/>
      <c r="M231" s="171" t="s">
        <v>1</v>
      </c>
      <c r="N231" s="172" t="s">
        <v>38</v>
      </c>
      <c r="O231" s="159">
        <v>0</v>
      </c>
      <c r="P231" s="159">
        <f t="shared" si="21"/>
        <v>0</v>
      </c>
      <c r="Q231" s="159">
        <v>2E-3</v>
      </c>
      <c r="R231" s="159">
        <f t="shared" si="22"/>
        <v>0.26495999999999997</v>
      </c>
      <c r="S231" s="159">
        <v>0</v>
      </c>
      <c r="T231" s="160">
        <f t="shared" si="2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61" t="s">
        <v>206</v>
      </c>
      <c r="AT231" s="161" t="s">
        <v>283</v>
      </c>
      <c r="AU231" s="161" t="s">
        <v>85</v>
      </c>
      <c r="AY231" s="14" t="s">
        <v>146</v>
      </c>
      <c r="BE231" s="162">
        <f t="shared" si="24"/>
        <v>0</v>
      </c>
      <c r="BF231" s="162">
        <f t="shared" si="25"/>
        <v>246.41</v>
      </c>
      <c r="BG231" s="162">
        <f t="shared" si="26"/>
        <v>0</v>
      </c>
      <c r="BH231" s="162">
        <f t="shared" si="27"/>
        <v>0</v>
      </c>
      <c r="BI231" s="162">
        <f t="shared" si="28"/>
        <v>0</v>
      </c>
      <c r="BJ231" s="14" t="s">
        <v>85</v>
      </c>
      <c r="BK231" s="162">
        <f t="shared" si="29"/>
        <v>246.41</v>
      </c>
      <c r="BL231" s="14" t="s">
        <v>178</v>
      </c>
      <c r="BM231" s="161" t="s">
        <v>456</v>
      </c>
    </row>
    <row r="232" spans="1:65" s="2" customFormat="1" ht="24.15" customHeight="1">
      <c r="A232" s="26"/>
      <c r="B232" s="149"/>
      <c r="C232" s="150" t="s">
        <v>457</v>
      </c>
      <c r="D232" s="150" t="s">
        <v>148</v>
      </c>
      <c r="E232" s="151" t="s">
        <v>414</v>
      </c>
      <c r="F232" s="152" t="s">
        <v>415</v>
      </c>
      <c r="G232" s="153" t="s">
        <v>151</v>
      </c>
      <c r="H232" s="154">
        <v>115.2</v>
      </c>
      <c r="I232" s="155">
        <v>4.55</v>
      </c>
      <c r="J232" s="155">
        <f t="shared" si="20"/>
        <v>524.16</v>
      </c>
      <c r="K232" s="156"/>
      <c r="L232" s="27"/>
      <c r="M232" s="157" t="s">
        <v>1</v>
      </c>
      <c r="N232" s="158" t="s">
        <v>38</v>
      </c>
      <c r="O232" s="159">
        <v>0.23100999999999999</v>
      </c>
      <c r="P232" s="159">
        <f t="shared" si="21"/>
        <v>26.612352000000001</v>
      </c>
      <c r="Q232" s="159">
        <v>5.4000000000000001E-4</v>
      </c>
      <c r="R232" s="159">
        <f t="shared" si="22"/>
        <v>6.2207999999999999E-2</v>
      </c>
      <c r="S232" s="159">
        <v>0</v>
      </c>
      <c r="T232" s="160">
        <f t="shared" si="2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61" t="s">
        <v>178</v>
      </c>
      <c r="AT232" s="161" t="s">
        <v>148</v>
      </c>
      <c r="AU232" s="161" t="s">
        <v>85</v>
      </c>
      <c r="AY232" s="14" t="s">
        <v>146</v>
      </c>
      <c r="BE232" s="162">
        <f t="shared" si="24"/>
        <v>0</v>
      </c>
      <c r="BF232" s="162">
        <f t="shared" si="25"/>
        <v>524.16</v>
      </c>
      <c r="BG232" s="162">
        <f t="shared" si="26"/>
        <v>0</v>
      </c>
      <c r="BH232" s="162">
        <f t="shared" si="27"/>
        <v>0</v>
      </c>
      <c r="BI232" s="162">
        <f t="shared" si="28"/>
        <v>0</v>
      </c>
      <c r="BJ232" s="14" t="s">
        <v>85</v>
      </c>
      <c r="BK232" s="162">
        <f t="shared" si="29"/>
        <v>524.16</v>
      </c>
      <c r="BL232" s="14" t="s">
        <v>178</v>
      </c>
      <c r="BM232" s="161" t="s">
        <v>460</v>
      </c>
    </row>
    <row r="233" spans="1:65" s="2" customFormat="1" ht="24.15" customHeight="1">
      <c r="A233" s="26"/>
      <c r="B233" s="149"/>
      <c r="C233" s="163" t="s">
        <v>305</v>
      </c>
      <c r="D233" s="163" t="s">
        <v>283</v>
      </c>
      <c r="E233" s="164" t="s">
        <v>417</v>
      </c>
      <c r="F233" s="165" t="s">
        <v>418</v>
      </c>
      <c r="G233" s="166" t="s">
        <v>151</v>
      </c>
      <c r="H233" s="167">
        <v>138.24</v>
      </c>
      <c r="I233" s="168">
        <v>5.65</v>
      </c>
      <c r="J233" s="168">
        <f t="shared" si="20"/>
        <v>781.06</v>
      </c>
      <c r="K233" s="169"/>
      <c r="L233" s="170"/>
      <c r="M233" s="171" t="s">
        <v>1</v>
      </c>
      <c r="N233" s="172" t="s">
        <v>38</v>
      </c>
      <c r="O233" s="159">
        <v>0</v>
      </c>
      <c r="P233" s="159">
        <f t="shared" si="21"/>
        <v>0</v>
      </c>
      <c r="Q233" s="159">
        <v>5.13E-3</v>
      </c>
      <c r="R233" s="159">
        <f t="shared" si="22"/>
        <v>0.7091712</v>
      </c>
      <c r="S233" s="159">
        <v>0</v>
      </c>
      <c r="T233" s="160">
        <f t="shared" si="2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61" t="s">
        <v>206</v>
      </c>
      <c r="AT233" s="161" t="s">
        <v>283</v>
      </c>
      <c r="AU233" s="161" t="s">
        <v>85</v>
      </c>
      <c r="AY233" s="14" t="s">
        <v>146</v>
      </c>
      <c r="BE233" s="162">
        <f t="shared" si="24"/>
        <v>0</v>
      </c>
      <c r="BF233" s="162">
        <f t="shared" si="25"/>
        <v>781.06</v>
      </c>
      <c r="BG233" s="162">
        <f t="shared" si="26"/>
        <v>0</v>
      </c>
      <c r="BH233" s="162">
        <f t="shared" si="27"/>
        <v>0</v>
      </c>
      <c r="BI233" s="162">
        <f t="shared" si="28"/>
        <v>0</v>
      </c>
      <c r="BJ233" s="14" t="s">
        <v>85</v>
      </c>
      <c r="BK233" s="162">
        <f t="shared" si="29"/>
        <v>781.06</v>
      </c>
      <c r="BL233" s="14" t="s">
        <v>178</v>
      </c>
      <c r="BM233" s="161" t="s">
        <v>463</v>
      </c>
    </row>
    <row r="234" spans="1:65" s="2" customFormat="1" ht="24.15" customHeight="1">
      <c r="A234" s="26"/>
      <c r="B234" s="149"/>
      <c r="C234" s="150" t="s">
        <v>464</v>
      </c>
      <c r="D234" s="150" t="s">
        <v>148</v>
      </c>
      <c r="E234" s="151" t="s">
        <v>421</v>
      </c>
      <c r="F234" s="152" t="s">
        <v>422</v>
      </c>
      <c r="G234" s="153" t="s">
        <v>423</v>
      </c>
      <c r="H234" s="154">
        <v>38.475999999999999</v>
      </c>
      <c r="I234" s="155">
        <v>2.7</v>
      </c>
      <c r="J234" s="155">
        <f t="shared" si="20"/>
        <v>103.89</v>
      </c>
      <c r="K234" s="156"/>
      <c r="L234" s="27"/>
      <c r="M234" s="157" t="s">
        <v>1</v>
      </c>
      <c r="N234" s="158" t="s">
        <v>38</v>
      </c>
      <c r="O234" s="159">
        <v>0</v>
      </c>
      <c r="P234" s="159">
        <f t="shared" si="21"/>
        <v>0</v>
      </c>
      <c r="Q234" s="159">
        <v>0</v>
      </c>
      <c r="R234" s="159">
        <f t="shared" si="22"/>
        <v>0</v>
      </c>
      <c r="S234" s="159">
        <v>0</v>
      </c>
      <c r="T234" s="160">
        <f t="shared" si="2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61" t="s">
        <v>178</v>
      </c>
      <c r="AT234" s="161" t="s">
        <v>148</v>
      </c>
      <c r="AU234" s="161" t="s">
        <v>85</v>
      </c>
      <c r="AY234" s="14" t="s">
        <v>146</v>
      </c>
      <c r="BE234" s="162">
        <f t="shared" si="24"/>
        <v>0</v>
      </c>
      <c r="BF234" s="162">
        <f t="shared" si="25"/>
        <v>103.89</v>
      </c>
      <c r="BG234" s="162">
        <f t="shared" si="26"/>
        <v>0</v>
      </c>
      <c r="BH234" s="162">
        <f t="shared" si="27"/>
        <v>0</v>
      </c>
      <c r="BI234" s="162">
        <f t="shared" si="28"/>
        <v>0</v>
      </c>
      <c r="BJ234" s="14" t="s">
        <v>85</v>
      </c>
      <c r="BK234" s="162">
        <f t="shared" si="29"/>
        <v>103.89</v>
      </c>
      <c r="BL234" s="14" t="s">
        <v>178</v>
      </c>
      <c r="BM234" s="161" t="s">
        <v>465</v>
      </c>
    </row>
    <row r="235" spans="1:65" s="12" customFormat="1" ht="22.95" customHeight="1">
      <c r="B235" s="137"/>
      <c r="D235" s="138" t="s">
        <v>71</v>
      </c>
      <c r="E235" s="147" t="s">
        <v>425</v>
      </c>
      <c r="F235" s="147" t="s">
        <v>426</v>
      </c>
      <c r="J235" s="148">
        <f>BK235</f>
        <v>24757.290000000008</v>
      </c>
      <c r="L235" s="137"/>
      <c r="M235" s="141"/>
      <c r="N235" s="142"/>
      <c r="O235" s="142"/>
      <c r="P235" s="143">
        <f>SUM(P236:P274)</f>
        <v>507.83046610000008</v>
      </c>
      <c r="Q235" s="142"/>
      <c r="R235" s="143">
        <f>SUM(R236:R274)</f>
        <v>7.320792400000002</v>
      </c>
      <c r="S235" s="142"/>
      <c r="T235" s="144">
        <f>SUM(T236:T274)</f>
        <v>0</v>
      </c>
      <c r="AR235" s="138" t="s">
        <v>85</v>
      </c>
      <c r="AT235" s="145" t="s">
        <v>71</v>
      </c>
      <c r="AU235" s="145" t="s">
        <v>79</v>
      </c>
      <c r="AY235" s="138" t="s">
        <v>146</v>
      </c>
      <c r="BK235" s="146">
        <f>SUM(BK236:BK274)</f>
        <v>24757.290000000008</v>
      </c>
    </row>
    <row r="236" spans="1:65" s="2" customFormat="1" ht="24.15" customHeight="1">
      <c r="A236" s="26"/>
      <c r="B236" s="149"/>
      <c r="C236" s="150" t="s">
        <v>308</v>
      </c>
      <c r="D236" s="150" t="s">
        <v>148</v>
      </c>
      <c r="E236" s="151" t="s">
        <v>998</v>
      </c>
      <c r="F236" s="152" t="s">
        <v>435</v>
      </c>
      <c r="G236" s="153" t="s">
        <v>151</v>
      </c>
      <c r="H236" s="154">
        <v>591.25</v>
      </c>
      <c r="I236" s="155">
        <v>0.41</v>
      </c>
      <c r="J236" s="155">
        <f t="shared" ref="J236:J274" si="30">ROUND(I236*H236,2)</f>
        <v>242.41</v>
      </c>
      <c r="K236" s="156"/>
      <c r="L236" s="27"/>
      <c r="M236" s="157" t="s">
        <v>1</v>
      </c>
      <c r="N236" s="158" t="s">
        <v>38</v>
      </c>
      <c r="O236" s="159">
        <v>3.2000000000000001E-2</v>
      </c>
      <c r="P236" s="159">
        <f t="shared" ref="P236:P274" si="31">O236*H236</f>
        <v>18.920000000000002</v>
      </c>
      <c r="Q236" s="159">
        <v>0</v>
      </c>
      <c r="R236" s="159">
        <f t="shared" ref="R236:R274" si="32">Q236*H236</f>
        <v>0</v>
      </c>
      <c r="S236" s="159">
        <v>0</v>
      </c>
      <c r="T236" s="160">
        <f t="shared" ref="T236:T274" si="33"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61" t="s">
        <v>178</v>
      </c>
      <c r="AT236" s="161" t="s">
        <v>148</v>
      </c>
      <c r="AU236" s="161" t="s">
        <v>85</v>
      </c>
      <c r="AY236" s="14" t="s">
        <v>146</v>
      </c>
      <c r="BE236" s="162">
        <f t="shared" ref="BE236:BE274" si="34">IF(N236="základná",J236,0)</f>
        <v>0</v>
      </c>
      <c r="BF236" s="162">
        <f t="shared" ref="BF236:BF274" si="35">IF(N236="znížená",J236,0)</f>
        <v>242.41</v>
      </c>
      <c r="BG236" s="162">
        <f t="shared" ref="BG236:BG274" si="36">IF(N236="zákl. prenesená",J236,0)</f>
        <v>0</v>
      </c>
      <c r="BH236" s="162">
        <f t="shared" ref="BH236:BH274" si="37">IF(N236="zníž. prenesená",J236,0)</f>
        <v>0</v>
      </c>
      <c r="BI236" s="162">
        <f t="shared" ref="BI236:BI274" si="38">IF(N236="nulová",J236,0)</f>
        <v>0</v>
      </c>
      <c r="BJ236" s="14" t="s">
        <v>85</v>
      </c>
      <c r="BK236" s="162">
        <f t="shared" ref="BK236:BK274" si="39">ROUND(I236*H236,2)</f>
        <v>242.41</v>
      </c>
      <c r="BL236" s="14" t="s">
        <v>178</v>
      </c>
      <c r="BM236" s="161" t="s">
        <v>466</v>
      </c>
    </row>
    <row r="237" spans="1:65" s="2" customFormat="1" ht="33" customHeight="1">
      <c r="A237" s="26"/>
      <c r="B237" s="149"/>
      <c r="C237" s="150" t="s">
        <v>467</v>
      </c>
      <c r="D237" s="150" t="s">
        <v>148</v>
      </c>
      <c r="E237" s="151" t="s">
        <v>446</v>
      </c>
      <c r="F237" s="152" t="s">
        <v>447</v>
      </c>
      <c r="G237" s="153" t="s">
        <v>151</v>
      </c>
      <c r="H237" s="154">
        <v>591.25</v>
      </c>
      <c r="I237" s="155">
        <v>4.49</v>
      </c>
      <c r="J237" s="155">
        <f t="shared" si="30"/>
        <v>2654.71</v>
      </c>
      <c r="K237" s="156"/>
      <c r="L237" s="27"/>
      <c r="M237" s="157" t="s">
        <v>1</v>
      </c>
      <c r="N237" s="158" t="s">
        <v>38</v>
      </c>
      <c r="O237" s="159">
        <v>0.22098999999999999</v>
      </c>
      <c r="P237" s="159">
        <f t="shared" si="31"/>
        <v>130.6603375</v>
      </c>
      <c r="Q237" s="159">
        <v>5.4000000000000001E-4</v>
      </c>
      <c r="R237" s="159">
        <f t="shared" si="32"/>
        <v>0.31927500000000003</v>
      </c>
      <c r="S237" s="159">
        <v>0</v>
      </c>
      <c r="T237" s="160">
        <f t="shared" si="3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61" t="s">
        <v>178</v>
      </c>
      <c r="AT237" s="161" t="s">
        <v>148</v>
      </c>
      <c r="AU237" s="161" t="s">
        <v>85</v>
      </c>
      <c r="AY237" s="14" t="s">
        <v>146</v>
      </c>
      <c r="BE237" s="162">
        <f t="shared" si="34"/>
        <v>0</v>
      </c>
      <c r="BF237" s="162">
        <f t="shared" si="35"/>
        <v>2654.71</v>
      </c>
      <c r="BG237" s="162">
        <f t="shared" si="36"/>
        <v>0</v>
      </c>
      <c r="BH237" s="162">
        <f t="shared" si="37"/>
        <v>0</v>
      </c>
      <c r="BI237" s="162">
        <f t="shared" si="38"/>
        <v>0</v>
      </c>
      <c r="BJ237" s="14" t="s">
        <v>85</v>
      </c>
      <c r="BK237" s="162">
        <f t="shared" si="39"/>
        <v>2654.71</v>
      </c>
      <c r="BL237" s="14" t="s">
        <v>178</v>
      </c>
      <c r="BM237" s="161" t="s">
        <v>470</v>
      </c>
    </row>
    <row r="238" spans="1:65" s="2" customFormat="1" ht="24.15" customHeight="1">
      <c r="A238" s="26"/>
      <c r="B238" s="149"/>
      <c r="C238" s="163" t="s">
        <v>312</v>
      </c>
      <c r="D238" s="163" t="s">
        <v>283</v>
      </c>
      <c r="E238" s="164" t="s">
        <v>417</v>
      </c>
      <c r="F238" s="165" t="s">
        <v>418</v>
      </c>
      <c r="G238" s="166" t="s">
        <v>151</v>
      </c>
      <c r="H238" s="167">
        <v>679.94</v>
      </c>
      <c r="I238" s="168">
        <v>5.65</v>
      </c>
      <c r="J238" s="168">
        <f t="shared" si="30"/>
        <v>3841.66</v>
      </c>
      <c r="K238" s="169"/>
      <c r="L238" s="170"/>
      <c r="M238" s="171" t="s">
        <v>1</v>
      </c>
      <c r="N238" s="172" t="s">
        <v>38</v>
      </c>
      <c r="O238" s="159">
        <v>0</v>
      </c>
      <c r="P238" s="159">
        <f t="shared" si="31"/>
        <v>0</v>
      </c>
      <c r="Q238" s="159">
        <v>5.13E-3</v>
      </c>
      <c r="R238" s="159">
        <f t="shared" si="32"/>
        <v>3.4880922000000001</v>
      </c>
      <c r="S238" s="159">
        <v>0</v>
      </c>
      <c r="T238" s="160">
        <f t="shared" si="3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61" t="s">
        <v>206</v>
      </c>
      <c r="AT238" s="161" t="s">
        <v>283</v>
      </c>
      <c r="AU238" s="161" t="s">
        <v>85</v>
      </c>
      <c r="AY238" s="14" t="s">
        <v>146</v>
      </c>
      <c r="BE238" s="162">
        <f t="shared" si="34"/>
        <v>0</v>
      </c>
      <c r="BF238" s="162">
        <f t="shared" si="35"/>
        <v>3841.66</v>
      </c>
      <c r="BG238" s="162">
        <f t="shared" si="36"/>
        <v>0</v>
      </c>
      <c r="BH238" s="162">
        <f t="shared" si="37"/>
        <v>0</v>
      </c>
      <c r="BI238" s="162">
        <f t="shared" si="38"/>
        <v>0</v>
      </c>
      <c r="BJ238" s="14" t="s">
        <v>85</v>
      </c>
      <c r="BK238" s="162">
        <f t="shared" si="39"/>
        <v>3841.66</v>
      </c>
      <c r="BL238" s="14" t="s">
        <v>178</v>
      </c>
      <c r="BM238" s="161" t="s">
        <v>473</v>
      </c>
    </row>
    <row r="239" spans="1:65" s="2" customFormat="1" ht="37.950000000000003" customHeight="1">
      <c r="A239" s="26"/>
      <c r="B239" s="149"/>
      <c r="C239" s="150" t="s">
        <v>474</v>
      </c>
      <c r="D239" s="150" t="s">
        <v>148</v>
      </c>
      <c r="E239" s="151" t="s">
        <v>451</v>
      </c>
      <c r="F239" s="152" t="s">
        <v>452</v>
      </c>
      <c r="G239" s="153" t="s">
        <v>151</v>
      </c>
      <c r="H239" s="154">
        <v>591.25</v>
      </c>
      <c r="I239" s="155">
        <v>3.3</v>
      </c>
      <c r="J239" s="155">
        <f t="shared" si="30"/>
        <v>1951.13</v>
      </c>
      <c r="K239" s="156"/>
      <c r="L239" s="27"/>
      <c r="M239" s="157" t="s">
        <v>1</v>
      </c>
      <c r="N239" s="158" t="s">
        <v>38</v>
      </c>
      <c r="O239" s="159">
        <v>0.24426</v>
      </c>
      <c r="P239" s="159">
        <f t="shared" si="31"/>
        <v>144.41872499999999</v>
      </c>
      <c r="Q239" s="159">
        <v>0</v>
      </c>
      <c r="R239" s="159">
        <f t="shared" si="32"/>
        <v>0</v>
      </c>
      <c r="S239" s="159">
        <v>0</v>
      </c>
      <c r="T239" s="160">
        <f t="shared" si="3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61" t="s">
        <v>178</v>
      </c>
      <c r="AT239" s="161" t="s">
        <v>148</v>
      </c>
      <c r="AU239" s="161" t="s">
        <v>85</v>
      </c>
      <c r="AY239" s="14" t="s">
        <v>146</v>
      </c>
      <c r="BE239" s="162">
        <f t="shared" si="34"/>
        <v>0</v>
      </c>
      <c r="BF239" s="162">
        <f t="shared" si="35"/>
        <v>1951.13</v>
      </c>
      <c r="BG239" s="162">
        <f t="shared" si="36"/>
        <v>0</v>
      </c>
      <c r="BH239" s="162">
        <f t="shared" si="37"/>
        <v>0</v>
      </c>
      <c r="BI239" s="162">
        <f t="shared" si="38"/>
        <v>0</v>
      </c>
      <c r="BJ239" s="14" t="s">
        <v>85</v>
      </c>
      <c r="BK239" s="162">
        <f t="shared" si="39"/>
        <v>1951.13</v>
      </c>
      <c r="BL239" s="14" t="s">
        <v>178</v>
      </c>
      <c r="BM239" s="161" t="s">
        <v>477</v>
      </c>
    </row>
    <row r="240" spans="1:65" s="2" customFormat="1" ht="24.15" customHeight="1">
      <c r="A240" s="26"/>
      <c r="B240" s="149"/>
      <c r="C240" s="163" t="s">
        <v>316</v>
      </c>
      <c r="D240" s="163" t="s">
        <v>283</v>
      </c>
      <c r="E240" s="164" t="s">
        <v>454</v>
      </c>
      <c r="F240" s="165" t="s">
        <v>455</v>
      </c>
      <c r="G240" s="166" t="s">
        <v>151</v>
      </c>
      <c r="H240" s="167">
        <v>679.94</v>
      </c>
      <c r="I240" s="168">
        <v>4.24</v>
      </c>
      <c r="J240" s="168">
        <f t="shared" si="30"/>
        <v>2882.95</v>
      </c>
      <c r="K240" s="169"/>
      <c r="L240" s="170"/>
      <c r="M240" s="171" t="s">
        <v>1</v>
      </c>
      <c r="N240" s="172" t="s">
        <v>38</v>
      </c>
      <c r="O240" s="159">
        <v>0</v>
      </c>
      <c r="P240" s="159">
        <f t="shared" si="31"/>
        <v>0</v>
      </c>
      <c r="Q240" s="159">
        <v>0</v>
      </c>
      <c r="R240" s="159">
        <f t="shared" si="32"/>
        <v>0</v>
      </c>
      <c r="S240" s="159">
        <v>0</v>
      </c>
      <c r="T240" s="160">
        <f t="shared" si="3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61" t="s">
        <v>206</v>
      </c>
      <c r="AT240" s="161" t="s">
        <v>283</v>
      </c>
      <c r="AU240" s="161" t="s">
        <v>85</v>
      </c>
      <c r="AY240" s="14" t="s">
        <v>146</v>
      </c>
      <c r="BE240" s="162">
        <f t="shared" si="34"/>
        <v>0</v>
      </c>
      <c r="BF240" s="162">
        <f t="shared" si="35"/>
        <v>2882.95</v>
      </c>
      <c r="BG240" s="162">
        <f t="shared" si="36"/>
        <v>0</v>
      </c>
      <c r="BH240" s="162">
        <f t="shared" si="37"/>
        <v>0</v>
      </c>
      <c r="BI240" s="162">
        <f t="shared" si="38"/>
        <v>0</v>
      </c>
      <c r="BJ240" s="14" t="s">
        <v>85</v>
      </c>
      <c r="BK240" s="162">
        <f t="shared" si="39"/>
        <v>2882.95</v>
      </c>
      <c r="BL240" s="14" t="s">
        <v>178</v>
      </c>
      <c r="BM240" s="161" t="s">
        <v>480</v>
      </c>
    </row>
    <row r="241" spans="1:65" s="2" customFormat="1" ht="21.75" customHeight="1">
      <c r="A241" s="26"/>
      <c r="B241" s="149"/>
      <c r="C241" s="163" t="s">
        <v>481</v>
      </c>
      <c r="D241" s="163" t="s">
        <v>283</v>
      </c>
      <c r="E241" s="164" t="s">
        <v>458</v>
      </c>
      <c r="F241" s="165" t="s">
        <v>459</v>
      </c>
      <c r="G241" s="166" t="s">
        <v>286</v>
      </c>
      <c r="H241" s="167">
        <v>3547.5</v>
      </c>
      <c r="I241" s="168">
        <v>0.33</v>
      </c>
      <c r="J241" s="168">
        <f t="shared" si="30"/>
        <v>1170.68</v>
      </c>
      <c r="K241" s="169"/>
      <c r="L241" s="170"/>
      <c r="M241" s="171" t="s">
        <v>1</v>
      </c>
      <c r="N241" s="172" t="s">
        <v>38</v>
      </c>
      <c r="O241" s="159">
        <v>0</v>
      </c>
      <c r="P241" s="159">
        <f t="shared" si="31"/>
        <v>0</v>
      </c>
      <c r="Q241" s="159">
        <v>1.4999999999999999E-4</v>
      </c>
      <c r="R241" s="159">
        <f t="shared" si="32"/>
        <v>0.53212499999999996</v>
      </c>
      <c r="S241" s="159">
        <v>0</v>
      </c>
      <c r="T241" s="160">
        <f t="shared" si="3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61" t="s">
        <v>206</v>
      </c>
      <c r="AT241" s="161" t="s">
        <v>283</v>
      </c>
      <c r="AU241" s="161" t="s">
        <v>85</v>
      </c>
      <c r="AY241" s="14" t="s">
        <v>146</v>
      </c>
      <c r="BE241" s="162">
        <f t="shared" si="34"/>
        <v>0</v>
      </c>
      <c r="BF241" s="162">
        <f t="shared" si="35"/>
        <v>1170.68</v>
      </c>
      <c r="BG241" s="162">
        <f t="shared" si="36"/>
        <v>0</v>
      </c>
      <c r="BH241" s="162">
        <f t="shared" si="37"/>
        <v>0</v>
      </c>
      <c r="BI241" s="162">
        <f t="shared" si="38"/>
        <v>0</v>
      </c>
      <c r="BJ241" s="14" t="s">
        <v>85</v>
      </c>
      <c r="BK241" s="162">
        <f t="shared" si="39"/>
        <v>1170.68</v>
      </c>
      <c r="BL241" s="14" t="s">
        <v>178</v>
      </c>
      <c r="BM241" s="161" t="s">
        <v>484</v>
      </c>
    </row>
    <row r="242" spans="1:65" s="2" customFormat="1" ht="44.25" customHeight="1">
      <c r="A242" s="26"/>
      <c r="B242" s="149"/>
      <c r="C242" s="150" t="s">
        <v>320</v>
      </c>
      <c r="D242" s="150" t="s">
        <v>148</v>
      </c>
      <c r="E242" s="151" t="s">
        <v>461</v>
      </c>
      <c r="F242" s="152" t="s">
        <v>462</v>
      </c>
      <c r="G242" s="153" t="s">
        <v>151</v>
      </c>
      <c r="H242" s="154">
        <v>63.1</v>
      </c>
      <c r="I242" s="155">
        <v>4.4000000000000004</v>
      </c>
      <c r="J242" s="155">
        <f t="shared" si="30"/>
        <v>277.64</v>
      </c>
      <c r="K242" s="156"/>
      <c r="L242" s="27"/>
      <c r="M242" s="157" t="s">
        <v>1</v>
      </c>
      <c r="N242" s="158" t="s">
        <v>38</v>
      </c>
      <c r="O242" s="159">
        <v>0.41127000000000002</v>
      </c>
      <c r="P242" s="159">
        <f t="shared" si="31"/>
        <v>25.951137000000003</v>
      </c>
      <c r="Q242" s="159">
        <v>0</v>
      </c>
      <c r="R242" s="159">
        <f t="shared" si="32"/>
        <v>0</v>
      </c>
      <c r="S242" s="159">
        <v>0</v>
      </c>
      <c r="T242" s="160">
        <f t="shared" si="3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61" t="s">
        <v>178</v>
      </c>
      <c r="AT242" s="161" t="s">
        <v>148</v>
      </c>
      <c r="AU242" s="161" t="s">
        <v>85</v>
      </c>
      <c r="AY242" s="14" t="s">
        <v>146</v>
      </c>
      <c r="BE242" s="162">
        <f t="shared" si="34"/>
        <v>0</v>
      </c>
      <c r="BF242" s="162">
        <f t="shared" si="35"/>
        <v>277.64</v>
      </c>
      <c r="BG242" s="162">
        <f t="shared" si="36"/>
        <v>0</v>
      </c>
      <c r="BH242" s="162">
        <f t="shared" si="37"/>
        <v>0</v>
      </c>
      <c r="BI242" s="162">
        <f t="shared" si="38"/>
        <v>0</v>
      </c>
      <c r="BJ242" s="14" t="s">
        <v>85</v>
      </c>
      <c r="BK242" s="162">
        <f t="shared" si="39"/>
        <v>277.64</v>
      </c>
      <c r="BL242" s="14" t="s">
        <v>178</v>
      </c>
      <c r="BM242" s="161" t="s">
        <v>487</v>
      </c>
    </row>
    <row r="243" spans="1:65" s="2" customFormat="1" ht="24.15" customHeight="1">
      <c r="A243" s="26"/>
      <c r="B243" s="149"/>
      <c r="C243" s="163" t="s">
        <v>488</v>
      </c>
      <c r="D243" s="163" t="s">
        <v>283</v>
      </c>
      <c r="E243" s="164" t="s">
        <v>454</v>
      </c>
      <c r="F243" s="165" t="s">
        <v>455</v>
      </c>
      <c r="G243" s="166" t="s">
        <v>151</v>
      </c>
      <c r="H243" s="167">
        <v>35.479999999999997</v>
      </c>
      <c r="I243" s="168">
        <v>4.24</v>
      </c>
      <c r="J243" s="168">
        <f t="shared" si="30"/>
        <v>150.44</v>
      </c>
      <c r="K243" s="169"/>
      <c r="L243" s="170"/>
      <c r="M243" s="171" t="s">
        <v>1</v>
      </c>
      <c r="N243" s="172" t="s">
        <v>38</v>
      </c>
      <c r="O243" s="159">
        <v>0</v>
      </c>
      <c r="P243" s="159">
        <f t="shared" si="31"/>
        <v>0</v>
      </c>
      <c r="Q243" s="159">
        <v>0</v>
      </c>
      <c r="R243" s="159">
        <f t="shared" si="32"/>
        <v>0</v>
      </c>
      <c r="S243" s="159">
        <v>0</v>
      </c>
      <c r="T243" s="160">
        <f t="shared" si="3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61" t="s">
        <v>206</v>
      </c>
      <c r="AT243" s="161" t="s">
        <v>283</v>
      </c>
      <c r="AU243" s="161" t="s">
        <v>85</v>
      </c>
      <c r="AY243" s="14" t="s">
        <v>146</v>
      </c>
      <c r="BE243" s="162">
        <f t="shared" si="34"/>
        <v>0</v>
      </c>
      <c r="BF243" s="162">
        <f t="shared" si="35"/>
        <v>150.44</v>
      </c>
      <c r="BG243" s="162">
        <f t="shared" si="36"/>
        <v>0</v>
      </c>
      <c r="BH243" s="162">
        <f t="shared" si="37"/>
        <v>0</v>
      </c>
      <c r="BI243" s="162">
        <f t="shared" si="38"/>
        <v>0</v>
      </c>
      <c r="BJ243" s="14" t="s">
        <v>85</v>
      </c>
      <c r="BK243" s="162">
        <f t="shared" si="39"/>
        <v>150.44</v>
      </c>
      <c r="BL243" s="14" t="s">
        <v>178</v>
      </c>
      <c r="BM243" s="161" t="s">
        <v>491</v>
      </c>
    </row>
    <row r="244" spans="1:65" s="2" customFormat="1" ht="21.75" customHeight="1">
      <c r="A244" s="26"/>
      <c r="B244" s="149"/>
      <c r="C244" s="163" t="s">
        <v>323</v>
      </c>
      <c r="D244" s="163" t="s">
        <v>283</v>
      </c>
      <c r="E244" s="164" t="s">
        <v>458</v>
      </c>
      <c r="F244" s="165" t="s">
        <v>459</v>
      </c>
      <c r="G244" s="166" t="s">
        <v>286</v>
      </c>
      <c r="H244" s="167">
        <v>256.82</v>
      </c>
      <c r="I244" s="168">
        <v>0.33</v>
      </c>
      <c r="J244" s="168">
        <f t="shared" si="30"/>
        <v>84.75</v>
      </c>
      <c r="K244" s="169"/>
      <c r="L244" s="170"/>
      <c r="M244" s="171" t="s">
        <v>1</v>
      </c>
      <c r="N244" s="172" t="s">
        <v>38</v>
      </c>
      <c r="O244" s="159">
        <v>0</v>
      </c>
      <c r="P244" s="159">
        <f t="shared" si="31"/>
        <v>0</v>
      </c>
      <c r="Q244" s="159">
        <v>1.4999999999999999E-4</v>
      </c>
      <c r="R244" s="159">
        <f t="shared" si="32"/>
        <v>3.8522999999999995E-2</v>
      </c>
      <c r="S244" s="159">
        <v>0</v>
      </c>
      <c r="T244" s="160">
        <f t="shared" si="3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61" t="s">
        <v>206</v>
      </c>
      <c r="AT244" s="161" t="s">
        <v>283</v>
      </c>
      <c r="AU244" s="161" t="s">
        <v>85</v>
      </c>
      <c r="AY244" s="14" t="s">
        <v>146</v>
      </c>
      <c r="BE244" s="162">
        <f t="shared" si="34"/>
        <v>0</v>
      </c>
      <c r="BF244" s="162">
        <f t="shared" si="35"/>
        <v>84.75</v>
      </c>
      <c r="BG244" s="162">
        <f t="shared" si="36"/>
        <v>0</v>
      </c>
      <c r="BH244" s="162">
        <f t="shared" si="37"/>
        <v>0</v>
      </c>
      <c r="BI244" s="162">
        <f t="shared" si="38"/>
        <v>0</v>
      </c>
      <c r="BJ244" s="14" t="s">
        <v>85</v>
      </c>
      <c r="BK244" s="162">
        <f t="shared" si="39"/>
        <v>84.75</v>
      </c>
      <c r="BL244" s="14" t="s">
        <v>178</v>
      </c>
      <c r="BM244" s="161" t="s">
        <v>494</v>
      </c>
    </row>
    <row r="245" spans="1:65" s="2" customFormat="1" ht="24.15" customHeight="1">
      <c r="A245" s="26"/>
      <c r="B245" s="149"/>
      <c r="C245" s="150" t="s">
        <v>495</v>
      </c>
      <c r="D245" s="150" t="s">
        <v>148</v>
      </c>
      <c r="E245" s="151" t="s">
        <v>468</v>
      </c>
      <c r="F245" s="152" t="s">
        <v>469</v>
      </c>
      <c r="G245" s="153" t="s">
        <v>286</v>
      </c>
      <c r="H245" s="154">
        <v>3</v>
      </c>
      <c r="I245" s="155">
        <v>3.3</v>
      </c>
      <c r="J245" s="155">
        <f t="shared" si="30"/>
        <v>9.9</v>
      </c>
      <c r="K245" s="156"/>
      <c r="L245" s="27"/>
      <c r="M245" s="157" t="s">
        <v>1</v>
      </c>
      <c r="N245" s="158" t="s">
        <v>38</v>
      </c>
      <c r="O245" s="159">
        <v>0.27128999999999998</v>
      </c>
      <c r="P245" s="159">
        <f t="shared" si="31"/>
        <v>0.81386999999999987</v>
      </c>
      <c r="Q245" s="159">
        <v>6.0000000000000002E-5</v>
      </c>
      <c r="R245" s="159">
        <f t="shared" si="32"/>
        <v>1.8000000000000001E-4</v>
      </c>
      <c r="S245" s="159">
        <v>0</v>
      </c>
      <c r="T245" s="160">
        <f t="shared" si="3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61" t="s">
        <v>178</v>
      </c>
      <c r="AT245" s="161" t="s">
        <v>148</v>
      </c>
      <c r="AU245" s="161" t="s">
        <v>85</v>
      </c>
      <c r="AY245" s="14" t="s">
        <v>146</v>
      </c>
      <c r="BE245" s="162">
        <f t="shared" si="34"/>
        <v>0</v>
      </c>
      <c r="BF245" s="162">
        <f t="shared" si="35"/>
        <v>9.9</v>
      </c>
      <c r="BG245" s="162">
        <f t="shared" si="36"/>
        <v>0</v>
      </c>
      <c r="BH245" s="162">
        <f t="shared" si="37"/>
        <v>0</v>
      </c>
      <c r="BI245" s="162">
        <f t="shared" si="38"/>
        <v>0</v>
      </c>
      <c r="BJ245" s="14" t="s">
        <v>85</v>
      </c>
      <c r="BK245" s="162">
        <f t="shared" si="39"/>
        <v>9.9</v>
      </c>
      <c r="BL245" s="14" t="s">
        <v>178</v>
      </c>
      <c r="BM245" s="161" t="s">
        <v>496</v>
      </c>
    </row>
    <row r="246" spans="1:65" s="2" customFormat="1" ht="16.5" customHeight="1">
      <c r="A246" s="26"/>
      <c r="B246" s="149"/>
      <c r="C246" s="163" t="s">
        <v>327</v>
      </c>
      <c r="D246" s="163" t="s">
        <v>283</v>
      </c>
      <c r="E246" s="164" t="s">
        <v>471</v>
      </c>
      <c r="F246" s="165" t="s">
        <v>472</v>
      </c>
      <c r="G246" s="166" t="s">
        <v>286</v>
      </c>
      <c r="H246" s="167">
        <v>3</v>
      </c>
      <c r="I246" s="168">
        <v>132</v>
      </c>
      <c r="J246" s="168">
        <f t="shared" si="30"/>
        <v>396</v>
      </c>
      <c r="K246" s="169"/>
      <c r="L246" s="170"/>
      <c r="M246" s="171" t="s">
        <v>1</v>
      </c>
      <c r="N246" s="172" t="s">
        <v>38</v>
      </c>
      <c r="O246" s="159">
        <v>0</v>
      </c>
      <c r="P246" s="159">
        <f t="shared" si="31"/>
        <v>0</v>
      </c>
      <c r="Q246" s="159">
        <v>8.4999999999999995E-4</v>
      </c>
      <c r="R246" s="159">
        <f t="shared" si="32"/>
        <v>2.5499999999999997E-3</v>
      </c>
      <c r="S246" s="159">
        <v>0</v>
      </c>
      <c r="T246" s="160">
        <f t="shared" si="3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61" t="s">
        <v>206</v>
      </c>
      <c r="AT246" s="161" t="s">
        <v>283</v>
      </c>
      <c r="AU246" s="161" t="s">
        <v>85</v>
      </c>
      <c r="AY246" s="14" t="s">
        <v>146</v>
      </c>
      <c r="BE246" s="162">
        <f t="shared" si="34"/>
        <v>0</v>
      </c>
      <c r="BF246" s="162">
        <f t="shared" si="35"/>
        <v>396</v>
      </c>
      <c r="BG246" s="162">
        <f t="shared" si="36"/>
        <v>0</v>
      </c>
      <c r="BH246" s="162">
        <f t="shared" si="37"/>
        <v>0</v>
      </c>
      <c r="BI246" s="162">
        <f t="shared" si="38"/>
        <v>0</v>
      </c>
      <c r="BJ246" s="14" t="s">
        <v>85</v>
      </c>
      <c r="BK246" s="162">
        <f t="shared" si="39"/>
        <v>396</v>
      </c>
      <c r="BL246" s="14" t="s">
        <v>178</v>
      </c>
      <c r="BM246" s="161" t="s">
        <v>499</v>
      </c>
    </row>
    <row r="247" spans="1:65" s="2" customFormat="1" ht="16.5" customHeight="1">
      <c r="A247" s="26"/>
      <c r="B247" s="149"/>
      <c r="C247" s="163" t="s">
        <v>393</v>
      </c>
      <c r="D247" s="163" t="s">
        <v>283</v>
      </c>
      <c r="E247" s="164" t="s">
        <v>475</v>
      </c>
      <c r="F247" s="165" t="s">
        <v>476</v>
      </c>
      <c r="G247" s="166" t="s">
        <v>286</v>
      </c>
      <c r="H247" s="167">
        <v>15</v>
      </c>
      <c r="I247" s="168">
        <v>0.33</v>
      </c>
      <c r="J247" s="168">
        <f t="shared" si="30"/>
        <v>4.95</v>
      </c>
      <c r="K247" s="169"/>
      <c r="L247" s="170"/>
      <c r="M247" s="171" t="s">
        <v>1</v>
      </c>
      <c r="N247" s="172" t="s">
        <v>38</v>
      </c>
      <c r="O247" s="159">
        <v>0</v>
      </c>
      <c r="P247" s="159">
        <f t="shared" si="31"/>
        <v>0</v>
      </c>
      <c r="Q247" s="159">
        <v>3.5E-4</v>
      </c>
      <c r="R247" s="159">
        <f t="shared" si="32"/>
        <v>5.2500000000000003E-3</v>
      </c>
      <c r="S247" s="159">
        <v>0</v>
      </c>
      <c r="T247" s="160">
        <f t="shared" si="3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61" t="s">
        <v>206</v>
      </c>
      <c r="AT247" s="161" t="s">
        <v>283</v>
      </c>
      <c r="AU247" s="161" t="s">
        <v>85</v>
      </c>
      <c r="AY247" s="14" t="s">
        <v>146</v>
      </c>
      <c r="BE247" s="162">
        <f t="shared" si="34"/>
        <v>0</v>
      </c>
      <c r="BF247" s="162">
        <f t="shared" si="35"/>
        <v>4.95</v>
      </c>
      <c r="BG247" s="162">
        <f t="shared" si="36"/>
        <v>0</v>
      </c>
      <c r="BH247" s="162">
        <f t="shared" si="37"/>
        <v>0</v>
      </c>
      <c r="BI247" s="162">
        <f t="shared" si="38"/>
        <v>0</v>
      </c>
      <c r="BJ247" s="14" t="s">
        <v>85</v>
      </c>
      <c r="BK247" s="162">
        <f t="shared" si="39"/>
        <v>4.95</v>
      </c>
      <c r="BL247" s="14" t="s">
        <v>178</v>
      </c>
      <c r="BM247" s="161" t="s">
        <v>500</v>
      </c>
    </row>
    <row r="248" spans="1:65" s="2" customFormat="1" ht="24.15" customHeight="1">
      <c r="A248" s="26"/>
      <c r="B248" s="149"/>
      <c r="C248" s="150" t="s">
        <v>330</v>
      </c>
      <c r="D248" s="150" t="s">
        <v>148</v>
      </c>
      <c r="E248" s="151" t="s">
        <v>478</v>
      </c>
      <c r="F248" s="152" t="s">
        <v>479</v>
      </c>
      <c r="G248" s="153" t="s">
        <v>286</v>
      </c>
      <c r="H248" s="154">
        <v>3</v>
      </c>
      <c r="I248" s="155">
        <v>34.340000000000003</v>
      </c>
      <c r="J248" s="155">
        <f t="shared" si="30"/>
        <v>103.02</v>
      </c>
      <c r="K248" s="156"/>
      <c r="L248" s="27"/>
      <c r="M248" s="157" t="s">
        <v>1</v>
      </c>
      <c r="N248" s="158" t="s">
        <v>38</v>
      </c>
      <c r="O248" s="159">
        <v>1.4252</v>
      </c>
      <c r="P248" s="159">
        <f t="shared" si="31"/>
        <v>4.2755999999999998</v>
      </c>
      <c r="Q248" s="159">
        <v>1.3999999999999999E-4</v>
      </c>
      <c r="R248" s="159">
        <f t="shared" si="32"/>
        <v>4.1999999999999996E-4</v>
      </c>
      <c r="S248" s="159">
        <v>0</v>
      </c>
      <c r="T248" s="160">
        <f t="shared" si="3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61" t="s">
        <v>178</v>
      </c>
      <c r="AT248" s="161" t="s">
        <v>148</v>
      </c>
      <c r="AU248" s="161" t="s">
        <v>85</v>
      </c>
      <c r="AY248" s="14" t="s">
        <v>146</v>
      </c>
      <c r="BE248" s="162">
        <f t="shared" si="34"/>
        <v>0</v>
      </c>
      <c r="BF248" s="162">
        <f t="shared" si="35"/>
        <v>103.02</v>
      </c>
      <c r="BG248" s="162">
        <f t="shared" si="36"/>
        <v>0</v>
      </c>
      <c r="BH248" s="162">
        <f t="shared" si="37"/>
        <v>0</v>
      </c>
      <c r="BI248" s="162">
        <f t="shared" si="38"/>
        <v>0</v>
      </c>
      <c r="BJ248" s="14" t="s">
        <v>85</v>
      </c>
      <c r="BK248" s="162">
        <f t="shared" si="39"/>
        <v>103.02</v>
      </c>
      <c r="BL248" s="14" t="s">
        <v>178</v>
      </c>
      <c r="BM248" s="161" t="s">
        <v>503</v>
      </c>
    </row>
    <row r="249" spans="1:65" s="2" customFormat="1" ht="24.15" customHeight="1">
      <c r="A249" s="26"/>
      <c r="B249" s="149"/>
      <c r="C249" s="163" t="s">
        <v>504</v>
      </c>
      <c r="D249" s="163" t="s">
        <v>283</v>
      </c>
      <c r="E249" s="164" t="s">
        <v>482</v>
      </c>
      <c r="F249" s="165" t="s">
        <v>483</v>
      </c>
      <c r="G249" s="166" t="s">
        <v>151</v>
      </c>
      <c r="H249" s="167">
        <v>0.86</v>
      </c>
      <c r="I249" s="168">
        <v>4.29</v>
      </c>
      <c r="J249" s="168">
        <f t="shared" si="30"/>
        <v>3.69</v>
      </c>
      <c r="K249" s="169"/>
      <c r="L249" s="170"/>
      <c r="M249" s="171" t="s">
        <v>1</v>
      </c>
      <c r="N249" s="172" t="s">
        <v>38</v>
      </c>
      <c r="O249" s="159">
        <v>0</v>
      </c>
      <c r="P249" s="159">
        <f t="shared" si="31"/>
        <v>0</v>
      </c>
      <c r="Q249" s="159">
        <v>2.5400000000000002E-3</v>
      </c>
      <c r="R249" s="159">
        <f t="shared" si="32"/>
        <v>2.1844E-3</v>
      </c>
      <c r="S249" s="159">
        <v>0</v>
      </c>
      <c r="T249" s="160">
        <f t="shared" si="3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61" t="s">
        <v>206</v>
      </c>
      <c r="AT249" s="161" t="s">
        <v>283</v>
      </c>
      <c r="AU249" s="161" t="s">
        <v>85</v>
      </c>
      <c r="AY249" s="14" t="s">
        <v>146</v>
      </c>
      <c r="BE249" s="162">
        <f t="shared" si="34"/>
        <v>0</v>
      </c>
      <c r="BF249" s="162">
        <f t="shared" si="35"/>
        <v>3.69</v>
      </c>
      <c r="BG249" s="162">
        <f t="shared" si="36"/>
        <v>0</v>
      </c>
      <c r="BH249" s="162">
        <f t="shared" si="37"/>
        <v>0</v>
      </c>
      <c r="BI249" s="162">
        <f t="shared" si="38"/>
        <v>0</v>
      </c>
      <c r="BJ249" s="14" t="s">
        <v>85</v>
      </c>
      <c r="BK249" s="162">
        <f t="shared" si="39"/>
        <v>3.69</v>
      </c>
      <c r="BL249" s="14" t="s">
        <v>178</v>
      </c>
      <c r="BM249" s="161" t="s">
        <v>505</v>
      </c>
    </row>
    <row r="250" spans="1:65" s="2" customFormat="1" ht="24.15" customHeight="1">
      <c r="A250" s="26"/>
      <c r="B250" s="149"/>
      <c r="C250" s="150" t="s">
        <v>334</v>
      </c>
      <c r="D250" s="150" t="s">
        <v>148</v>
      </c>
      <c r="E250" s="151" t="s">
        <v>485</v>
      </c>
      <c r="F250" s="152" t="s">
        <v>486</v>
      </c>
      <c r="G250" s="153" t="s">
        <v>286</v>
      </c>
      <c r="H250" s="154">
        <v>2</v>
      </c>
      <c r="I250" s="155">
        <v>54.89</v>
      </c>
      <c r="J250" s="155">
        <f t="shared" si="30"/>
        <v>109.78</v>
      </c>
      <c r="K250" s="156"/>
      <c r="L250" s="27"/>
      <c r="M250" s="157" t="s">
        <v>1</v>
      </c>
      <c r="N250" s="158" t="s">
        <v>38</v>
      </c>
      <c r="O250" s="159">
        <v>2.3203</v>
      </c>
      <c r="P250" s="159">
        <f t="shared" si="31"/>
        <v>4.6406000000000001</v>
      </c>
      <c r="Q250" s="159">
        <v>1.9000000000000001E-4</v>
      </c>
      <c r="R250" s="159">
        <f t="shared" si="32"/>
        <v>3.8000000000000002E-4</v>
      </c>
      <c r="S250" s="159">
        <v>0</v>
      </c>
      <c r="T250" s="160">
        <f t="shared" si="3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61" t="s">
        <v>178</v>
      </c>
      <c r="AT250" s="161" t="s">
        <v>148</v>
      </c>
      <c r="AU250" s="161" t="s">
        <v>85</v>
      </c>
      <c r="AY250" s="14" t="s">
        <v>146</v>
      </c>
      <c r="BE250" s="162">
        <f t="shared" si="34"/>
        <v>0</v>
      </c>
      <c r="BF250" s="162">
        <f t="shared" si="35"/>
        <v>109.78</v>
      </c>
      <c r="BG250" s="162">
        <f t="shared" si="36"/>
        <v>0</v>
      </c>
      <c r="BH250" s="162">
        <f t="shared" si="37"/>
        <v>0</v>
      </c>
      <c r="BI250" s="162">
        <f t="shared" si="38"/>
        <v>0</v>
      </c>
      <c r="BJ250" s="14" t="s">
        <v>85</v>
      </c>
      <c r="BK250" s="162">
        <f t="shared" si="39"/>
        <v>109.78</v>
      </c>
      <c r="BL250" s="14" t="s">
        <v>178</v>
      </c>
      <c r="BM250" s="161" t="s">
        <v>508</v>
      </c>
    </row>
    <row r="251" spans="1:65" s="2" customFormat="1" ht="37.950000000000003" customHeight="1">
      <c r="A251" s="26"/>
      <c r="B251" s="149"/>
      <c r="C251" s="163" t="s">
        <v>509</v>
      </c>
      <c r="D251" s="163" t="s">
        <v>283</v>
      </c>
      <c r="E251" s="164" t="s">
        <v>489</v>
      </c>
      <c r="F251" s="165" t="s">
        <v>490</v>
      </c>
      <c r="G251" s="166" t="s">
        <v>151</v>
      </c>
      <c r="H251" s="167">
        <v>0.91</v>
      </c>
      <c r="I251" s="168">
        <v>6.16</v>
      </c>
      <c r="J251" s="168">
        <f t="shared" si="30"/>
        <v>5.61</v>
      </c>
      <c r="K251" s="169"/>
      <c r="L251" s="170"/>
      <c r="M251" s="171" t="s">
        <v>1</v>
      </c>
      <c r="N251" s="172" t="s">
        <v>38</v>
      </c>
      <c r="O251" s="159">
        <v>0</v>
      </c>
      <c r="P251" s="159">
        <f t="shared" si="31"/>
        <v>0</v>
      </c>
      <c r="Q251" s="159">
        <v>2.5400000000000002E-3</v>
      </c>
      <c r="R251" s="159">
        <f t="shared" si="32"/>
        <v>2.3114000000000003E-3</v>
      </c>
      <c r="S251" s="159">
        <v>0</v>
      </c>
      <c r="T251" s="160">
        <f t="shared" si="3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61" t="s">
        <v>206</v>
      </c>
      <c r="AT251" s="161" t="s">
        <v>283</v>
      </c>
      <c r="AU251" s="161" t="s">
        <v>85</v>
      </c>
      <c r="AY251" s="14" t="s">
        <v>146</v>
      </c>
      <c r="BE251" s="162">
        <f t="shared" si="34"/>
        <v>0</v>
      </c>
      <c r="BF251" s="162">
        <f t="shared" si="35"/>
        <v>5.61</v>
      </c>
      <c r="BG251" s="162">
        <f t="shared" si="36"/>
        <v>0</v>
      </c>
      <c r="BH251" s="162">
        <f t="shared" si="37"/>
        <v>0</v>
      </c>
      <c r="BI251" s="162">
        <f t="shared" si="38"/>
        <v>0</v>
      </c>
      <c r="BJ251" s="14" t="s">
        <v>85</v>
      </c>
      <c r="BK251" s="162">
        <f t="shared" si="39"/>
        <v>5.61</v>
      </c>
      <c r="BL251" s="14" t="s">
        <v>178</v>
      </c>
      <c r="BM251" s="161" t="s">
        <v>510</v>
      </c>
    </row>
    <row r="252" spans="1:65" s="2" customFormat="1" ht="21.75" customHeight="1">
      <c r="A252" s="26"/>
      <c r="B252" s="149"/>
      <c r="C252" s="150" t="s">
        <v>337</v>
      </c>
      <c r="D252" s="150" t="s">
        <v>148</v>
      </c>
      <c r="E252" s="151" t="s">
        <v>999</v>
      </c>
      <c r="F252" s="152" t="s">
        <v>1000</v>
      </c>
      <c r="G252" s="153" t="s">
        <v>286</v>
      </c>
      <c r="H252" s="154">
        <v>4</v>
      </c>
      <c r="I252" s="155">
        <v>5.46</v>
      </c>
      <c r="J252" s="155">
        <f t="shared" si="30"/>
        <v>21.84</v>
      </c>
      <c r="K252" s="156"/>
      <c r="L252" s="27"/>
      <c r="M252" s="157" t="s">
        <v>1</v>
      </c>
      <c r="N252" s="158" t="s">
        <v>38</v>
      </c>
      <c r="O252" s="159">
        <v>0.23030999999999999</v>
      </c>
      <c r="P252" s="159">
        <f t="shared" si="31"/>
        <v>0.92123999999999995</v>
      </c>
      <c r="Q252" s="159">
        <v>1.0000000000000001E-5</v>
      </c>
      <c r="R252" s="159">
        <f t="shared" si="32"/>
        <v>4.0000000000000003E-5</v>
      </c>
      <c r="S252" s="159">
        <v>0</v>
      </c>
      <c r="T252" s="160">
        <f t="shared" si="3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61" t="s">
        <v>178</v>
      </c>
      <c r="AT252" s="161" t="s">
        <v>148</v>
      </c>
      <c r="AU252" s="161" t="s">
        <v>85</v>
      </c>
      <c r="AY252" s="14" t="s">
        <v>146</v>
      </c>
      <c r="BE252" s="162">
        <f t="shared" si="34"/>
        <v>0</v>
      </c>
      <c r="BF252" s="162">
        <f t="shared" si="35"/>
        <v>21.84</v>
      </c>
      <c r="BG252" s="162">
        <f t="shared" si="36"/>
        <v>0</v>
      </c>
      <c r="BH252" s="162">
        <f t="shared" si="37"/>
        <v>0</v>
      </c>
      <c r="BI252" s="162">
        <f t="shared" si="38"/>
        <v>0</v>
      </c>
      <c r="BJ252" s="14" t="s">
        <v>85</v>
      </c>
      <c r="BK252" s="162">
        <f t="shared" si="39"/>
        <v>21.84</v>
      </c>
      <c r="BL252" s="14" t="s">
        <v>178</v>
      </c>
      <c r="BM252" s="161" t="s">
        <v>513</v>
      </c>
    </row>
    <row r="253" spans="1:65" s="2" customFormat="1" ht="24.15" customHeight="1">
      <c r="A253" s="26"/>
      <c r="B253" s="149"/>
      <c r="C253" s="163" t="s">
        <v>514</v>
      </c>
      <c r="D253" s="163" t="s">
        <v>283</v>
      </c>
      <c r="E253" s="164" t="s">
        <v>1001</v>
      </c>
      <c r="F253" s="165" t="s">
        <v>1002</v>
      </c>
      <c r="G253" s="166" t="s">
        <v>151</v>
      </c>
      <c r="H253" s="167">
        <v>1.6</v>
      </c>
      <c r="I253" s="168">
        <v>4.29</v>
      </c>
      <c r="J253" s="168">
        <f t="shared" si="30"/>
        <v>6.86</v>
      </c>
      <c r="K253" s="169"/>
      <c r="L253" s="170"/>
      <c r="M253" s="171" t="s">
        <v>1</v>
      </c>
      <c r="N253" s="172" t="s">
        <v>38</v>
      </c>
      <c r="O253" s="159">
        <v>0</v>
      </c>
      <c r="P253" s="159">
        <f t="shared" si="31"/>
        <v>0</v>
      </c>
      <c r="Q253" s="159">
        <v>2.2000000000000001E-3</v>
      </c>
      <c r="R253" s="159">
        <f t="shared" si="32"/>
        <v>3.5200000000000006E-3</v>
      </c>
      <c r="S253" s="159">
        <v>0</v>
      </c>
      <c r="T253" s="160">
        <f t="shared" si="3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61" t="s">
        <v>206</v>
      </c>
      <c r="AT253" s="161" t="s">
        <v>283</v>
      </c>
      <c r="AU253" s="161" t="s">
        <v>85</v>
      </c>
      <c r="AY253" s="14" t="s">
        <v>146</v>
      </c>
      <c r="BE253" s="162">
        <f t="shared" si="34"/>
        <v>0</v>
      </c>
      <c r="BF253" s="162">
        <f t="shared" si="35"/>
        <v>6.86</v>
      </c>
      <c r="BG253" s="162">
        <f t="shared" si="36"/>
        <v>0</v>
      </c>
      <c r="BH253" s="162">
        <f t="shared" si="37"/>
        <v>0</v>
      </c>
      <c r="BI253" s="162">
        <f t="shared" si="38"/>
        <v>0</v>
      </c>
      <c r="BJ253" s="14" t="s">
        <v>85</v>
      </c>
      <c r="BK253" s="162">
        <f t="shared" si="39"/>
        <v>6.86</v>
      </c>
      <c r="BL253" s="14" t="s">
        <v>178</v>
      </c>
      <c r="BM253" s="161" t="s">
        <v>515</v>
      </c>
    </row>
    <row r="254" spans="1:65" s="2" customFormat="1" ht="24.15" customHeight="1">
      <c r="A254" s="26"/>
      <c r="B254" s="149"/>
      <c r="C254" s="163" t="s">
        <v>339</v>
      </c>
      <c r="D254" s="163" t="s">
        <v>283</v>
      </c>
      <c r="E254" s="164" t="s">
        <v>1003</v>
      </c>
      <c r="F254" s="165" t="s">
        <v>1004</v>
      </c>
      <c r="G254" s="166" t="s">
        <v>286</v>
      </c>
      <c r="H254" s="167">
        <v>4</v>
      </c>
      <c r="I254" s="168">
        <v>8.25</v>
      </c>
      <c r="J254" s="168">
        <f t="shared" si="30"/>
        <v>33</v>
      </c>
      <c r="K254" s="169"/>
      <c r="L254" s="170"/>
      <c r="M254" s="171" t="s">
        <v>1</v>
      </c>
      <c r="N254" s="172" t="s">
        <v>38</v>
      </c>
      <c r="O254" s="159">
        <v>0</v>
      </c>
      <c r="P254" s="159">
        <f t="shared" si="31"/>
        <v>0</v>
      </c>
      <c r="Q254" s="159">
        <v>3.8000000000000002E-4</v>
      </c>
      <c r="R254" s="159">
        <f t="shared" si="32"/>
        <v>1.5200000000000001E-3</v>
      </c>
      <c r="S254" s="159">
        <v>0</v>
      </c>
      <c r="T254" s="160">
        <f t="shared" si="3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61" t="s">
        <v>206</v>
      </c>
      <c r="AT254" s="161" t="s">
        <v>283</v>
      </c>
      <c r="AU254" s="161" t="s">
        <v>85</v>
      </c>
      <c r="AY254" s="14" t="s">
        <v>146</v>
      </c>
      <c r="BE254" s="162">
        <f t="shared" si="34"/>
        <v>0</v>
      </c>
      <c r="BF254" s="162">
        <f t="shared" si="35"/>
        <v>33</v>
      </c>
      <c r="BG254" s="162">
        <f t="shared" si="36"/>
        <v>0</v>
      </c>
      <c r="BH254" s="162">
        <f t="shared" si="37"/>
        <v>0</v>
      </c>
      <c r="BI254" s="162">
        <f t="shared" si="38"/>
        <v>0</v>
      </c>
      <c r="BJ254" s="14" t="s">
        <v>85</v>
      </c>
      <c r="BK254" s="162">
        <f t="shared" si="39"/>
        <v>33</v>
      </c>
      <c r="BL254" s="14" t="s">
        <v>178</v>
      </c>
      <c r="BM254" s="161" t="s">
        <v>518</v>
      </c>
    </row>
    <row r="255" spans="1:65" s="2" customFormat="1" ht="16.5" customHeight="1">
      <c r="A255" s="26"/>
      <c r="B255" s="149"/>
      <c r="C255" s="163" t="s">
        <v>519</v>
      </c>
      <c r="D255" s="163" t="s">
        <v>283</v>
      </c>
      <c r="E255" s="164" t="s">
        <v>475</v>
      </c>
      <c r="F255" s="165" t="s">
        <v>476</v>
      </c>
      <c r="G255" s="166" t="s">
        <v>286</v>
      </c>
      <c r="H255" s="167">
        <v>20</v>
      </c>
      <c r="I255" s="168">
        <v>0.33</v>
      </c>
      <c r="J255" s="168">
        <f t="shared" si="30"/>
        <v>6.6</v>
      </c>
      <c r="K255" s="169"/>
      <c r="L255" s="170"/>
      <c r="M255" s="171" t="s">
        <v>1</v>
      </c>
      <c r="N255" s="172" t="s">
        <v>38</v>
      </c>
      <c r="O255" s="159">
        <v>0</v>
      </c>
      <c r="P255" s="159">
        <f t="shared" si="31"/>
        <v>0</v>
      </c>
      <c r="Q255" s="159">
        <v>3.5E-4</v>
      </c>
      <c r="R255" s="159">
        <f t="shared" si="32"/>
        <v>7.0000000000000001E-3</v>
      </c>
      <c r="S255" s="159">
        <v>0</v>
      </c>
      <c r="T255" s="160">
        <f t="shared" si="3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61" t="s">
        <v>206</v>
      </c>
      <c r="AT255" s="161" t="s">
        <v>283</v>
      </c>
      <c r="AU255" s="161" t="s">
        <v>85</v>
      </c>
      <c r="AY255" s="14" t="s">
        <v>146</v>
      </c>
      <c r="BE255" s="162">
        <f t="shared" si="34"/>
        <v>0</v>
      </c>
      <c r="BF255" s="162">
        <f t="shared" si="35"/>
        <v>6.6</v>
      </c>
      <c r="BG255" s="162">
        <f t="shared" si="36"/>
        <v>0</v>
      </c>
      <c r="BH255" s="162">
        <f t="shared" si="37"/>
        <v>0</v>
      </c>
      <c r="BI255" s="162">
        <f t="shared" si="38"/>
        <v>0</v>
      </c>
      <c r="BJ255" s="14" t="s">
        <v>85</v>
      </c>
      <c r="BK255" s="162">
        <f t="shared" si="39"/>
        <v>6.6</v>
      </c>
      <c r="BL255" s="14" t="s">
        <v>178</v>
      </c>
      <c r="BM255" s="161" t="s">
        <v>522</v>
      </c>
    </row>
    <row r="256" spans="1:65" s="2" customFormat="1" ht="24.15" customHeight="1">
      <c r="A256" s="26"/>
      <c r="B256" s="149"/>
      <c r="C256" s="150" t="s">
        <v>342</v>
      </c>
      <c r="D256" s="150" t="s">
        <v>148</v>
      </c>
      <c r="E256" s="151" t="s">
        <v>492</v>
      </c>
      <c r="F256" s="152" t="s">
        <v>493</v>
      </c>
      <c r="G256" s="153" t="s">
        <v>286</v>
      </c>
      <c r="H256" s="154">
        <v>40</v>
      </c>
      <c r="I256" s="155">
        <v>8.15</v>
      </c>
      <c r="J256" s="155">
        <f t="shared" si="30"/>
        <v>326</v>
      </c>
      <c r="K256" s="156"/>
      <c r="L256" s="27"/>
      <c r="M256" s="157" t="s">
        <v>1</v>
      </c>
      <c r="N256" s="158" t="s">
        <v>38</v>
      </c>
      <c r="O256" s="159">
        <v>0.35202</v>
      </c>
      <c r="P256" s="159">
        <f t="shared" si="31"/>
        <v>14.0808</v>
      </c>
      <c r="Q256" s="159">
        <v>1.0000000000000001E-5</v>
      </c>
      <c r="R256" s="159">
        <f t="shared" si="32"/>
        <v>4.0000000000000002E-4</v>
      </c>
      <c r="S256" s="159">
        <v>0</v>
      </c>
      <c r="T256" s="160">
        <f t="shared" si="3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61" t="s">
        <v>178</v>
      </c>
      <c r="AT256" s="161" t="s">
        <v>148</v>
      </c>
      <c r="AU256" s="161" t="s">
        <v>85</v>
      </c>
      <c r="AY256" s="14" t="s">
        <v>146</v>
      </c>
      <c r="BE256" s="162">
        <f t="shared" si="34"/>
        <v>0</v>
      </c>
      <c r="BF256" s="162">
        <f t="shared" si="35"/>
        <v>326</v>
      </c>
      <c r="BG256" s="162">
        <f t="shared" si="36"/>
        <v>0</v>
      </c>
      <c r="BH256" s="162">
        <f t="shared" si="37"/>
        <v>0</v>
      </c>
      <c r="BI256" s="162">
        <f t="shared" si="38"/>
        <v>0</v>
      </c>
      <c r="BJ256" s="14" t="s">
        <v>85</v>
      </c>
      <c r="BK256" s="162">
        <f t="shared" si="39"/>
        <v>326</v>
      </c>
      <c r="BL256" s="14" t="s">
        <v>178</v>
      </c>
      <c r="BM256" s="161" t="s">
        <v>525</v>
      </c>
    </row>
    <row r="257" spans="1:65" s="2" customFormat="1" ht="24.15" customHeight="1">
      <c r="A257" s="26"/>
      <c r="B257" s="149"/>
      <c r="C257" s="163" t="s">
        <v>526</v>
      </c>
      <c r="D257" s="163" t="s">
        <v>283</v>
      </c>
      <c r="E257" s="164" t="s">
        <v>482</v>
      </c>
      <c r="F257" s="165" t="s">
        <v>483</v>
      </c>
      <c r="G257" s="166" t="s">
        <v>151</v>
      </c>
      <c r="H257" s="167">
        <v>1.6</v>
      </c>
      <c r="I257" s="168">
        <v>4.29</v>
      </c>
      <c r="J257" s="168">
        <f t="shared" si="30"/>
        <v>6.86</v>
      </c>
      <c r="K257" s="169"/>
      <c r="L257" s="170"/>
      <c r="M257" s="171" t="s">
        <v>1</v>
      </c>
      <c r="N257" s="172" t="s">
        <v>38</v>
      </c>
      <c r="O257" s="159">
        <v>0</v>
      </c>
      <c r="P257" s="159">
        <f t="shared" si="31"/>
        <v>0</v>
      </c>
      <c r="Q257" s="159">
        <v>2.5400000000000002E-3</v>
      </c>
      <c r="R257" s="159">
        <f t="shared" si="32"/>
        <v>4.0640000000000008E-3</v>
      </c>
      <c r="S257" s="159">
        <v>0</v>
      </c>
      <c r="T257" s="160">
        <f t="shared" si="3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61" t="s">
        <v>206</v>
      </c>
      <c r="AT257" s="161" t="s">
        <v>283</v>
      </c>
      <c r="AU257" s="161" t="s">
        <v>85</v>
      </c>
      <c r="AY257" s="14" t="s">
        <v>146</v>
      </c>
      <c r="BE257" s="162">
        <f t="shared" si="34"/>
        <v>0</v>
      </c>
      <c r="BF257" s="162">
        <f t="shared" si="35"/>
        <v>6.86</v>
      </c>
      <c r="BG257" s="162">
        <f t="shared" si="36"/>
        <v>0</v>
      </c>
      <c r="BH257" s="162">
        <f t="shared" si="37"/>
        <v>0</v>
      </c>
      <c r="BI257" s="162">
        <f t="shared" si="38"/>
        <v>0</v>
      </c>
      <c r="BJ257" s="14" t="s">
        <v>85</v>
      </c>
      <c r="BK257" s="162">
        <f t="shared" si="39"/>
        <v>6.86</v>
      </c>
      <c r="BL257" s="14" t="s">
        <v>178</v>
      </c>
      <c r="BM257" s="161" t="s">
        <v>527</v>
      </c>
    </row>
    <row r="258" spans="1:65" s="2" customFormat="1" ht="37.950000000000003" customHeight="1">
      <c r="A258" s="26"/>
      <c r="B258" s="149"/>
      <c r="C258" s="150" t="s">
        <v>346</v>
      </c>
      <c r="D258" s="150" t="s">
        <v>148</v>
      </c>
      <c r="E258" s="151" t="s">
        <v>497</v>
      </c>
      <c r="F258" s="152" t="s">
        <v>498</v>
      </c>
      <c r="G258" s="153" t="s">
        <v>276</v>
      </c>
      <c r="H258" s="154">
        <v>126.2</v>
      </c>
      <c r="I258" s="155">
        <v>3.52</v>
      </c>
      <c r="J258" s="155">
        <f t="shared" si="30"/>
        <v>444.22</v>
      </c>
      <c r="K258" s="156"/>
      <c r="L258" s="27"/>
      <c r="M258" s="157" t="s">
        <v>1</v>
      </c>
      <c r="N258" s="158" t="s">
        <v>38</v>
      </c>
      <c r="O258" s="159">
        <v>0</v>
      </c>
      <c r="P258" s="159">
        <f t="shared" si="31"/>
        <v>0</v>
      </c>
      <c r="Q258" s="159">
        <v>0</v>
      </c>
      <c r="R258" s="159">
        <f t="shared" si="32"/>
        <v>0</v>
      </c>
      <c r="S258" s="159">
        <v>0</v>
      </c>
      <c r="T258" s="160">
        <f t="shared" si="3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61" t="s">
        <v>178</v>
      </c>
      <c r="AT258" s="161" t="s">
        <v>148</v>
      </c>
      <c r="AU258" s="161" t="s">
        <v>85</v>
      </c>
      <c r="AY258" s="14" t="s">
        <v>146</v>
      </c>
      <c r="BE258" s="162">
        <f t="shared" si="34"/>
        <v>0</v>
      </c>
      <c r="BF258" s="162">
        <f t="shared" si="35"/>
        <v>444.22</v>
      </c>
      <c r="BG258" s="162">
        <f t="shared" si="36"/>
        <v>0</v>
      </c>
      <c r="BH258" s="162">
        <f t="shared" si="37"/>
        <v>0</v>
      </c>
      <c r="BI258" s="162">
        <f t="shared" si="38"/>
        <v>0</v>
      </c>
      <c r="BJ258" s="14" t="s">
        <v>85</v>
      </c>
      <c r="BK258" s="162">
        <f t="shared" si="39"/>
        <v>444.22</v>
      </c>
      <c r="BL258" s="14" t="s">
        <v>178</v>
      </c>
      <c r="BM258" s="161" t="s">
        <v>530</v>
      </c>
    </row>
    <row r="259" spans="1:65" s="2" customFormat="1" ht="16.5" customHeight="1">
      <c r="A259" s="26"/>
      <c r="B259" s="149"/>
      <c r="C259" s="163" t="s">
        <v>531</v>
      </c>
      <c r="D259" s="163" t="s">
        <v>283</v>
      </c>
      <c r="E259" s="164" t="s">
        <v>475</v>
      </c>
      <c r="F259" s="165" t="s">
        <v>476</v>
      </c>
      <c r="G259" s="166" t="s">
        <v>286</v>
      </c>
      <c r="H259" s="167">
        <v>1009.6</v>
      </c>
      <c r="I259" s="168">
        <v>0.33</v>
      </c>
      <c r="J259" s="168">
        <f t="shared" si="30"/>
        <v>333.17</v>
      </c>
      <c r="K259" s="169"/>
      <c r="L259" s="170"/>
      <c r="M259" s="171" t="s">
        <v>1</v>
      </c>
      <c r="N259" s="172" t="s">
        <v>38</v>
      </c>
      <c r="O259" s="159">
        <v>0</v>
      </c>
      <c r="P259" s="159">
        <f t="shared" si="31"/>
        <v>0</v>
      </c>
      <c r="Q259" s="159">
        <v>3.5E-4</v>
      </c>
      <c r="R259" s="159">
        <f t="shared" si="32"/>
        <v>0.35336000000000001</v>
      </c>
      <c r="S259" s="159">
        <v>0</v>
      </c>
      <c r="T259" s="160">
        <f t="shared" si="3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61" t="s">
        <v>206</v>
      </c>
      <c r="AT259" s="161" t="s">
        <v>283</v>
      </c>
      <c r="AU259" s="161" t="s">
        <v>85</v>
      </c>
      <c r="AY259" s="14" t="s">
        <v>146</v>
      </c>
      <c r="BE259" s="162">
        <f t="shared" si="34"/>
        <v>0</v>
      </c>
      <c r="BF259" s="162">
        <f t="shared" si="35"/>
        <v>333.17</v>
      </c>
      <c r="BG259" s="162">
        <f t="shared" si="36"/>
        <v>0</v>
      </c>
      <c r="BH259" s="162">
        <f t="shared" si="37"/>
        <v>0</v>
      </c>
      <c r="BI259" s="162">
        <f t="shared" si="38"/>
        <v>0</v>
      </c>
      <c r="BJ259" s="14" t="s">
        <v>85</v>
      </c>
      <c r="BK259" s="162">
        <f t="shared" si="39"/>
        <v>333.17</v>
      </c>
      <c r="BL259" s="14" t="s">
        <v>178</v>
      </c>
      <c r="BM259" s="161" t="s">
        <v>534</v>
      </c>
    </row>
    <row r="260" spans="1:65" s="2" customFormat="1" ht="33" customHeight="1">
      <c r="A260" s="26"/>
      <c r="B260" s="149"/>
      <c r="C260" s="150" t="s">
        <v>349</v>
      </c>
      <c r="D260" s="150" t="s">
        <v>148</v>
      </c>
      <c r="E260" s="151" t="s">
        <v>501</v>
      </c>
      <c r="F260" s="152" t="s">
        <v>502</v>
      </c>
      <c r="G260" s="153" t="s">
        <v>276</v>
      </c>
      <c r="H260" s="154">
        <v>126.2</v>
      </c>
      <c r="I260" s="155">
        <v>4.95</v>
      </c>
      <c r="J260" s="155">
        <f t="shared" si="30"/>
        <v>624.69000000000005</v>
      </c>
      <c r="K260" s="156"/>
      <c r="L260" s="27"/>
      <c r="M260" s="157" t="s">
        <v>1</v>
      </c>
      <c r="N260" s="158" t="s">
        <v>38</v>
      </c>
      <c r="O260" s="159">
        <v>0</v>
      </c>
      <c r="P260" s="159">
        <f t="shared" si="31"/>
        <v>0</v>
      </c>
      <c r="Q260" s="159">
        <v>0</v>
      </c>
      <c r="R260" s="159">
        <f t="shared" si="32"/>
        <v>0</v>
      </c>
      <c r="S260" s="159">
        <v>0</v>
      </c>
      <c r="T260" s="160">
        <f t="shared" si="3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61" t="s">
        <v>178</v>
      </c>
      <c r="AT260" s="161" t="s">
        <v>148</v>
      </c>
      <c r="AU260" s="161" t="s">
        <v>85</v>
      </c>
      <c r="AY260" s="14" t="s">
        <v>146</v>
      </c>
      <c r="BE260" s="162">
        <f t="shared" si="34"/>
        <v>0</v>
      </c>
      <c r="BF260" s="162">
        <f t="shared" si="35"/>
        <v>624.69000000000005</v>
      </c>
      <c r="BG260" s="162">
        <f t="shared" si="36"/>
        <v>0</v>
      </c>
      <c r="BH260" s="162">
        <f t="shared" si="37"/>
        <v>0</v>
      </c>
      <c r="BI260" s="162">
        <f t="shared" si="38"/>
        <v>0</v>
      </c>
      <c r="BJ260" s="14" t="s">
        <v>85</v>
      </c>
      <c r="BK260" s="162">
        <f t="shared" si="39"/>
        <v>624.69000000000005</v>
      </c>
      <c r="BL260" s="14" t="s">
        <v>178</v>
      </c>
      <c r="BM260" s="161" t="s">
        <v>537</v>
      </c>
    </row>
    <row r="261" spans="1:65" s="2" customFormat="1" ht="16.5" customHeight="1">
      <c r="A261" s="26"/>
      <c r="B261" s="149"/>
      <c r="C261" s="163" t="s">
        <v>538</v>
      </c>
      <c r="D261" s="163" t="s">
        <v>283</v>
      </c>
      <c r="E261" s="164" t="s">
        <v>475</v>
      </c>
      <c r="F261" s="165" t="s">
        <v>476</v>
      </c>
      <c r="G261" s="166" t="s">
        <v>286</v>
      </c>
      <c r="H261" s="167">
        <v>1009.6</v>
      </c>
      <c r="I261" s="168">
        <v>0.33</v>
      </c>
      <c r="J261" s="168">
        <f t="shared" si="30"/>
        <v>333.17</v>
      </c>
      <c r="K261" s="169"/>
      <c r="L261" s="170"/>
      <c r="M261" s="171" t="s">
        <v>1</v>
      </c>
      <c r="N261" s="172" t="s">
        <v>38</v>
      </c>
      <c r="O261" s="159">
        <v>0</v>
      </c>
      <c r="P261" s="159">
        <f t="shared" si="31"/>
        <v>0</v>
      </c>
      <c r="Q261" s="159">
        <v>3.5E-4</v>
      </c>
      <c r="R261" s="159">
        <f t="shared" si="32"/>
        <v>0.35336000000000001</v>
      </c>
      <c r="S261" s="159">
        <v>0</v>
      </c>
      <c r="T261" s="160">
        <f t="shared" si="3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61" t="s">
        <v>206</v>
      </c>
      <c r="AT261" s="161" t="s">
        <v>283</v>
      </c>
      <c r="AU261" s="161" t="s">
        <v>85</v>
      </c>
      <c r="AY261" s="14" t="s">
        <v>146</v>
      </c>
      <c r="BE261" s="162">
        <f t="shared" si="34"/>
        <v>0</v>
      </c>
      <c r="BF261" s="162">
        <f t="shared" si="35"/>
        <v>333.17</v>
      </c>
      <c r="BG261" s="162">
        <f t="shared" si="36"/>
        <v>0</v>
      </c>
      <c r="BH261" s="162">
        <f t="shared" si="37"/>
        <v>0</v>
      </c>
      <c r="BI261" s="162">
        <f t="shared" si="38"/>
        <v>0</v>
      </c>
      <c r="BJ261" s="14" t="s">
        <v>85</v>
      </c>
      <c r="BK261" s="162">
        <f t="shared" si="39"/>
        <v>333.17</v>
      </c>
      <c r="BL261" s="14" t="s">
        <v>178</v>
      </c>
      <c r="BM261" s="161" t="s">
        <v>541</v>
      </c>
    </row>
    <row r="262" spans="1:65" s="2" customFormat="1" ht="33" customHeight="1">
      <c r="A262" s="26"/>
      <c r="B262" s="149"/>
      <c r="C262" s="150" t="s">
        <v>353</v>
      </c>
      <c r="D262" s="150" t="s">
        <v>148</v>
      </c>
      <c r="E262" s="151" t="s">
        <v>506</v>
      </c>
      <c r="F262" s="152" t="s">
        <v>507</v>
      </c>
      <c r="G262" s="153" t="s">
        <v>276</v>
      </c>
      <c r="H262" s="154">
        <v>162.19999999999999</v>
      </c>
      <c r="I262" s="155">
        <v>2.2000000000000002</v>
      </c>
      <c r="J262" s="155">
        <f t="shared" si="30"/>
        <v>356.84</v>
      </c>
      <c r="K262" s="156"/>
      <c r="L262" s="27"/>
      <c r="M262" s="157" t="s">
        <v>1</v>
      </c>
      <c r="N262" s="158" t="s">
        <v>38</v>
      </c>
      <c r="O262" s="159">
        <v>0.54332000000000003</v>
      </c>
      <c r="P262" s="159">
        <f t="shared" si="31"/>
        <v>88.126503999999997</v>
      </c>
      <c r="Q262" s="159">
        <v>5.0000000000000002E-5</v>
      </c>
      <c r="R262" s="159">
        <f t="shared" si="32"/>
        <v>8.1099999999999992E-3</v>
      </c>
      <c r="S262" s="159">
        <v>0</v>
      </c>
      <c r="T262" s="160">
        <f t="shared" si="3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61" t="s">
        <v>178</v>
      </c>
      <c r="AT262" s="161" t="s">
        <v>148</v>
      </c>
      <c r="AU262" s="161" t="s">
        <v>85</v>
      </c>
      <c r="AY262" s="14" t="s">
        <v>146</v>
      </c>
      <c r="BE262" s="162">
        <f t="shared" si="34"/>
        <v>0</v>
      </c>
      <c r="BF262" s="162">
        <f t="shared" si="35"/>
        <v>356.84</v>
      </c>
      <c r="BG262" s="162">
        <f t="shared" si="36"/>
        <v>0</v>
      </c>
      <c r="BH262" s="162">
        <f t="shared" si="37"/>
        <v>0</v>
      </c>
      <c r="BI262" s="162">
        <f t="shared" si="38"/>
        <v>0</v>
      </c>
      <c r="BJ262" s="14" t="s">
        <v>85</v>
      </c>
      <c r="BK262" s="162">
        <f t="shared" si="39"/>
        <v>356.84</v>
      </c>
      <c r="BL262" s="14" t="s">
        <v>178</v>
      </c>
      <c r="BM262" s="161" t="s">
        <v>542</v>
      </c>
    </row>
    <row r="263" spans="1:65" s="2" customFormat="1" ht="16.5" customHeight="1">
      <c r="A263" s="26"/>
      <c r="B263" s="149"/>
      <c r="C263" s="163" t="s">
        <v>543</v>
      </c>
      <c r="D263" s="163" t="s">
        <v>283</v>
      </c>
      <c r="E263" s="164" t="s">
        <v>475</v>
      </c>
      <c r="F263" s="165" t="s">
        <v>476</v>
      </c>
      <c r="G263" s="166" t="s">
        <v>286</v>
      </c>
      <c r="H263" s="167">
        <v>1297.5999999999999</v>
      </c>
      <c r="I263" s="168">
        <v>0.33</v>
      </c>
      <c r="J263" s="168">
        <f t="shared" si="30"/>
        <v>428.21</v>
      </c>
      <c r="K263" s="169"/>
      <c r="L263" s="170"/>
      <c r="M263" s="171" t="s">
        <v>1</v>
      </c>
      <c r="N263" s="172" t="s">
        <v>38</v>
      </c>
      <c r="O263" s="159">
        <v>0</v>
      </c>
      <c r="P263" s="159">
        <f t="shared" si="31"/>
        <v>0</v>
      </c>
      <c r="Q263" s="159">
        <v>3.5E-4</v>
      </c>
      <c r="R263" s="159">
        <f t="shared" si="32"/>
        <v>0.45415999999999995</v>
      </c>
      <c r="S263" s="159">
        <v>0</v>
      </c>
      <c r="T263" s="160">
        <f t="shared" si="3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61" t="s">
        <v>206</v>
      </c>
      <c r="AT263" s="161" t="s">
        <v>283</v>
      </c>
      <c r="AU263" s="161" t="s">
        <v>85</v>
      </c>
      <c r="AY263" s="14" t="s">
        <v>146</v>
      </c>
      <c r="BE263" s="162">
        <f t="shared" si="34"/>
        <v>0</v>
      </c>
      <c r="BF263" s="162">
        <f t="shared" si="35"/>
        <v>428.21</v>
      </c>
      <c r="BG263" s="162">
        <f t="shared" si="36"/>
        <v>0</v>
      </c>
      <c r="BH263" s="162">
        <f t="shared" si="37"/>
        <v>0</v>
      </c>
      <c r="BI263" s="162">
        <f t="shared" si="38"/>
        <v>0</v>
      </c>
      <c r="BJ263" s="14" t="s">
        <v>85</v>
      </c>
      <c r="BK263" s="162">
        <f t="shared" si="39"/>
        <v>428.21</v>
      </c>
      <c r="BL263" s="14" t="s">
        <v>178</v>
      </c>
      <c r="BM263" s="161" t="s">
        <v>546</v>
      </c>
    </row>
    <row r="264" spans="1:65" s="2" customFormat="1" ht="24.15" customHeight="1">
      <c r="A264" s="26"/>
      <c r="B264" s="149"/>
      <c r="C264" s="150" t="s">
        <v>356</v>
      </c>
      <c r="D264" s="150" t="s">
        <v>148</v>
      </c>
      <c r="E264" s="151" t="s">
        <v>511</v>
      </c>
      <c r="F264" s="152" t="s">
        <v>512</v>
      </c>
      <c r="G264" s="153" t="s">
        <v>276</v>
      </c>
      <c r="H264" s="154">
        <v>126.2</v>
      </c>
      <c r="I264" s="155">
        <v>11.22</v>
      </c>
      <c r="J264" s="155">
        <f t="shared" si="30"/>
        <v>1415.96</v>
      </c>
      <c r="K264" s="156"/>
      <c r="L264" s="27"/>
      <c r="M264" s="157" t="s">
        <v>1</v>
      </c>
      <c r="N264" s="158" t="s">
        <v>38</v>
      </c>
      <c r="O264" s="159">
        <v>0</v>
      </c>
      <c r="P264" s="159">
        <f t="shared" si="31"/>
        <v>0</v>
      </c>
      <c r="Q264" s="159">
        <v>0</v>
      </c>
      <c r="R264" s="159">
        <f t="shared" si="32"/>
        <v>0</v>
      </c>
      <c r="S264" s="159">
        <v>0</v>
      </c>
      <c r="T264" s="160">
        <f t="shared" si="3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61" t="s">
        <v>178</v>
      </c>
      <c r="AT264" s="161" t="s">
        <v>148</v>
      </c>
      <c r="AU264" s="161" t="s">
        <v>85</v>
      </c>
      <c r="AY264" s="14" t="s">
        <v>146</v>
      </c>
      <c r="BE264" s="162">
        <f t="shared" si="34"/>
        <v>0</v>
      </c>
      <c r="BF264" s="162">
        <f t="shared" si="35"/>
        <v>1415.96</v>
      </c>
      <c r="BG264" s="162">
        <f t="shared" si="36"/>
        <v>0</v>
      </c>
      <c r="BH264" s="162">
        <f t="shared" si="37"/>
        <v>0</v>
      </c>
      <c r="BI264" s="162">
        <f t="shared" si="38"/>
        <v>0</v>
      </c>
      <c r="BJ264" s="14" t="s">
        <v>85</v>
      </c>
      <c r="BK264" s="162">
        <f t="shared" si="39"/>
        <v>1415.96</v>
      </c>
      <c r="BL264" s="14" t="s">
        <v>178</v>
      </c>
      <c r="BM264" s="161" t="s">
        <v>549</v>
      </c>
    </row>
    <row r="265" spans="1:65" s="2" customFormat="1" ht="16.5" customHeight="1">
      <c r="A265" s="26"/>
      <c r="B265" s="149"/>
      <c r="C265" s="163" t="s">
        <v>552</v>
      </c>
      <c r="D265" s="163" t="s">
        <v>283</v>
      </c>
      <c r="E265" s="164" t="s">
        <v>475</v>
      </c>
      <c r="F265" s="165" t="s">
        <v>476</v>
      </c>
      <c r="G265" s="166" t="s">
        <v>286</v>
      </c>
      <c r="H265" s="167">
        <v>1009.6</v>
      </c>
      <c r="I265" s="168">
        <v>0.33</v>
      </c>
      <c r="J265" s="168">
        <f t="shared" si="30"/>
        <v>333.17</v>
      </c>
      <c r="K265" s="169"/>
      <c r="L265" s="170"/>
      <c r="M265" s="171" t="s">
        <v>1</v>
      </c>
      <c r="N265" s="172" t="s">
        <v>38</v>
      </c>
      <c r="O265" s="159">
        <v>0</v>
      </c>
      <c r="P265" s="159">
        <f t="shared" si="31"/>
        <v>0</v>
      </c>
      <c r="Q265" s="159">
        <v>3.5E-4</v>
      </c>
      <c r="R265" s="159">
        <f t="shared" si="32"/>
        <v>0.35336000000000001</v>
      </c>
      <c r="S265" s="159">
        <v>0</v>
      </c>
      <c r="T265" s="160">
        <f t="shared" si="3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61" t="s">
        <v>206</v>
      </c>
      <c r="AT265" s="161" t="s">
        <v>283</v>
      </c>
      <c r="AU265" s="161" t="s">
        <v>85</v>
      </c>
      <c r="AY265" s="14" t="s">
        <v>146</v>
      </c>
      <c r="BE265" s="162">
        <f t="shared" si="34"/>
        <v>0</v>
      </c>
      <c r="BF265" s="162">
        <f t="shared" si="35"/>
        <v>333.17</v>
      </c>
      <c r="BG265" s="162">
        <f t="shared" si="36"/>
        <v>0</v>
      </c>
      <c r="BH265" s="162">
        <f t="shared" si="37"/>
        <v>0</v>
      </c>
      <c r="BI265" s="162">
        <f t="shared" si="38"/>
        <v>0</v>
      </c>
      <c r="BJ265" s="14" t="s">
        <v>85</v>
      </c>
      <c r="BK265" s="162">
        <f t="shared" si="39"/>
        <v>333.17</v>
      </c>
      <c r="BL265" s="14" t="s">
        <v>178</v>
      </c>
      <c r="BM265" s="161" t="s">
        <v>555</v>
      </c>
    </row>
    <row r="266" spans="1:65" s="2" customFormat="1" ht="24.15" customHeight="1">
      <c r="A266" s="26"/>
      <c r="B266" s="149"/>
      <c r="C266" s="150" t="s">
        <v>361</v>
      </c>
      <c r="D266" s="150" t="s">
        <v>148</v>
      </c>
      <c r="E266" s="151" t="s">
        <v>516</v>
      </c>
      <c r="F266" s="152" t="s">
        <v>517</v>
      </c>
      <c r="G266" s="153" t="s">
        <v>151</v>
      </c>
      <c r="H266" s="154">
        <v>650.38</v>
      </c>
      <c r="I266" s="155">
        <v>0.64</v>
      </c>
      <c r="J266" s="155">
        <f t="shared" si="30"/>
        <v>416.24</v>
      </c>
      <c r="K266" s="156"/>
      <c r="L266" s="27"/>
      <c r="M266" s="157" t="s">
        <v>1</v>
      </c>
      <c r="N266" s="158" t="s">
        <v>38</v>
      </c>
      <c r="O266" s="159">
        <v>2.802E-2</v>
      </c>
      <c r="P266" s="159">
        <f t="shared" si="31"/>
        <v>18.2236476</v>
      </c>
      <c r="Q266" s="159">
        <v>0</v>
      </c>
      <c r="R266" s="159">
        <f t="shared" si="32"/>
        <v>0</v>
      </c>
      <c r="S266" s="159">
        <v>0</v>
      </c>
      <c r="T266" s="160">
        <f t="shared" si="3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61" t="s">
        <v>178</v>
      </c>
      <c r="AT266" s="161" t="s">
        <v>148</v>
      </c>
      <c r="AU266" s="161" t="s">
        <v>85</v>
      </c>
      <c r="AY266" s="14" t="s">
        <v>146</v>
      </c>
      <c r="BE266" s="162">
        <f t="shared" si="34"/>
        <v>0</v>
      </c>
      <c r="BF266" s="162">
        <f t="shared" si="35"/>
        <v>416.24</v>
      </c>
      <c r="BG266" s="162">
        <f t="shared" si="36"/>
        <v>0</v>
      </c>
      <c r="BH266" s="162">
        <f t="shared" si="37"/>
        <v>0</v>
      </c>
      <c r="BI266" s="162">
        <f t="shared" si="38"/>
        <v>0</v>
      </c>
      <c r="BJ266" s="14" t="s">
        <v>85</v>
      </c>
      <c r="BK266" s="162">
        <f t="shared" si="39"/>
        <v>416.24</v>
      </c>
      <c r="BL266" s="14" t="s">
        <v>178</v>
      </c>
      <c r="BM266" s="161" t="s">
        <v>558</v>
      </c>
    </row>
    <row r="267" spans="1:65" s="2" customFormat="1" ht="24.15" customHeight="1">
      <c r="A267" s="26"/>
      <c r="B267" s="149"/>
      <c r="C267" s="163" t="s">
        <v>559</v>
      </c>
      <c r="D267" s="163" t="s">
        <v>283</v>
      </c>
      <c r="E267" s="164" t="s">
        <v>520</v>
      </c>
      <c r="F267" s="165" t="s">
        <v>521</v>
      </c>
      <c r="G267" s="166" t="s">
        <v>151</v>
      </c>
      <c r="H267" s="167">
        <v>747.94</v>
      </c>
      <c r="I267" s="168">
        <v>2.37</v>
      </c>
      <c r="J267" s="168">
        <f t="shared" si="30"/>
        <v>1772.62</v>
      </c>
      <c r="K267" s="169"/>
      <c r="L267" s="170"/>
      <c r="M267" s="171" t="s">
        <v>1</v>
      </c>
      <c r="N267" s="172" t="s">
        <v>38</v>
      </c>
      <c r="O267" s="159">
        <v>0</v>
      </c>
      <c r="P267" s="159">
        <f t="shared" si="31"/>
        <v>0</v>
      </c>
      <c r="Q267" s="159">
        <v>2.9999999999999997E-4</v>
      </c>
      <c r="R267" s="159">
        <f t="shared" si="32"/>
        <v>0.224382</v>
      </c>
      <c r="S267" s="159">
        <v>0</v>
      </c>
      <c r="T267" s="160">
        <f t="shared" si="3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61" t="s">
        <v>206</v>
      </c>
      <c r="AT267" s="161" t="s">
        <v>283</v>
      </c>
      <c r="AU267" s="161" t="s">
        <v>85</v>
      </c>
      <c r="AY267" s="14" t="s">
        <v>146</v>
      </c>
      <c r="BE267" s="162">
        <f t="shared" si="34"/>
        <v>0</v>
      </c>
      <c r="BF267" s="162">
        <f t="shared" si="35"/>
        <v>1772.62</v>
      </c>
      <c r="BG267" s="162">
        <f t="shared" si="36"/>
        <v>0</v>
      </c>
      <c r="BH267" s="162">
        <f t="shared" si="37"/>
        <v>0</v>
      </c>
      <c r="BI267" s="162">
        <f t="shared" si="38"/>
        <v>0</v>
      </c>
      <c r="BJ267" s="14" t="s">
        <v>85</v>
      </c>
      <c r="BK267" s="162">
        <f t="shared" si="39"/>
        <v>1772.62</v>
      </c>
      <c r="BL267" s="14" t="s">
        <v>178</v>
      </c>
      <c r="BM267" s="161" t="s">
        <v>562</v>
      </c>
    </row>
    <row r="268" spans="1:65" s="2" customFormat="1" ht="24.15" customHeight="1">
      <c r="A268" s="26"/>
      <c r="B268" s="149"/>
      <c r="C268" s="150" t="s">
        <v>364</v>
      </c>
      <c r="D268" s="150" t="s">
        <v>148</v>
      </c>
      <c r="E268" s="151" t="s">
        <v>523</v>
      </c>
      <c r="F268" s="152" t="s">
        <v>524</v>
      </c>
      <c r="G268" s="153" t="s">
        <v>286</v>
      </c>
      <c r="H268" s="154">
        <v>2</v>
      </c>
      <c r="I268" s="155">
        <v>3.12</v>
      </c>
      <c r="J268" s="155">
        <f t="shared" si="30"/>
        <v>6.24</v>
      </c>
      <c r="K268" s="156"/>
      <c r="L268" s="27"/>
      <c r="M268" s="157" t="s">
        <v>1</v>
      </c>
      <c r="N268" s="158" t="s">
        <v>38</v>
      </c>
      <c r="O268" s="159">
        <v>0.13408</v>
      </c>
      <c r="P268" s="159">
        <f t="shared" si="31"/>
        <v>0.26816000000000001</v>
      </c>
      <c r="Q268" s="159">
        <v>0</v>
      </c>
      <c r="R268" s="159">
        <f t="shared" si="32"/>
        <v>0</v>
      </c>
      <c r="S268" s="159">
        <v>0</v>
      </c>
      <c r="T268" s="160">
        <f t="shared" si="3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61" t="s">
        <v>178</v>
      </c>
      <c r="AT268" s="161" t="s">
        <v>148</v>
      </c>
      <c r="AU268" s="161" t="s">
        <v>85</v>
      </c>
      <c r="AY268" s="14" t="s">
        <v>146</v>
      </c>
      <c r="BE268" s="162">
        <f t="shared" si="34"/>
        <v>0</v>
      </c>
      <c r="BF268" s="162">
        <f t="shared" si="35"/>
        <v>6.24</v>
      </c>
      <c r="BG268" s="162">
        <f t="shared" si="36"/>
        <v>0</v>
      </c>
      <c r="BH268" s="162">
        <f t="shared" si="37"/>
        <v>0</v>
      </c>
      <c r="BI268" s="162">
        <f t="shared" si="38"/>
        <v>0</v>
      </c>
      <c r="BJ268" s="14" t="s">
        <v>85</v>
      </c>
      <c r="BK268" s="162">
        <f t="shared" si="39"/>
        <v>6.24</v>
      </c>
      <c r="BL268" s="14" t="s">
        <v>178</v>
      </c>
      <c r="BM268" s="161" t="s">
        <v>565</v>
      </c>
    </row>
    <row r="269" spans="1:65" s="2" customFormat="1" ht="24.15" customHeight="1">
      <c r="A269" s="26"/>
      <c r="B269" s="149"/>
      <c r="C269" s="163" t="s">
        <v>566</v>
      </c>
      <c r="D269" s="163" t="s">
        <v>283</v>
      </c>
      <c r="E269" s="164" t="s">
        <v>482</v>
      </c>
      <c r="F269" s="165" t="s">
        <v>483</v>
      </c>
      <c r="G269" s="166" t="s">
        <v>151</v>
      </c>
      <c r="H269" s="167">
        <v>0.36</v>
      </c>
      <c r="I269" s="168">
        <v>4.29</v>
      </c>
      <c r="J269" s="168">
        <f t="shared" si="30"/>
        <v>1.54</v>
      </c>
      <c r="K269" s="169"/>
      <c r="L269" s="170"/>
      <c r="M269" s="171" t="s">
        <v>1</v>
      </c>
      <c r="N269" s="172" t="s">
        <v>38</v>
      </c>
      <c r="O269" s="159">
        <v>0</v>
      </c>
      <c r="P269" s="159">
        <f t="shared" si="31"/>
        <v>0</v>
      </c>
      <c r="Q269" s="159">
        <v>2.5400000000000002E-3</v>
      </c>
      <c r="R269" s="159">
        <f t="shared" si="32"/>
        <v>9.144E-4</v>
      </c>
      <c r="S269" s="159">
        <v>0</v>
      </c>
      <c r="T269" s="160">
        <f t="shared" si="3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61" t="s">
        <v>206</v>
      </c>
      <c r="AT269" s="161" t="s">
        <v>283</v>
      </c>
      <c r="AU269" s="161" t="s">
        <v>85</v>
      </c>
      <c r="AY269" s="14" t="s">
        <v>146</v>
      </c>
      <c r="BE269" s="162">
        <f t="shared" si="34"/>
        <v>0</v>
      </c>
      <c r="BF269" s="162">
        <f t="shared" si="35"/>
        <v>1.54</v>
      </c>
      <c r="BG269" s="162">
        <f t="shared" si="36"/>
        <v>0</v>
      </c>
      <c r="BH269" s="162">
        <f t="shared" si="37"/>
        <v>0</v>
      </c>
      <c r="BI269" s="162">
        <f t="shared" si="38"/>
        <v>0</v>
      </c>
      <c r="BJ269" s="14" t="s">
        <v>85</v>
      </c>
      <c r="BK269" s="162">
        <f t="shared" si="39"/>
        <v>1.54</v>
      </c>
      <c r="BL269" s="14" t="s">
        <v>178</v>
      </c>
      <c r="BM269" s="161" t="s">
        <v>569</v>
      </c>
    </row>
    <row r="270" spans="1:65" s="2" customFormat="1" ht="16.5" customHeight="1">
      <c r="A270" s="26"/>
      <c r="B270" s="149"/>
      <c r="C270" s="163" t="s">
        <v>368</v>
      </c>
      <c r="D270" s="163" t="s">
        <v>283</v>
      </c>
      <c r="E270" s="164" t="s">
        <v>528</v>
      </c>
      <c r="F270" s="165" t="s">
        <v>529</v>
      </c>
      <c r="G270" s="166" t="s">
        <v>286</v>
      </c>
      <c r="H270" s="167">
        <v>2</v>
      </c>
      <c r="I270" s="168">
        <v>3.65</v>
      </c>
      <c r="J270" s="168">
        <f t="shared" si="30"/>
        <v>7.3</v>
      </c>
      <c r="K270" s="169"/>
      <c r="L270" s="170"/>
      <c r="M270" s="171" t="s">
        <v>1</v>
      </c>
      <c r="N270" s="172" t="s">
        <v>38</v>
      </c>
      <c r="O270" s="159">
        <v>0</v>
      </c>
      <c r="P270" s="159">
        <f t="shared" si="31"/>
        <v>0</v>
      </c>
      <c r="Q270" s="159">
        <v>2.9999999999999997E-4</v>
      </c>
      <c r="R270" s="159">
        <f t="shared" si="32"/>
        <v>5.9999999999999995E-4</v>
      </c>
      <c r="S270" s="159">
        <v>0</v>
      </c>
      <c r="T270" s="160">
        <f t="shared" si="3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61" t="s">
        <v>206</v>
      </c>
      <c r="AT270" s="161" t="s">
        <v>283</v>
      </c>
      <c r="AU270" s="161" t="s">
        <v>85</v>
      </c>
      <c r="AY270" s="14" t="s">
        <v>146</v>
      </c>
      <c r="BE270" s="162">
        <f t="shared" si="34"/>
        <v>0</v>
      </c>
      <c r="BF270" s="162">
        <f t="shared" si="35"/>
        <v>7.3</v>
      </c>
      <c r="BG270" s="162">
        <f t="shared" si="36"/>
        <v>0</v>
      </c>
      <c r="BH270" s="162">
        <f t="shared" si="37"/>
        <v>0</v>
      </c>
      <c r="BI270" s="162">
        <f t="shared" si="38"/>
        <v>0</v>
      </c>
      <c r="BJ270" s="14" t="s">
        <v>85</v>
      </c>
      <c r="BK270" s="162">
        <f t="shared" si="39"/>
        <v>7.3</v>
      </c>
      <c r="BL270" s="14" t="s">
        <v>178</v>
      </c>
      <c r="BM270" s="161" t="s">
        <v>572</v>
      </c>
    </row>
    <row r="271" spans="1:65" s="2" customFormat="1" ht="33" customHeight="1">
      <c r="A271" s="26"/>
      <c r="B271" s="149"/>
      <c r="C271" s="150" t="s">
        <v>573</v>
      </c>
      <c r="D271" s="150" t="s">
        <v>148</v>
      </c>
      <c r="E271" s="151" t="s">
        <v>539</v>
      </c>
      <c r="F271" s="152" t="s">
        <v>540</v>
      </c>
      <c r="G271" s="153" t="s">
        <v>276</v>
      </c>
      <c r="H271" s="154">
        <v>120.7</v>
      </c>
      <c r="I271" s="155">
        <v>4.4000000000000004</v>
      </c>
      <c r="J271" s="155">
        <f t="shared" si="30"/>
        <v>531.08000000000004</v>
      </c>
      <c r="K271" s="156"/>
      <c r="L271" s="27"/>
      <c r="M271" s="157" t="s">
        <v>1</v>
      </c>
      <c r="N271" s="158" t="s">
        <v>38</v>
      </c>
      <c r="O271" s="159">
        <v>0.46834999999999999</v>
      </c>
      <c r="P271" s="159">
        <f t="shared" si="31"/>
        <v>56.529845000000002</v>
      </c>
      <c r="Q271" s="159">
        <v>3.0000000000000001E-5</v>
      </c>
      <c r="R271" s="159">
        <f t="shared" si="32"/>
        <v>3.6210000000000001E-3</v>
      </c>
      <c r="S271" s="159">
        <v>0</v>
      </c>
      <c r="T271" s="160">
        <f t="shared" si="3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61" t="s">
        <v>178</v>
      </c>
      <c r="AT271" s="161" t="s">
        <v>148</v>
      </c>
      <c r="AU271" s="161" t="s">
        <v>85</v>
      </c>
      <c r="AY271" s="14" t="s">
        <v>146</v>
      </c>
      <c r="BE271" s="162">
        <f t="shared" si="34"/>
        <v>0</v>
      </c>
      <c r="BF271" s="162">
        <f t="shared" si="35"/>
        <v>531.08000000000004</v>
      </c>
      <c r="BG271" s="162">
        <f t="shared" si="36"/>
        <v>0</v>
      </c>
      <c r="BH271" s="162">
        <f t="shared" si="37"/>
        <v>0</v>
      </c>
      <c r="BI271" s="162">
        <f t="shared" si="38"/>
        <v>0</v>
      </c>
      <c r="BJ271" s="14" t="s">
        <v>85</v>
      </c>
      <c r="BK271" s="162">
        <f t="shared" si="39"/>
        <v>531.08000000000004</v>
      </c>
      <c r="BL271" s="14" t="s">
        <v>178</v>
      </c>
      <c r="BM271" s="161" t="s">
        <v>576</v>
      </c>
    </row>
    <row r="272" spans="1:65" s="2" customFormat="1" ht="16.5" customHeight="1">
      <c r="A272" s="26"/>
      <c r="B272" s="149"/>
      <c r="C272" s="163" t="s">
        <v>371</v>
      </c>
      <c r="D272" s="163" t="s">
        <v>283</v>
      </c>
      <c r="E272" s="164" t="s">
        <v>475</v>
      </c>
      <c r="F272" s="165" t="s">
        <v>476</v>
      </c>
      <c r="G272" s="166" t="s">
        <v>286</v>
      </c>
      <c r="H272" s="167">
        <v>965.6</v>
      </c>
      <c r="I272" s="168">
        <v>0.33</v>
      </c>
      <c r="J272" s="168">
        <f t="shared" si="30"/>
        <v>318.64999999999998</v>
      </c>
      <c r="K272" s="169"/>
      <c r="L272" s="170"/>
      <c r="M272" s="171" t="s">
        <v>1</v>
      </c>
      <c r="N272" s="172" t="s">
        <v>38</v>
      </c>
      <c r="O272" s="159">
        <v>0</v>
      </c>
      <c r="P272" s="159">
        <f t="shared" si="31"/>
        <v>0</v>
      </c>
      <c r="Q272" s="159">
        <v>3.5E-4</v>
      </c>
      <c r="R272" s="159">
        <f t="shared" si="32"/>
        <v>0.33795999999999998</v>
      </c>
      <c r="S272" s="159">
        <v>0</v>
      </c>
      <c r="T272" s="160">
        <f t="shared" si="3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61" t="s">
        <v>206</v>
      </c>
      <c r="AT272" s="161" t="s">
        <v>283</v>
      </c>
      <c r="AU272" s="161" t="s">
        <v>85</v>
      </c>
      <c r="AY272" s="14" t="s">
        <v>146</v>
      </c>
      <c r="BE272" s="162">
        <f t="shared" si="34"/>
        <v>0</v>
      </c>
      <c r="BF272" s="162">
        <f t="shared" si="35"/>
        <v>318.64999999999998</v>
      </c>
      <c r="BG272" s="162">
        <f t="shared" si="36"/>
        <v>0</v>
      </c>
      <c r="BH272" s="162">
        <f t="shared" si="37"/>
        <v>0</v>
      </c>
      <c r="BI272" s="162">
        <f t="shared" si="38"/>
        <v>0</v>
      </c>
      <c r="BJ272" s="14" t="s">
        <v>85</v>
      </c>
      <c r="BK272" s="162">
        <f t="shared" si="39"/>
        <v>318.64999999999998</v>
      </c>
      <c r="BL272" s="14" t="s">
        <v>178</v>
      </c>
      <c r="BM272" s="161" t="s">
        <v>579</v>
      </c>
    </row>
    <row r="273" spans="1:65" s="2" customFormat="1" ht="16.5" customHeight="1">
      <c r="A273" s="26"/>
      <c r="B273" s="149"/>
      <c r="C273" s="163" t="s">
        <v>580</v>
      </c>
      <c r="D273" s="163" t="s">
        <v>283</v>
      </c>
      <c r="E273" s="164" t="s">
        <v>544</v>
      </c>
      <c r="F273" s="165" t="s">
        <v>545</v>
      </c>
      <c r="G273" s="166" t="s">
        <v>151</v>
      </c>
      <c r="H273" s="167">
        <v>74.83</v>
      </c>
      <c r="I273" s="168">
        <v>33</v>
      </c>
      <c r="J273" s="168">
        <f t="shared" si="30"/>
        <v>2469.39</v>
      </c>
      <c r="K273" s="169"/>
      <c r="L273" s="170"/>
      <c r="M273" s="171" t="s">
        <v>1</v>
      </c>
      <c r="N273" s="172" t="s">
        <v>38</v>
      </c>
      <c r="O273" s="159">
        <v>0</v>
      </c>
      <c r="P273" s="159">
        <f t="shared" si="31"/>
        <v>0</v>
      </c>
      <c r="Q273" s="159">
        <v>1.0999999999999999E-2</v>
      </c>
      <c r="R273" s="159">
        <f t="shared" si="32"/>
        <v>0.82312999999999992</v>
      </c>
      <c r="S273" s="159">
        <v>0</v>
      </c>
      <c r="T273" s="160">
        <f t="shared" si="3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61" t="s">
        <v>206</v>
      </c>
      <c r="AT273" s="161" t="s">
        <v>283</v>
      </c>
      <c r="AU273" s="161" t="s">
        <v>85</v>
      </c>
      <c r="AY273" s="14" t="s">
        <v>146</v>
      </c>
      <c r="BE273" s="162">
        <f t="shared" si="34"/>
        <v>0</v>
      </c>
      <c r="BF273" s="162">
        <f t="shared" si="35"/>
        <v>2469.39</v>
      </c>
      <c r="BG273" s="162">
        <f t="shared" si="36"/>
        <v>0</v>
      </c>
      <c r="BH273" s="162">
        <f t="shared" si="37"/>
        <v>0</v>
      </c>
      <c r="BI273" s="162">
        <f t="shared" si="38"/>
        <v>0</v>
      </c>
      <c r="BJ273" s="14" t="s">
        <v>85</v>
      </c>
      <c r="BK273" s="162">
        <f t="shared" si="39"/>
        <v>2469.39</v>
      </c>
      <c r="BL273" s="14" t="s">
        <v>178</v>
      </c>
      <c r="BM273" s="161" t="s">
        <v>583</v>
      </c>
    </row>
    <row r="274" spans="1:65" s="2" customFormat="1" ht="24.15" customHeight="1">
      <c r="A274" s="26"/>
      <c r="B274" s="149"/>
      <c r="C274" s="150" t="s">
        <v>375</v>
      </c>
      <c r="D274" s="150" t="s">
        <v>148</v>
      </c>
      <c r="E274" s="151" t="s">
        <v>547</v>
      </c>
      <c r="F274" s="152" t="s">
        <v>548</v>
      </c>
      <c r="G274" s="153" t="s">
        <v>423</v>
      </c>
      <c r="H274" s="154">
        <v>240.83</v>
      </c>
      <c r="I274" s="155">
        <v>2.8</v>
      </c>
      <c r="J274" s="155">
        <f t="shared" si="30"/>
        <v>674.32</v>
      </c>
      <c r="K274" s="156"/>
      <c r="L274" s="27"/>
      <c r="M274" s="157" t="s">
        <v>1</v>
      </c>
      <c r="N274" s="158" t="s">
        <v>38</v>
      </c>
      <c r="O274" s="159">
        <v>0</v>
      </c>
      <c r="P274" s="159">
        <f t="shared" si="31"/>
        <v>0</v>
      </c>
      <c r="Q274" s="159">
        <v>0</v>
      </c>
      <c r="R274" s="159">
        <f t="shared" si="32"/>
        <v>0</v>
      </c>
      <c r="S274" s="159">
        <v>0</v>
      </c>
      <c r="T274" s="160">
        <f t="shared" si="3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61" t="s">
        <v>178</v>
      </c>
      <c r="AT274" s="161" t="s">
        <v>148</v>
      </c>
      <c r="AU274" s="161" t="s">
        <v>85</v>
      </c>
      <c r="AY274" s="14" t="s">
        <v>146</v>
      </c>
      <c r="BE274" s="162">
        <f t="shared" si="34"/>
        <v>0</v>
      </c>
      <c r="BF274" s="162">
        <f t="shared" si="35"/>
        <v>674.32</v>
      </c>
      <c r="BG274" s="162">
        <f t="shared" si="36"/>
        <v>0</v>
      </c>
      <c r="BH274" s="162">
        <f t="shared" si="37"/>
        <v>0</v>
      </c>
      <c r="BI274" s="162">
        <f t="shared" si="38"/>
        <v>0</v>
      </c>
      <c r="BJ274" s="14" t="s">
        <v>85</v>
      </c>
      <c r="BK274" s="162">
        <f t="shared" si="39"/>
        <v>674.32</v>
      </c>
      <c r="BL274" s="14" t="s">
        <v>178</v>
      </c>
      <c r="BM274" s="161" t="s">
        <v>586</v>
      </c>
    </row>
    <row r="275" spans="1:65" s="12" customFormat="1" ht="22.95" customHeight="1">
      <c r="B275" s="137"/>
      <c r="D275" s="138" t="s">
        <v>71</v>
      </c>
      <c r="E275" s="147" t="s">
        <v>550</v>
      </c>
      <c r="F275" s="147" t="s">
        <v>551</v>
      </c>
      <c r="J275" s="148">
        <f>BK275</f>
        <v>34638.32</v>
      </c>
      <c r="L275" s="137"/>
      <c r="M275" s="141"/>
      <c r="N275" s="142"/>
      <c r="O275" s="142"/>
      <c r="P275" s="143">
        <f>SUM(P276:P282)</f>
        <v>197.13482500000001</v>
      </c>
      <c r="Q275" s="142"/>
      <c r="R275" s="143">
        <f>SUM(R276:R282)</f>
        <v>3.7410174999999999</v>
      </c>
      <c r="S275" s="142"/>
      <c r="T275" s="144">
        <f>SUM(T276:T282)</f>
        <v>0</v>
      </c>
      <c r="AR275" s="138" t="s">
        <v>85</v>
      </c>
      <c r="AT275" s="145" t="s">
        <v>71</v>
      </c>
      <c r="AU275" s="145" t="s">
        <v>79</v>
      </c>
      <c r="AY275" s="138" t="s">
        <v>146</v>
      </c>
      <c r="BK275" s="146">
        <f>SUM(BK276:BK282)</f>
        <v>34638.32</v>
      </c>
    </row>
    <row r="276" spans="1:65" s="2" customFormat="1" ht="33" customHeight="1">
      <c r="A276" s="26"/>
      <c r="B276" s="149"/>
      <c r="C276" s="150" t="s">
        <v>589</v>
      </c>
      <c r="D276" s="150" t="s">
        <v>148</v>
      </c>
      <c r="E276" s="151" t="s">
        <v>553</v>
      </c>
      <c r="F276" s="152" t="s">
        <v>554</v>
      </c>
      <c r="G276" s="153" t="s">
        <v>151</v>
      </c>
      <c r="H276" s="154">
        <v>4.5</v>
      </c>
      <c r="I276" s="155">
        <v>7.04</v>
      </c>
      <c r="J276" s="155">
        <f t="shared" ref="J276:J282" si="40">ROUND(I276*H276,2)</f>
        <v>31.68</v>
      </c>
      <c r="K276" s="156"/>
      <c r="L276" s="27"/>
      <c r="M276" s="157" t="s">
        <v>1</v>
      </c>
      <c r="N276" s="158" t="s">
        <v>38</v>
      </c>
      <c r="O276" s="159">
        <v>0.24465000000000001</v>
      </c>
      <c r="P276" s="159">
        <f t="shared" ref="P276:P282" si="41">O276*H276</f>
        <v>1.1009249999999999</v>
      </c>
      <c r="Q276" s="159">
        <v>1.2E-4</v>
      </c>
      <c r="R276" s="159">
        <f t="shared" ref="R276:R282" si="42">Q276*H276</f>
        <v>5.4000000000000001E-4</v>
      </c>
      <c r="S276" s="159">
        <v>0</v>
      </c>
      <c r="T276" s="160">
        <f t="shared" ref="T276:T282" si="43">S276*H276</f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61" t="s">
        <v>178</v>
      </c>
      <c r="AT276" s="161" t="s">
        <v>148</v>
      </c>
      <c r="AU276" s="161" t="s">
        <v>85</v>
      </c>
      <c r="AY276" s="14" t="s">
        <v>146</v>
      </c>
      <c r="BE276" s="162">
        <f t="shared" ref="BE276:BE282" si="44">IF(N276="základná",J276,0)</f>
        <v>0</v>
      </c>
      <c r="BF276" s="162">
        <f t="shared" ref="BF276:BF282" si="45">IF(N276="znížená",J276,0)</f>
        <v>31.68</v>
      </c>
      <c r="BG276" s="162">
        <f t="shared" ref="BG276:BG282" si="46">IF(N276="zákl. prenesená",J276,0)</f>
        <v>0</v>
      </c>
      <c r="BH276" s="162">
        <f t="shared" ref="BH276:BH282" si="47">IF(N276="zníž. prenesená",J276,0)</f>
        <v>0</v>
      </c>
      <c r="BI276" s="162">
        <f t="shared" ref="BI276:BI282" si="48">IF(N276="nulová",J276,0)</f>
        <v>0</v>
      </c>
      <c r="BJ276" s="14" t="s">
        <v>85</v>
      </c>
      <c r="BK276" s="162">
        <f t="shared" ref="BK276:BK282" si="49">ROUND(I276*H276,2)</f>
        <v>31.68</v>
      </c>
      <c r="BL276" s="14" t="s">
        <v>178</v>
      </c>
      <c r="BM276" s="161" t="s">
        <v>592</v>
      </c>
    </row>
    <row r="277" spans="1:65" s="2" customFormat="1" ht="24.15" customHeight="1">
      <c r="A277" s="26"/>
      <c r="B277" s="149"/>
      <c r="C277" s="163" t="s">
        <v>378</v>
      </c>
      <c r="D277" s="163" t="s">
        <v>283</v>
      </c>
      <c r="E277" s="164" t="s">
        <v>556</v>
      </c>
      <c r="F277" s="165" t="s">
        <v>557</v>
      </c>
      <c r="G277" s="166" t="s">
        <v>151</v>
      </c>
      <c r="H277" s="167">
        <v>4.59</v>
      </c>
      <c r="I277" s="168">
        <v>14.13</v>
      </c>
      <c r="J277" s="168">
        <f t="shared" si="40"/>
        <v>64.86</v>
      </c>
      <c r="K277" s="169"/>
      <c r="L277" s="170"/>
      <c r="M277" s="171" t="s">
        <v>1</v>
      </c>
      <c r="N277" s="172" t="s">
        <v>38</v>
      </c>
      <c r="O277" s="159">
        <v>0</v>
      </c>
      <c r="P277" s="159">
        <f t="shared" si="41"/>
        <v>0</v>
      </c>
      <c r="Q277" s="159">
        <v>1.65E-3</v>
      </c>
      <c r="R277" s="159">
        <f t="shared" si="42"/>
        <v>7.5734999999999995E-3</v>
      </c>
      <c r="S277" s="159">
        <v>0</v>
      </c>
      <c r="T277" s="160">
        <f t="shared" si="4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61" t="s">
        <v>206</v>
      </c>
      <c r="AT277" s="161" t="s">
        <v>283</v>
      </c>
      <c r="AU277" s="161" t="s">
        <v>85</v>
      </c>
      <c r="AY277" s="14" t="s">
        <v>146</v>
      </c>
      <c r="BE277" s="162">
        <f t="shared" si="44"/>
        <v>0</v>
      </c>
      <c r="BF277" s="162">
        <f t="shared" si="45"/>
        <v>64.86</v>
      </c>
      <c r="BG277" s="162">
        <f t="shared" si="46"/>
        <v>0</v>
      </c>
      <c r="BH277" s="162">
        <f t="shared" si="47"/>
        <v>0</v>
      </c>
      <c r="BI277" s="162">
        <f t="shared" si="48"/>
        <v>0</v>
      </c>
      <c r="BJ277" s="14" t="s">
        <v>85</v>
      </c>
      <c r="BK277" s="162">
        <f t="shared" si="49"/>
        <v>64.86</v>
      </c>
      <c r="BL277" s="14" t="s">
        <v>178</v>
      </c>
      <c r="BM277" s="161" t="s">
        <v>595</v>
      </c>
    </row>
    <row r="278" spans="1:65" s="2" customFormat="1" ht="16.5" customHeight="1">
      <c r="A278" s="26"/>
      <c r="B278" s="149"/>
      <c r="C278" s="150" t="s">
        <v>596</v>
      </c>
      <c r="D278" s="150" t="s">
        <v>148</v>
      </c>
      <c r="E278" s="151" t="s">
        <v>567</v>
      </c>
      <c r="F278" s="152" t="s">
        <v>568</v>
      </c>
      <c r="G278" s="153" t="s">
        <v>151</v>
      </c>
      <c r="H278" s="154">
        <v>80.64</v>
      </c>
      <c r="I278" s="155">
        <v>10.39</v>
      </c>
      <c r="J278" s="155">
        <f t="shared" si="40"/>
        <v>837.85</v>
      </c>
      <c r="K278" s="156"/>
      <c r="L278" s="27"/>
      <c r="M278" s="157" t="s">
        <v>1</v>
      </c>
      <c r="N278" s="158" t="s">
        <v>38</v>
      </c>
      <c r="O278" s="159">
        <v>0.51</v>
      </c>
      <c r="P278" s="159">
        <f t="shared" si="41"/>
        <v>41.126400000000004</v>
      </c>
      <c r="Q278" s="159">
        <v>4.0000000000000001E-3</v>
      </c>
      <c r="R278" s="159">
        <f t="shared" si="42"/>
        <v>0.32256000000000001</v>
      </c>
      <c r="S278" s="159">
        <v>0</v>
      </c>
      <c r="T278" s="160">
        <f t="shared" si="4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61" t="s">
        <v>178</v>
      </c>
      <c r="AT278" s="161" t="s">
        <v>148</v>
      </c>
      <c r="AU278" s="161" t="s">
        <v>85</v>
      </c>
      <c r="AY278" s="14" t="s">
        <v>146</v>
      </c>
      <c r="BE278" s="162">
        <f t="shared" si="44"/>
        <v>0</v>
      </c>
      <c r="BF278" s="162">
        <f t="shared" si="45"/>
        <v>837.85</v>
      </c>
      <c r="BG278" s="162">
        <f t="shared" si="46"/>
        <v>0</v>
      </c>
      <c r="BH278" s="162">
        <f t="shared" si="47"/>
        <v>0</v>
      </c>
      <c r="BI278" s="162">
        <f t="shared" si="48"/>
        <v>0</v>
      </c>
      <c r="BJ278" s="14" t="s">
        <v>85</v>
      </c>
      <c r="BK278" s="162">
        <f t="shared" si="49"/>
        <v>837.85</v>
      </c>
      <c r="BL278" s="14" t="s">
        <v>178</v>
      </c>
      <c r="BM278" s="161" t="s">
        <v>599</v>
      </c>
    </row>
    <row r="279" spans="1:65" s="2" customFormat="1" ht="24.15" customHeight="1">
      <c r="A279" s="26"/>
      <c r="B279" s="149"/>
      <c r="C279" s="163" t="s">
        <v>382</v>
      </c>
      <c r="D279" s="163" t="s">
        <v>283</v>
      </c>
      <c r="E279" s="164" t="s">
        <v>570</v>
      </c>
      <c r="F279" s="165" t="s">
        <v>571</v>
      </c>
      <c r="G279" s="166" t="s">
        <v>151</v>
      </c>
      <c r="H279" s="167">
        <v>83.06</v>
      </c>
      <c r="I279" s="168">
        <v>33.15</v>
      </c>
      <c r="J279" s="168">
        <f t="shared" si="40"/>
        <v>2753.44</v>
      </c>
      <c r="K279" s="169"/>
      <c r="L279" s="170"/>
      <c r="M279" s="171" t="s">
        <v>1</v>
      </c>
      <c r="N279" s="172" t="s">
        <v>38</v>
      </c>
      <c r="O279" s="159">
        <v>0</v>
      </c>
      <c r="P279" s="159">
        <f t="shared" si="41"/>
        <v>0</v>
      </c>
      <c r="Q279" s="159">
        <v>0</v>
      </c>
      <c r="R279" s="159">
        <f t="shared" si="42"/>
        <v>0</v>
      </c>
      <c r="S279" s="159">
        <v>0</v>
      </c>
      <c r="T279" s="160">
        <f t="shared" si="4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61" t="s">
        <v>206</v>
      </c>
      <c r="AT279" s="161" t="s">
        <v>283</v>
      </c>
      <c r="AU279" s="161" t="s">
        <v>85</v>
      </c>
      <c r="AY279" s="14" t="s">
        <v>146</v>
      </c>
      <c r="BE279" s="162">
        <f t="shared" si="44"/>
        <v>0</v>
      </c>
      <c r="BF279" s="162">
        <f t="shared" si="45"/>
        <v>2753.44</v>
      </c>
      <c r="BG279" s="162">
        <f t="shared" si="46"/>
        <v>0</v>
      </c>
      <c r="BH279" s="162">
        <f t="shared" si="47"/>
        <v>0</v>
      </c>
      <c r="BI279" s="162">
        <f t="shared" si="48"/>
        <v>0</v>
      </c>
      <c r="BJ279" s="14" t="s">
        <v>85</v>
      </c>
      <c r="BK279" s="162">
        <f t="shared" si="49"/>
        <v>2753.44</v>
      </c>
      <c r="BL279" s="14" t="s">
        <v>178</v>
      </c>
      <c r="BM279" s="161" t="s">
        <v>602</v>
      </c>
    </row>
    <row r="280" spans="1:65" s="2" customFormat="1" ht="24.15" customHeight="1">
      <c r="A280" s="26"/>
      <c r="B280" s="149"/>
      <c r="C280" s="150" t="s">
        <v>603</v>
      </c>
      <c r="D280" s="150" t="s">
        <v>148</v>
      </c>
      <c r="E280" s="151" t="s">
        <v>577</v>
      </c>
      <c r="F280" s="152" t="s">
        <v>578</v>
      </c>
      <c r="G280" s="153" t="s">
        <v>151</v>
      </c>
      <c r="H280" s="154">
        <v>591.25</v>
      </c>
      <c r="I280" s="155">
        <v>6.27</v>
      </c>
      <c r="J280" s="155">
        <f t="shared" si="40"/>
        <v>3707.14</v>
      </c>
      <c r="K280" s="156"/>
      <c r="L280" s="27"/>
      <c r="M280" s="157" t="s">
        <v>1</v>
      </c>
      <c r="N280" s="158" t="s">
        <v>38</v>
      </c>
      <c r="O280" s="159">
        <v>0.26200000000000001</v>
      </c>
      <c r="P280" s="159">
        <f t="shared" si="41"/>
        <v>154.9075</v>
      </c>
      <c r="Q280" s="159">
        <v>0</v>
      </c>
      <c r="R280" s="159">
        <f t="shared" si="42"/>
        <v>0</v>
      </c>
      <c r="S280" s="159">
        <v>0</v>
      </c>
      <c r="T280" s="160">
        <f t="shared" si="4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61" t="s">
        <v>178</v>
      </c>
      <c r="AT280" s="161" t="s">
        <v>148</v>
      </c>
      <c r="AU280" s="161" t="s">
        <v>85</v>
      </c>
      <c r="AY280" s="14" t="s">
        <v>146</v>
      </c>
      <c r="BE280" s="162">
        <f t="shared" si="44"/>
        <v>0</v>
      </c>
      <c r="BF280" s="162">
        <f t="shared" si="45"/>
        <v>3707.14</v>
      </c>
      <c r="BG280" s="162">
        <f t="shared" si="46"/>
        <v>0</v>
      </c>
      <c r="BH280" s="162">
        <f t="shared" si="47"/>
        <v>0</v>
      </c>
      <c r="BI280" s="162">
        <f t="shared" si="48"/>
        <v>0</v>
      </c>
      <c r="BJ280" s="14" t="s">
        <v>85</v>
      </c>
      <c r="BK280" s="162">
        <f t="shared" si="49"/>
        <v>3707.14</v>
      </c>
      <c r="BL280" s="14" t="s">
        <v>178</v>
      </c>
      <c r="BM280" s="161" t="s">
        <v>606</v>
      </c>
    </row>
    <row r="281" spans="1:65" s="2" customFormat="1" ht="16.5" customHeight="1">
      <c r="A281" s="26"/>
      <c r="B281" s="149"/>
      <c r="C281" s="163" t="s">
        <v>385</v>
      </c>
      <c r="D281" s="163" t="s">
        <v>283</v>
      </c>
      <c r="E281" s="164" t="s">
        <v>581</v>
      </c>
      <c r="F281" s="165" t="s">
        <v>582</v>
      </c>
      <c r="G281" s="166" t="s">
        <v>151</v>
      </c>
      <c r="H281" s="167">
        <v>608.99</v>
      </c>
      <c r="I281" s="168">
        <v>43.95</v>
      </c>
      <c r="J281" s="168">
        <f t="shared" si="40"/>
        <v>26765.11</v>
      </c>
      <c r="K281" s="169"/>
      <c r="L281" s="170"/>
      <c r="M281" s="171" t="s">
        <v>1</v>
      </c>
      <c r="N281" s="172" t="s">
        <v>38</v>
      </c>
      <c r="O281" s="159">
        <v>0</v>
      </c>
      <c r="P281" s="159">
        <f t="shared" si="41"/>
        <v>0</v>
      </c>
      <c r="Q281" s="159">
        <v>5.5999999999999999E-3</v>
      </c>
      <c r="R281" s="159">
        <f t="shared" si="42"/>
        <v>3.4103439999999998</v>
      </c>
      <c r="S281" s="159">
        <v>0</v>
      </c>
      <c r="T281" s="160">
        <f t="shared" si="4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61" t="s">
        <v>206</v>
      </c>
      <c r="AT281" s="161" t="s">
        <v>283</v>
      </c>
      <c r="AU281" s="161" t="s">
        <v>85</v>
      </c>
      <c r="AY281" s="14" t="s">
        <v>146</v>
      </c>
      <c r="BE281" s="162">
        <f t="shared" si="44"/>
        <v>0</v>
      </c>
      <c r="BF281" s="162">
        <f t="shared" si="45"/>
        <v>26765.11</v>
      </c>
      <c r="BG281" s="162">
        <f t="shared" si="46"/>
        <v>0</v>
      </c>
      <c r="BH281" s="162">
        <f t="shared" si="47"/>
        <v>0</v>
      </c>
      <c r="BI281" s="162">
        <f t="shared" si="48"/>
        <v>0</v>
      </c>
      <c r="BJ281" s="14" t="s">
        <v>85</v>
      </c>
      <c r="BK281" s="162">
        <f t="shared" si="49"/>
        <v>26765.11</v>
      </c>
      <c r="BL281" s="14" t="s">
        <v>178</v>
      </c>
      <c r="BM281" s="161" t="s">
        <v>611</v>
      </c>
    </row>
    <row r="282" spans="1:65" s="2" customFormat="1" ht="24.15" customHeight="1">
      <c r="A282" s="26"/>
      <c r="B282" s="149"/>
      <c r="C282" s="150" t="s">
        <v>612</v>
      </c>
      <c r="D282" s="150" t="s">
        <v>148</v>
      </c>
      <c r="E282" s="151" t="s">
        <v>584</v>
      </c>
      <c r="F282" s="152" t="s">
        <v>585</v>
      </c>
      <c r="G282" s="153" t="s">
        <v>423</v>
      </c>
      <c r="H282" s="154">
        <v>341.601</v>
      </c>
      <c r="I282" s="155">
        <v>1.4</v>
      </c>
      <c r="J282" s="155">
        <f t="shared" si="40"/>
        <v>478.24</v>
      </c>
      <c r="K282" s="156"/>
      <c r="L282" s="27"/>
      <c r="M282" s="157" t="s">
        <v>1</v>
      </c>
      <c r="N282" s="158" t="s">
        <v>38</v>
      </c>
      <c r="O282" s="159">
        <v>0</v>
      </c>
      <c r="P282" s="159">
        <f t="shared" si="41"/>
        <v>0</v>
      </c>
      <c r="Q282" s="159">
        <v>0</v>
      </c>
      <c r="R282" s="159">
        <f t="shared" si="42"/>
        <v>0</v>
      </c>
      <c r="S282" s="159">
        <v>0</v>
      </c>
      <c r="T282" s="160">
        <f t="shared" si="4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61" t="s">
        <v>178</v>
      </c>
      <c r="AT282" s="161" t="s">
        <v>148</v>
      </c>
      <c r="AU282" s="161" t="s">
        <v>85</v>
      </c>
      <c r="AY282" s="14" t="s">
        <v>146</v>
      </c>
      <c r="BE282" s="162">
        <f t="shared" si="44"/>
        <v>0</v>
      </c>
      <c r="BF282" s="162">
        <f t="shared" si="45"/>
        <v>478.24</v>
      </c>
      <c r="BG282" s="162">
        <f t="shared" si="46"/>
        <v>0</v>
      </c>
      <c r="BH282" s="162">
        <f t="shared" si="47"/>
        <v>0</v>
      </c>
      <c r="BI282" s="162">
        <f t="shared" si="48"/>
        <v>0</v>
      </c>
      <c r="BJ282" s="14" t="s">
        <v>85</v>
      </c>
      <c r="BK282" s="162">
        <f t="shared" si="49"/>
        <v>478.24</v>
      </c>
      <c r="BL282" s="14" t="s">
        <v>178</v>
      </c>
      <c r="BM282" s="161" t="s">
        <v>615</v>
      </c>
    </row>
    <row r="283" spans="1:65" s="12" customFormat="1" ht="22.95" customHeight="1">
      <c r="B283" s="137"/>
      <c r="D283" s="138" t="s">
        <v>71</v>
      </c>
      <c r="E283" s="147" t="s">
        <v>1005</v>
      </c>
      <c r="F283" s="147" t="s">
        <v>1006</v>
      </c>
      <c r="J283" s="148">
        <f>BK283</f>
        <v>23.04</v>
      </c>
      <c r="L283" s="137"/>
      <c r="M283" s="141"/>
      <c r="N283" s="142"/>
      <c r="O283" s="142"/>
      <c r="P283" s="143">
        <f>P284</f>
        <v>1.524</v>
      </c>
      <c r="Q283" s="142"/>
      <c r="R283" s="143">
        <f>R284</f>
        <v>0</v>
      </c>
      <c r="S283" s="142"/>
      <c r="T283" s="144">
        <f>T284</f>
        <v>0</v>
      </c>
      <c r="AR283" s="138" t="s">
        <v>85</v>
      </c>
      <c r="AT283" s="145" t="s">
        <v>71</v>
      </c>
      <c r="AU283" s="145" t="s">
        <v>79</v>
      </c>
      <c r="AY283" s="138" t="s">
        <v>146</v>
      </c>
      <c r="BK283" s="146">
        <f>BK284</f>
        <v>23.04</v>
      </c>
    </row>
    <row r="284" spans="1:65" s="2" customFormat="1" ht="16.5" customHeight="1">
      <c r="A284" s="26"/>
      <c r="B284" s="149"/>
      <c r="C284" s="150" t="s">
        <v>389</v>
      </c>
      <c r="D284" s="150" t="s">
        <v>148</v>
      </c>
      <c r="E284" s="151" t="s">
        <v>1007</v>
      </c>
      <c r="F284" s="152" t="s">
        <v>1008</v>
      </c>
      <c r="G284" s="153" t="s">
        <v>286</v>
      </c>
      <c r="H284" s="154">
        <v>4</v>
      </c>
      <c r="I284" s="155">
        <v>5.76</v>
      </c>
      <c r="J284" s="155">
        <f>ROUND(I284*H284,2)</f>
        <v>23.04</v>
      </c>
      <c r="K284" s="156"/>
      <c r="L284" s="27"/>
      <c r="M284" s="157" t="s">
        <v>1</v>
      </c>
      <c r="N284" s="158" t="s">
        <v>38</v>
      </c>
      <c r="O284" s="159">
        <v>0.38100000000000001</v>
      </c>
      <c r="P284" s="159">
        <f>O284*H284</f>
        <v>1.524</v>
      </c>
      <c r="Q284" s="159">
        <v>0</v>
      </c>
      <c r="R284" s="159">
        <f>Q284*H284</f>
        <v>0</v>
      </c>
      <c r="S284" s="159">
        <v>0</v>
      </c>
      <c r="T284" s="160">
        <f>S284*H284</f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61" t="s">
        <v>178</v>
      </c>
      <c r="AT284" s="161" t="s">
        <v>148</v>
      </c>
      <c r="AU284" s="161" t="s">
        <v>85</v>
      </c>
      <c r="AY284" s="14" t="s">
        <v>146</v>
      </c>
      <c r="BE284" s="162">
        <f>IF(N284="základná",J284,0)</f>
        <v>0</v>
      </c>
      <c r="BF284" s="162">
        <f>IF(N284="znížená",J284,0)</f>
        <v>23.04</v>
      </c>
      <c r="BG284" s="162">
        <f>IF(N284="zákl. prenesená",J284,0)</f>
        <v>0</v>
      </c>
      <c r="BH284" s="162">
        <f>IF(N284="zníž. prenesená",J284,0)</f>
        <v>0</v>
      </c>
      <c r="BI284" s="162">
        <f>IF(N284="nulová",J284,0)</f>
        <v>0</v>
      </c>
      <c r="BJ284" s="14" t="s">
        <v>85</v>
      </c>
      <c r="BK284" s="162">
        <f>ROUND(I284*H284,2)</f>
        <v>23.04</v>
      </c>
      <c r="BL284" s="14" t="s">
        <v>178</v>
      </c>
      <c r="BM284" s="161" t="s">
        <v>618</v>
      </c>
    </row>
    <row r="285" spans="1:65" s="12" customFormat="1" ht="22.95" customHeight="1">
      <c r="B285" s="137"/>
      <c r="D285" s="138" t="s">
        <v>71</v>
      </c>
      <c r="E285" s="147" t="s">
        <v>587</v>
      </c>
      <c r="F285" s="147" t="s">
        <v>588</v>
      </c>
      <c r="J285" s="148">
        <f>BK285</f>
        <v>181.38</v>
      </c>
      <c r="L285" s="137"/>
      <c r="M285" s="141"/>
      <c r="N285" s="142"/>
      <c r="O285" s="142"/>
      <c r="P285" s="143">
        <f>SUM(P286:P287)</f>
        <v>1.3139999999999998</v>
      </c>
      <c r="Q285" s="142"/>
      <c r="R285" s="143">
        <f>SUM(R286:R287)</f>
        <v>5.8499999999999996E-2</v>
      </c>
      <c r="S285" s="142"/>
      <c r="T285" s="144">
        <f>SUM(T286:T287)</f>
        <v>0</v>
      </c>
      <c r="AR285" s="138" t="s">
        <v>85</v>
      </c>
      <c r="AT285" s="145" t="s">
        <v>71</v>
      </c>
      <c r="AU285" s="145" t="s">
        <v>79</v>
      </c>
      <c r="AY285" s="138" t="s">
        <v>146</v>
      </c>
      <c r="BK285" s="146">
        <f>SUM(BK286:BK287)</f>
        <v>181.38</v>
      </c>
    </row>
    <row r="286" spans="1:65" s="2" customFormat="1" ht="24.15" customHeight="1">
      <c r="A286" s="26"/>
      <c r="B286" s="149"/>
      <c r="C286" s="150" t="s">
        <v>619</v>
      </c>
      <c r="D286" s="150" t="s">
        <v>148</v>
      </c>
      <c r="E286" s="151" t="s">
        <v>600</v>
      </c>
      <c r="F286" s="152" t="s">
        <v>601</v>
      </c>
      <c r="G286" s="153" t="s">
        <v>151</v>
      </c>
      <c r="H286" s="154">
        <v>4.5</v>
      </c>
      <c r="I286" s="155">
        <v>38.57</v>
      </c>
      <c r="J286" s="155">
        <f>ROUND(I286*H286,2)</f>
        <v>173.57</v>
      </c>
      <c r="K286" s="156"/>
      <c r="L286" s="27"/>
      <c r="M286" s="157" t="s">
        <v>1</v>
      </c>
      <c r="N286" s="158" t="s">
        <v>38</v>
      </c>
      <c r="O286" s="159">
        <v>0.29199999999999998</v>
      </c>
      <c r="P286" s="159">
        <f>O286*H286</f>
        <v>1.3139999999999998</v>
      </c>
      <c r="Q286" s="159">
        <v>1.2999999999999999E-2</v>
      </c>
      <c r="R286" s="159">
        <f>Q286*H286</f>
        <v>5.8499999999999996E-2</v>
      </c>
      <c r="S286" s="159">
        <v>0</v>
      </c>
      <c r="T286" s="160">
        <f>S286*H286</f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61" t="s">
        <v>178</v>
      </c>
      <c r="AT286" s="161" t="s">
        <v>148</v>
      </c>
      <c r="AU286" s="161" t="s">
        <v>85</v>
      </c>
      <c r="AY286" s="14" t="s">
        <v>146</v>
      </c>
      <c r="BE286" s="162">
        <f>IF(N286="základná",J286,0)</f>
        <v>0</v>
      </c>
      <c r="BF286" s="162">
        <f>IF(N286="znížená",J286,0)</f>
        <v>173.57</v>
      </c>
      <c r="BG286" s="162">
        <f>IF(N286="zákl. prenesená",J286,0)</f>
        <v>0</v>
      </c>
      <c r="BH286" s="162">
        <f>IF(N286="zníž. prenesená",J286,0)</f>
        <v>0</v>
      </c>
      <c r="BI286" s="162">
        <f>IF(N286="nulová",J286,0)</f>
        <v>0</v>
      </c>
      <c r="BJ286" s="14" t="s">
        <v>85</v>
      </c>
      <c r="BK286" s="162">
        <f>ROUND(I286*H286,2)</f>
        <v>173.57</v>
      </c>
      <c r="BL286" s="14" t="s">
        <v>178</v>
      </c>
      <c r="BM286" s="161" t="s">
        <v>622</v>
      </c>
    </row>
    <row r="287" spans="1:65" s="2" customFormat="1" ht="24.15" customHeight="1">
      <c r="A287" s="26"/>
      <c r="B287" s="149"/>
      <c r="C287" s="150" t="s">
        <v>392</v>
      </c>
      <c r="D287" s="150" t="s">
        <v>148</v>
      </c>
      <c r="E287" s="151" t="s">
        <v>604</v>
      </c>
      <c r="F287" s="152" t="s">
        <v>605</v>
      </c>
      <c r="G287" s="153" t="s">
        <v>423</v>
      </c>
      <c r="H287" s="154">
        <v>1.736</v>
      </c>
      <c r="I287" s="155">
        <v>4.5</v>
      </c>
      <c r="J287" s="155">
        <f>ROUND(I287*H287,2)</f>
        <v>7.81</v>
      </c>
      <c r="K287" s="156"/>
      <c r="L287" s="27"/>
      <c r="M287" s="157" t="s">
        <v>1</v>
      </c>
      <c r="N287" s="158" t="s">
        <v>38</v>
      </c>
      <c r="O287" s="159">
        <v>0</v>
      </c>
      <c r="P287" s="159">
        <f>O287*H287</f>
        <v>0</v>
      </c>
      <c r="Q287" s="159">
        <v>0</v>
      </c>
      <c r="R287" s="159">
        <f>Q287*H287</f>
        <v>0</v>
      </c>
      <c r="S287" s="159">
        <v>0</v>
      </c>
      <c r="T287" s="160">
        <f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61" t="s">
        <v>178</v>
      </c>
      <c r="AT287" s="161" t="s">
        <v>148</v>
      </c>
      <c r="AU287" s="161" t="s">
        <v>85</v>
      </c>
      <c r="AY287" s="14" t="s">
        <v>146</v>
      </c>
      <c r="BE287" s="162">
        <f>IF(N287="základná",J287,0)</f>
        <v>0</v>
      </c>
      <c r="BF287" s="162">
        <f>IF(N287="znížená",J287,0)</f>
        <v>7.81</v>
      </c>
      <c r="BG287" s="162">
        <f>IF(N287="zákl. prenesená",J287,0)</f>
        <v>0</v>
      </c>
      <c r="BH287" s="162">
        <f>IF(N287="zníž. prenesená",J287,0)</f>
        <v>0</v>
      </c>
      <c r="BI287" s="162">
        <f>IF(N287="nulová",J287,0)</f>
        <v>0</v>
      </c>
      <c r="BJ287" s="14" t="s">
        <v>85</v>
      </c>
      <c r="BK287" s="162">
        <f>ROUND(I287*H287,2)</f>
        <v>7.81</v>
      </c>
      <c r="BL287" s="14" t="s">
        <v>178</v>
      </c>
      <c r="BM287" s="161" t="s">
        <v>625</v>
      </c>
    </row>
    <row r="288" spans="1:65" s="12" customFormat="1" ht="22.95" customHeight="1">
      <c r="B288" s="137"/>
      <c r="D288" s="138" t="s">
        <v>71</v>
      </c>
      <c r="E288" s="147" t="s">
        <v>607</v>
      </c>
      <c r="F288" s="147" t="s">
        <v>608</v>
      </c>
      <c r="J288" s="148">
        <f>BK288</f>
        <v>2615.3399999999997</v>
      </c>
      <c r="L288" s="137"/>
      <c r="M288" s="141"/>
      <c r="N288" s="142"/>
      <c r="O288" s="142"/>
      <c r="P288" s="143">
        <f>SUM(P289:P296)</f>
        <v>34.646949999999997</v>
      </c>
      <c r="Q288" s="142"/>
      <c r="R288" s="143">
        <f>SUM(R289:R296)</f>
        <v>5.8499999999999996E-2</v>
      </c>
      <c r="S288" s="142"/>
      <c r="T288" s="144">
        <f>SUM(T289:T296)</f>
        <v>0.53476150000000011</v>
      </c>
      <c r="AR288" s="138" t="s">
        <v>85</v>
      </c>
      <c r="AT288" s="145" t="s">
        <v>71</v>
      </c>
      <c r="AU288" s="145" t="s">
        <v>79</v>
      </c>
      <c r="AY288" s="138" t="s">
        <v>146</v>
      </c>
      <c r="BK288" s="146">
        <f>SUM(BK289:BK296)</f>
        <v>2615.3399999999997</v>
      </c>
    </row>
    <row r="289" spans="1:65" s="2" customFormat="1" ht="37.950000000000003" customHeight="1">
      <c r="A289" s="26"/>
      <c r="B289" s="149"/>
      <c r="C289" s="150" t="s">
        <v>626</v>
      </c>
      <c r="D289" s="150" t="s">
        <v>148</v>
      </c>
      <c r="E289" s="151" t="s">
        <v>1009</v>
      </c>
      <c r="F289" s="152" t="s">
        <v>1010</v>
      </c>
      <c r="G289" s="153" t="s">
        <v>276</v>
      </c>
      <c r="H289" s="154">
        <v>4.3</v>
      </c>
      <c r="I289" s="155">
        <v>1.44</v>
      </c>
      <c r="J289" s="155">
        <f t="shared" ref="J289:J296" si="50">ROUND(I289*H289,2)</f>
        <v>6.19</v>
      </c>
      <c r="K289" s="156"/>
      <c r="L289" s="27"/>
      <c r="M289" s="157" t="s">
        <v>1</v>
      </c>
      <c r="N289" s="158" t="s">
        <v>38</v>
      </c>
      <c r="O289" s="159">
        <v>9.5000000000000001E-2</v>
      </c>
      <c r="P289" s="159">
        <f t="shared" ref="P289:P296" si="51">O289*H289</f>
        <v>0.40849999999999997</v>
      </c>
      <c r="Q289" s="159">
        <v>0</v>
      </c>
      <c r="R289" s="159">
        <f t="shared" ref="R289:R296" si="52">Q289*H289</f>
        <v>0</v>
      </c>
      <c r="S289" s="159">
        <v>7.4000000000000003E-3</v>
      </c>
      <c r="T289" s="160">
        <f t="shared" ref="T289:T296" si="53">S289*H289</f>
        <v>3.1820000000000001E-2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61" t="s">
        <v>178</v>
      </c>
      <c r="AT289" s="161" t="s">
        <v>148</v>
      </c>
      <c r="AU289" s="161" t="s">
        <v>85</v>
      </c>
      <c r="AY289" s="14" t="s">
        <v>146</v>
      </c>
      <c r="BE289" s="162">
        <f t="shared" ref="BE289:BE296" si="54">IF(N289="základná",J289,0)</f>
        <v>0</v>
      </c>
      <c r="BF289" s="162">
        <f t="shared" ref="BF289:BF296" si="55">IF(N289="znížená",J289,0)</f>
        <v>6.19</v>
      </c>
      <c r="BG289" s="162">
        <f t="shared" ref="BG289:BG296" si="56">IF(N289="zákl. prenesená",J289,0)</f>
        <v>0</v>
      </c>
      <c r="BH289" s="162">
        <f t="shared" ref="BH289:BH296" si="57">IF(N289="zníž. prenesená",J289,0)</f>
        <v>0</v>
      </c>
      <c r="BI289" s="162">
        <f t="shared" ref="BI289:BI296" si="58">IF(N289="nulová",J289,0)</f>
        <v>0</v>
      </c>
      <c r="BJ289" s="14" t="s">
        <v>85</v>
      </c>
      <c r="BK289" s="162">
        <f t="shared" ref="BK289:BK296" si="59">ROUND(I289*H289,2)</f>
        <v>6.19</v>
      </c>
      <c r="BL289" s="14" t="s">
        <v>178</v>
      </c>
      <c r="BM289" s="161" t="s">
        <v>629</v>
      </c>
    </row>
    <row r="290" spans="1:65" s="2" customFormat="1" ht="24.15" customHeight="1">
      <c r="A290" s="26"/>
      <c r="B290" s="149"/>
      <c r="C290" s="150" t="s">
        <v>398</v>
      </c>
      <c r="D290" s="150" t="s">
        <v>148</v>
      </c>
      <c r="E290" s="151" t="s">
        <v>623</v>
      </c>
      <c r="F290" s="152" t="s">
        <v>624</v>
      </c>
      <c r="G290" s="153" t="s">
        <v>276</v>
      </c>
      <c r="H290" s="154">
        <v>64.69</v>
      </c>
      <c r="I290" s="155">
        <v>1.32</v>
      </c>
      <c r="J290" s="155">
        <f t="shared" si="50"/>
        <v>85.39</v>
      </c>
      <c r="K290" s="156"/>
      <c r="L290" s="27"/>
      <c r="M290" s="157" t="s">
        <v>1</v>
      </c>
      <c r="N290" s="158" t="s">
        <v>38</v>
      </c>
      <c r="O290" s="159">
        <v>7.4999999999999997E-2</v>
      </c>
      <c r="P290" s="159">
        <f t="shared" si="51"/>
        <v>4.85175</v>
      </c>
      <c r="Q290" s="159">
        <v>0</v>
      </c>
      <c r="R290" s="159">
        <f t="shared" si="52"/>
        <v>0</v>
      </c>
      <c r="S290" s="159">
        <v>1.3500000000000001E-3</v>
      </c>
      <c r="T290" s="160">
        <f t="shared" si="53"/>
        <v>8.7331500000000006E-2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61" t="s">
        <v>178</v>
      </c>
      <c r="AT290" s="161" t="s">
        <v>148</v>
      </c>
      <c r="AU290" s="161" t="s">
        <v>85</v>
      </c>
      <c r="AY290" s="14" t="s">
        <v>146</v>
      </c>
      <c r="BE290" s="162">
        <f t="shared" si="54"/>
        <v>0</v>
      </c>
      <c r="BF290" s="162">
        <f t="shared" si="55"/>
        <v>85.39</v>
      </c>
      <c r="BG290" s="162">
        <f t="shared" si="56"/>
        <v>0</v>
      </c>
      <c r="BH290" s="162">
        <f t="shared" si="57"/>
        <v>0</v>
      </c>
      <c r="BI290" s="162">
        <f t="shared" si="58"/>
        <v>0</v>
      </c>
      <c r="BJ290" s="14" t="s">
        <v>85</v>
      </c>
      <c r="BK290" s="162">
        <f t="shared" si="59"/>
        <v>85.39</v>
      </c>
      <c r="BL290" s="14" t="s">
        <v>178</v>
      </c>
      <c r="BM290" s="161" t="s">
        <v>632</v>
      </c>
    </row>
    <row r="291" spans="1:65" s="2" customFormat="1" ht="16.5" customHeight="1">
      <c r="A291" s="26"/>
      <c r="B291" s="149"/>
      <c r="C291" s="150" t="s">
        <v>633</v>
      </c>
      <c r="D291" s="150" t="s">
        <v>148</v>
      </c>
      <c r="E291" s="151" t="s">
        <v>627</v>
      </c>
      <c r="F291" s="152" t="s">
        <v>628</v>
      </c>
      <c r="G291" s="153" t="s">
        <v>151</v>
      </c>
      <c r="H291" s="154">
        <v>4.5</v>
      </c>
      <c r="I291" s="155">
        <v>36.93</v>
      </c>
      <c r="J291" s="155">
        <f t="shared" si="50"/>
        <v>166.19</v>
      </c>
      <c r="K291" s="156"/>
      <c r="L291" s="27"/>
      <c r="M291" s="157" t="s">
        <v>1</v>
      </c>
      <c r="N291" s="158" t="s">
        <v>38</v>
      </c>
      <c r="O291" s="159">
        <v>1.423</v>
      </c>
      <c r="P291" s="159">
        <f t="shared" si="51"/>
        <v>6.4035000000000002</v>
      </c>
      <c r="Q291" s="159">
        <v>3.0000000000000001E-3</v>
      </c>
      <c r="R291" s="159">
        <f t="shared" si="52"/>
        <v>1.35E-2</v>
      </c>
      <c r="S291" s="159">
        <v>0</v>
      </c>
      <c r="T291" s="160">
        <f t="shared" si="5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61" t="s">
        <v>178</v>
      </c>
      <c r="AT291" s="161" t="s">
        <v>148</v>
      </c>
      <c r="AU291" s="161" t="s">
        <v>85</v>
      </c>
      <c r="AY291" s="14" t="s">
        <v>146</v>
      </c>
      <c r="BE291" s="162">
        <f t="shared" si="54"/>
        <v>0</v>
      </c>
      <c r="BF291" s="162">
        <f t="shared" si="55"/>
        <v>166.19</v>
      </c>
      <c r="BG291" s="162">
        <f t="shared" si="56"/>
        <v>0</v>
      </c>
      <c r="BH291" s="162">
        <f t="shared" si="57"/>
        <v>0</v>
      </c>
      <c r="BI291" s="162">
        <f t="shared" si="58"/>
        <v>0</v>
      </c>
      <c r="BJ291" s="14" t="s">
        <v>85</v>
      </c>
      <c r="BK291" s="162">
        <f t="shared" si="59"/>
        <v>166.19</v>
      </c>
      <c r="BL291" s="14" t="s">
        <v>178</v>
      </c>
      <c r="BM291" s="161" t="s">
        <v>636</v>
      </c>
    </row>
    <row r="292" spans="1:65" s="2" customFormat="1" ht="24.15" customHeight="1">
      <c r="A292" s="26"/>
      <c r="B292" s="149"/>
      <c r="C292" s="150" t="s">
        <v>405</v>
      </c>
      <c r="D292" s="150" t="s">
        <v>148</v>
      </c>
      <c r="E292" s="151" t="s">
        <v>630</v>
      </c>
      <c r="F292" s="152" t="s">
        <v>631</v>
      </c>
      <c r="G292" s="153" t="s">
        <v>276</v>
      </c>
      <c r="H292" s="154">
        <v>120.7</v>
      </c>
      <c r="I292" s="155">
        <v>1.3</v>
      </c>
      <c r="J292" s="155">
        <f t="shared" si="50"/>
        <v>156.91</v>
      </c>
      <c r="K292" s="156"/>
      <c r="L292" s="27"/>
      <c r="M292" s="157" t="s">
        <v>1</v>
      </c>
      <c r="N292" s="158" t="s">
        <v>38</v>
      </c>
      <c r="O292" s="159">
        <v>8.5999999999999993E-2</v>
      </c>
      <c r="P292" s="159">
        <f t="shared" si="51"/>
        <v>10.380199999999999</v>
      </c>
      <c r="Q292" s="159">
        <v>0</v>
      </c>
      <c r="R292" s="159">
        <f t="shared" si="52"/>
        <v>0</v>
      </c>
      <c r="S292" s="159">
        <v>2.3E-3</v>
      </c>
      <c r="T292" s="160">
        <f t="shared" si="53"/>
        <v>0.27761000000000002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61" t="s">
        <v>178</v>
      </c>
      <c r="AT292" s="161" t="s">
        <v>148</v>
      </c>
      <c r="AU292" s="161" t="s">
        <v>85</v>
      </c>
      <c r="AY292" s="14" t="s">
        <v>146</v>
      </c>
      <c r="BE292" s="162">
        <f t="shared" si="54"/>
        <v>0</v>
      </c>
      <c r="BF292" s="162">
        <f t="shared" si="55"/>
        <v>156.91</v>
      </c>
      <c r="BG292" s="162">
        <f t="shared" si="56"/>
        <v>0</v>
      </c>
      <c r="BH292" s="162">
        <f t="shared" si="57"/>
        <v>0</v>
      </c>
      <c r="BI292" s="162">
        <f t="shared" si="58"/>
        <v>0</v>
      </c>
      <c r="BJ292" s="14" t="s">
        <v>85</v>
      </c>
      <c r="BK292" s="162">
        <f t="shared" si="59"/>
        <v>156.91</v>
      </c>
      <c r="BL292" s="14" t="s">
        <v>178</v>
      </c>
      <c r="BM292" s="161" t="s">
        <v>639</v>
      </c>
    </row>
    <row r="293" spans="1:65" s="2" customFormat="1" ht="16.5" customHeight="1">
      <c r="A293" s="26"/>
      <c r="B293" s="149"/>
      <c r="C293" s="150" t="s">
        <v>640</v>
      </c>
      <c r="D293" s="150" t="s">
        <v>148</v>
      </c>
      <c r="E293" s="151" t="s">
        <v>634</v>
      </c>
      <c r="F293" s="152" t="s">
        <v>635</v>
      </c>
      <c r="G293" s="153" t="s">
        <v>315</v>
      </c>
      <c r="H293" s="154">
        <v>3</v>
      </c>
      <c r="I293" s="155">
        <v>15.71</v>
      </c>
      <c r="J293" s="155">
        <f t="shared" si="50"/>
        <v>47.13</v>
      </c>
      <c r="K293" s="156"/>
      <c r="L293" s="27"/>
      <c r="M293" s="157" t="s">
        <v>1</v>
      </c>
      <c r="N293" s="158" t="s">
        <v>38</v>
      </c>
      <c r="O293" s="159">
        <v>0.89600000000000002</v>
      </c>
      <c r="P293" s="159">
        <f t="shared" si="51"/>
        <v>2.6880000000000002</v>
      </c>
      <c r="Q293" s="159">
        <v>0</v>
      </c>
      <c r="R293" s="159">
        <f t="shared" si="52"/>
        <v>0</v>
      </c>
      <c r="S293" s="159">
        <v>4.5999999999999999E-2</v>
      </c>
      <c r="T293" s="160">
        <f t="shared" si="53"/>
        <v>0.13800000000000001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61" t="s">
        <v>178</v>
      </c>
      <c r="AT293" s="161" t="s">
        <v>148</v>
      </c>
      <c r="AU293" s="161" t="s">
        <v>85</v>
      </c>
      <c r="AY293" s="14" t="s">
        <v>146</v>
      </c>
      <c r="BE293" s="162">
        <f t="shared" si="54"/>
        <v>0</v>
      </c>
      <c r="BF293" s="162">
        <f t="shared" si="55"/>
        <v>47.13</v>
      </c>
      <c r="BG293" s="162">
        <f t="shared" si="56"/>
        <v>0</v>
      </c>
      <c r="BH293" s="162">
        <f t="shared" si="57"/>
        <v>0</v>
      </c>
      <c r="BI293" s="162">
        <f t="shared" si="58"/>
        <v>0</v>
      </c>
      <c r="BJ293" s="14" t="s">
        <v>85</v>
      </c>
      <c r="BK293" s="162">
        <f t="shared" si="59"/>
        <v>47.13</v>
      </c>
      <c r="BL293" s="14" t="s">
        <v>178</v>
      </c>
      <c r="BM293" s="161" t="s">
        <v>643</v>
      </c>
    </row>
    <row r="294" spans="1:65" s="2" customFormat="1" ht="16.5" customHeight="1">
      <c r="A294" s="26"/>
      <c r="B294" s="149"/>
      <c r="C294" s="150" t="s">
        <v>409</v>
      </c>
      <c r="D294" s="150" t="s">
        <v>148</v>
      </c>
      <c r="E294" s="151" t="s">
        <v>637</v>
      </c>
      <c r="F294" s="152" t="s">
        <v>638</v>
      </c>
      <c r="G294" s="153" t="s">
        <v>276</v>
      </c>
      <c r="H294" s="154">
        <v>15</v>
      </c>
      <c r="I294" s="155">
        <v>36.08</v>
      </c>
      <c r="J294" s="155">
        <f t="shared" si="50"/>
        <v>541.20000000000005</v>
      </c>
      <c r="K294" s="156"/>
      <c r="L294" s="27"/>
      <c r="M294" s="157" t="s">
        <v>1</v>
      </c>
      <c r="N294" s="158" t="s">
        <v>38</v>
      </c>
      <c r="O294" s="159">
        <v>0.66100000000000003</v>
      </c>
      <c r="P294" s="159">
        <f t="shared" si="51"/>
        <v>9.9150000000000009</v>
      </c>
      <c r="Q294" s="159">
        <v>3.0000000000000001E-3</v>
      </c>
      <c r="R294" s="159">
        <f t="shared" si="52"/>
        <v>4.4999999999999998E-2</v>
      </c>
      <c r="S294" s="159">
        <v>0</v>
      </c>
      <c r="T294" s="160">
        <f t="shared" si="5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61" t="s">
        <v>178</v>
      </c>
      <c r="AT294" s="161" t="s">
        <v>148</v>
      </c>
      <c r="AU294" s="161" t="s">
        <v>85</v>
      </c>
      <c r="AY294" s="14" t="s">
        <v>146</v>
      </c>
      <c r="BE294" s="162">
        <f t="shared" si="54"/>
        <v>0</v>
      </c>
      <c r="BF294" s="162">
        <f t="shared" si="55"/>
        <v>541.20000000000005</v>
      </c>
      <c r="BG294" s="162">
        <f t="shared" si="56"/>
        <v>0</v>
      </c>
      <c r="BH294" s="162">
        <f t="shared" si="57"/>
        <v>0</v>
      </c>
      <c r="BI294" s="162">
        <f t="shared" si="58"/>
        <v>0</v>
      </c>
      <c r="BJ294" s="14" t="s">
        <v>85</v>
      </c>
      <c r="BK294" s="162">
        <f t="shared" si="59"/>
        <v>541.20000000000005</v>
      </c>
      <c r="BL294" s="14" t="s">
        <v>178</v>
      </c>
      <c r="BM294" s="161" t="s">
        <v>646</v>
      </c>
    </row>
    <row r="295" spans="1:65" s="2" customFormat="1" ht="24.15" customHeight="1">
      <c r="A295" s="26"/>
      <c r="B295" s="149"/>
      <c r="C295" s="150" t="s">
        <v>649</v>
      </c>
      <c r="D295" s="150" t="s">
        <v>148</v>
      </c>
      <c r="E295" s="151" t="s">
        <v>641</v>
      </c>
      <c r="F295" s="152" t="s">
        <v>642</v>
      </c>
      <c r="G295" s="153" t="s">
        <v>276</v>
      </c>
      <c r="H295" s="154">
        <v>64.69</v>
      </c>
      <c r="I295" s="155">
        <v>24.17</v>
      </c>
      <c r="J295" s="155">
        <f t="shared" si="50"/>
        <v>1563.56</v>
      </c>
      <c r="K295" s="156"/>
      <c r="L295" s="27"/>
      <c r="M295" s="157" t="s">
        <v>1</v>
      </c>
      <c r="N295" s="158" t="s">
        <v>38</v>
      </c>
      <c r="O295" s="159">
        <v>0</v>
      </c>
      <c r="P295" s="159">
        <f t="shared" si="51"/>
        <v>0</v>
      </c>
      <c r="Q295" s="159">
        <v>0</v>
      </c>
      <c r="R295" s="159">
        <f t="shared" si="52"/>
        <v>0</v>
      </c>
      <c r="S295" s="159">
        <v>0</v>
      </c>
      <c r="T295" s="160">
        <f t="shared" si="5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61" t="s">
        <v>178</v>
      </c>
      <c r="AT295" s="161" t="s">
        <v>148</v>
      </c>
      <c r="AU295" s="161" t="s">
        <v>85</v>
      </c>
      <c r="AY295" s="14" t="s">
        <v>146</v>
      </c>
      <c r="BE295" s="162">
        <f t="shared" si="54"/>
        <v>0</v>
      </c>
      <c r="BF295" s="162">
        <f t="shared" si="55"/>
        <v>1563.56</v>
      </c>
      <c r="BG295" s="162">
        <f t="shared" si="56"/>
        <v>0</v>
      </c>
      <c r="BH295" s="162">
        <f t="shared" si="57"/>
        <v>0</v>
      </c>
      <c r="BI295" s="162">
        <f t="shared" si="58"/>
        <v>0</v>
      </c>
      <c r="BJ295" s="14" t="s">
        <v>85</v>
      </c>
      <c r="BK295" s="162">
        <f t="shared" si="59"/>
        <v>1563.56</v>
      </c>
      <c r="BL295" s="14" t="s">
        <v>178</v>
      </c>
      <c r="BM295" s="161" t="s">
        <v>652</v>
      </c>
    </row>
    <row r="296" spans="1:65" s="2" customFormat="1" ht="24.15" customHeight="1">
      <c r="A296" s="26"/>
      <c r="B296" s="149"/>
      <c r="C296" s="150" t="s">
        <v>412</v>
      </c>
      <c r="D296" s="150" t="s">
        <v>148</v>
      </c>
      <c r="E296" s="151" t="s">
        <v>644</v>
      </c>
      <c r="F296" s="152" t="s">
        <v>645</v>
      </c>
      <c r="G296" s="153" t="s">
        <v>423</v>
      </c>
      <c r="H296" s="154">
        <v>25.666</v>
      </c>
      <c r="I296" s="155">
        <v>1.9</v>
      </c>
      <c r="J296" s="155">
        <f t="shared" si="50"/>
        <v>48.77</v>
      </c>
      <c r="K296" s="156"/>
      <c r="L296" s="27"/>
      <c r="M296" s="157" t="s">
        <v>1</v>
      </c>
      <c r="N296" s="158" t="s">
        <v>38</v>
      </c>
      <c r="O296" s="159">
        <v>0</v>
      </c>
      <c r="P296" s="159">
        <f t="shared" si="51"/>
        <v>0</v>
      </c>
      <c r="Q296" s="159">
        <v>0</v>
      </c>
      <c r="R296" s="159">
        <f t="shared" si="52"/>
        <v>0</v>
      </c>
      <c r="S296" s="159">
        <v>0</v>
      </c>
      <c r="T296" s="160">
        <f t="shared" si="5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61" t="s">
        <v>178</v>
      </c>
      <c r="AT296" s="161" t="s">
        <v>148</v>
      </c>
      <c r="AU296" s="161" t="s">
        <v>85</v>
      </c>
      <c r="AY296" s="14" t="s">
        <v>146</v>
      </c>
      <c r="BE296" s="162">
        <f t="shared" si="54"/>
        <v>0</v>
      </c>
      <c r="BF296" s="162">
        <f t="shared" si="55"/>
        <v>48.77</v>
      </c>
      <c r="BG296" s="162">
        <f t="shared" si="56"/>
        <v>0</v>
      </c>
      <c r="BH296" s="162">
        <f t="shared" si="57"/>
        <v>0</v>
      </c>
      <c r="BI296" s="162">
        <f t="shared" si="58"/>
        <v>0</v>
      </c>
      <c r="BJ296" s="14" t="s">
        <v>85</v>
      </c>
      <c r="BK296" s="162">
        <f t="shared" si="59"/>
        <v>48.77</v>
      </c>
      <c r="BL296" s="14" t="s">
        <v>178</v>
      </c>
      <c r="BM296" s="161" t="s">
        <v>655</v>
      </c>
    </row>
    <row r="297" spans="1:65" s="12" customFormat="1" ht="22.95" customHeight="1">
      <c r="B297" s="137"/>
      <c r="D297" s="138" t="s">
        <v>71</v>
      </c>
      <c r="E297" s="147" t="s">
        <v>647</v>
      </c>
      <c r="F297" s="147" t="s">
        <v>648</v>
      </c>
      <c r="J297" s="148">
        <f>BK297</f>
        <v>5153.0199999999995</v>
      </c>
      <c r="L297" s="137"/>
      <c r="M297" s="141"/>
      <c r="N297" s="142"/>
      <c r="O297" s="142"/>
      <c r="P297" s="143">
        <f>SUM(P298:P307)</f>
        <v>46.999871399999996</v>
      </c>
      <c r="Q297" s="142"/>
      <c r="R297" s="143">
        <f>SUM(R298:R307)</f>
        <v>0.43553619999999998</v>
      </c>
      <c r="S297" s="142"/>
      <c r="T297" s="144">
        <f>SUM(T298:T307)</f>
        <v>4.4999999999999998E-2</v>
      </c>
      <c r="AR297" s="138" t="s">
        <v>85</v>
      </c>
      <c r="AT297" s="145" t="s">
        <v>71</v>
      </c>
      <c r="AU297" s="145" t="s">
        <v>79</v>
      </c>
      <c r="AY297" s="138" t="s">
        <v>146</v>
      </c>
      <c r="BK297" s="146">
        <f>SUM(BK298:BK307)</f>
        <v>5153.0199999999995</v>
      </c>
    </row>
    <row r="298" spans="1:65" s="2" customFormat="1" ht="24.15" customHeight="1">
      <c r="A298" s="26"/>
      <c r="B298" s="149"/>
      <c r="C298" s="150" t="s">
        <v>656</v>
      </c>
      <c r="D298" s="150" t="s">
        <v>148</v>
      </c>
      <c r="E298" s="151" t="s">
        <v>1011</v>
      </c>
      <c r="F298" s="152" t="s">
        <v>1012</v>
      </c>
      <c r="G298" s="153" t="s">
        <v>276</v>
      </c>
      <c r="H298" s="154">
        <v>58.42</v>
      </c>
      <c r="I298" s="155">
        <v>10.14</v>
      </c>
      <c r="J298" s="155">
        <f t="shared" ref="J298:J307" si="60">ROUND(I298*H298,2)</f>
        <v>592.38</v>
      </c>
      <c r="K298" s="156"/>
      <c r="L298" s="27"/>
      <c r="M298" s="157" t="s">
        <v>1</v>
      </c>
      <c r="N298" s="158" t="s">
        <v>38</v>
      </c>
      <c r="O298" s="159">
        <v>0.60467000000000004</v>
      </c>
      <c r="P298" s="159">
        <f t="shared" ref="P298:P307" si="61">O298*H298</f>
        <v>35.324821400000005</v>
      </c>
      <c r="Q298" s="159">
        <v>2.1000000000000001E-4</v>
      </c>
      <c r="R298" s="159">
        <f t="shared" ref="R298:R307" si="62">Q298*H298</f>
        <v>1.2268200000000002E-2</v>
      </c>
      <c r="S298" s="159">
        <v>0</v>
      </c>
      <c r="T298" s="160">
        <f t="shared" ref="T298:T307" si="63">S298*H298</f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61" t="s">
        <v>178</v>
      </c>
      <c r="AT298" s="161" t="s">
        <v>148</v>
      </c>
      <c r="AU298" s="161" t="s">
        <v>85</v>
      </c>
      <c r="AY298" s="14" t="s">
        <v>146</v>
      </c>
      <c r="BE298" s="162">
        <f t="shared" ref="BE298:BE307" si="64">IF(N298="základná",J298,0)</f>
        <v>0</v>
      </c>
      <c r="BF298" s="162">
        <f t="shared" ref="BF298:BF307" si="65">IF(N298="znížená",J298,0)</f>
        <v>592.38</v>
      </c>
      <c r="BG298" s="162">
        <f t="shared" ref="BG298:BG307" si="66">IF(N298="zákl. prenesená",J298,0)</f>
        <v>0</v>
      </c>
      <c r="BH298" s="162">
        <f t="shared" ref="BH298:BH307" si="67">IF(N298="zníž. prenesená",J298,0)</f>
        <v>0</v>
      </c>
      <c r="BI298" s="162">
        <f t="shared" ref="BI298:BI307" si="68">IF(N298="nulová",J298,0)</f>
        <v>0</v>
      </c>
      <c r="BJ298" s="14" t="s">
        <v>85</v>
      </c>
      <c r="BK298" s="162">
        <f t="shared" ref="BK298:BK307" si="69">ROUND(I298*H298,2)</f>
        <v>592.38</v>
      </c>
      <c r="BL298" s="14" t="s">
        <v>178</v>
      </c>
      <c r="BM298" s="161" t="s">
        <v>659</v>
      </c>
    </row>
    <row r="299" spans="1:65" s="2" customFormat="1" ht="37.950000000000003" customHeight="1">
      <c r="A299" s="26"/>
      <c r="B299" s="149"/>
      <c r="C299" s="163" t="s">
        <v>416</v>
      </c>
      <c r="D299" s="163" t="s">
        <v>283</v>
      </c>
      <c r="E299" s="164" t="s">
        <v>1013</v>
      </c>
      <c r="F299" s="165" t="s">
        <v>1014</v>
      </c>
      <c r="G299" s="166" t="s">
        <v>276</v>
      </c>
      <c r="H299" s="167">
        <v>61.34</v>
      </c>
      <c r="I299" s="168">
        <v>1.88</v>
      </c>
      <c r="J299" s="168">
        <f t="shared" si="60"/>
        <v>115.32</v>
      </c>
      <c r="K299" s="169"/>
      <c r="L299" s="170"/>
      <c r="M299" s="171" t="s">
        <v>1</v>
      </c>
      <c r="N299" s="172" t="s">
        <v>38</v>
      </c>
      <c r="O299" s="159">
        <v>0</v>
      </c>
      <c r="P299" s="159">
        <f t="shared" si="61"/>
        <v>0</v>
      </c>
      <c r="Q299" s="159">
        <v>1E-4</v>
      </c>
      <c r="R299" s="159">
        <f t="shared" si="62"/>
        <v>6.1340000000000006E-3</v>
      </c>
      <c r="S299" s="159">
        <v>0</v>
      </c>
      <c r="T299" s="160">
        <f t="shared" si="6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61" t="s">
        <v>206</v>
      </c>
      <c r="AT299" s="161" t="s">
        <v>283</v>
      </c>
      <c r="AU299" s="161" t="s">
        <v>85</v>
      </c>
      <c r="AY299" s="14" t="s">
        <v>146</v>
      </c>
      <c r="BE299" s="162">
        <f t="shared" si="64"/>
        <v>0</v>
      </c>
      <c r="BF299" s="162">
        <f t="shared" si="65"/>
        <v>115.32</v>
      </c>
      <c r="BG299" s="162">
        <f t="shared" si="66"/>
        <v>0</v>
      </c>
      <c r="BH299" s="162">
        <f t="shared" si="67"/>
        <v>0</v>
      </c>
      <c r="BI299" s="162">
        <f t="shared" si="68"/>
        <v>0</v>
      </c>
      <c r="BJ299" s="14" t="s">
        <v>85</v>
      </c>
      <c r="BK299" s="162">
        <f t="shared" si="69"/>
        <v>115.32</v>
      </c>
      <c r="BL299" s="14" t="s">
        <v>178</v>
      </c>
      <c r="BM299" s="161" t="s">
        <v>662</v>
      </c>
    </row>
    <row r="300" spans="1:65" s="2" customFormat="1" ht="37.950000000000003" customHeight="1">
      <c r="A300" s="26"/>
      <c r="B300" s="149"/>
      <c r="C300" s="163" t="s">
        <v>665</v>
      </c>
      <c r="D300" s="163" t="s">
        <v>283</v>
      </c>
      <c r="E300" s="164" t="s">
        <v>1015</v>
      </c>
      <c r="F300" s="165" t="s">
        <v>1016</v>
      </c>
      <c r="G300" s="166" t="s">
        <v>276</v>
      </c>
      <c r="H300" s="167">
        <v>61.34</v>
      </c>
      <c r="I300" s="168">
        <v>0.73</v>
      </c>
      <c r="J300" s="168">
        <f t="shared" si="60"/>
        <v>44.78</v>
      </c>
      <c r="K300" s="169"/>
      <c r="L300" s="170"/>
      <c r="M300" s="171" t="s">
        <v>1</v>
      </c>
      <c r="N300" s="172" t="s">
        <v>38</v>
      </c>
      <c r="O300" s="159">
        <v>0</v>
      </c>
      <c r="P300" s="159">
        <f t="shared" si="61"/>
        <v>0</v>
      </c>
      <c r="Q300" s="159">
        <v>1E-4</v>
      </c>
      <c r="R300" s="159">
        <f t="shared" si="62"/>
        <v>6.1340000000000006E-3</v>
      </c>
      <c r="S300" s="159">
        <v>0</v>
      </c>
      <c r="T300" s="160">
        <f t="shared" si="6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61" t="s">
        <v>206</v>
      </c>
      <c r="AT300" s="161" t="s">
        <v>283</v>
      </c>
      <c r="AU300" s="161" t="s">
        <v>85</v>
      </c>
      <c r="AY300" s="14" t="s">
        <v>146</v>
      </c>
      <c r="BE300" s="162">
        <f t="shared" si="64"/>
        <v>0</v>
      </c>
      <c r="BF300" s="162">
        <f t="shared" si="65"/>
        <v>44.78</v>
      </c>
      <c r="BG300" s="162">
        <f t="shared" si="66"/>
        <v>0</v>
      </c>
      <c r="BH300" s="162">
        <f t="shared" si="67"/>
        <v>0</v>
      </c>
      <c r="BI300" s="162">
        <f t="shared" si="68"/>
        <v>0</v>
      </c>
      <c r="BJ300" s="14" t="s">
        <v>85</v>
      </c>
      <c r="BK300" s="162">
        <f t="shared" si="69"/>
        <v>44.78</v>
      </c>
      <c r="BL300" s="14" t="s">
        <v>178</v>
      </c>
      <c r="BM300" s="161" t="s">
        <v>668</v>
      </c>
    </row>
    <row r="301" spans="1:65" s="2" customFormat="1" ht="37.950000000000003" customHeight="1">
      <c r="A301" s="26"/>
      <c r="B301" s="149"/>
      <c r="C301" s="163" t="s">
        <v>419</v>
      </c>
      <c r="D301" s="163" t="s">
        <v>283</v>
      </c>
      <c r="E301" s="164" t="s">
        <v>1017</v>
      </c>
      <c r="F301" s="165" t="s">
        <v>1018</v>
      </c>
      <c r="G301" s="166" t="s">
        <v>286</v>
      </c>
      <c r="H301" s="167">
        <v>13</v>
      </c>
      <c r="I301" s="168">
        <v>137.31</v>
      </c>
      <c r="J301" s="168">
        <f t="shared" si="60"/>
        <v>1785.03</v>
      </c>
      <c r="K301" s="169"/>
      <c r="L301" s="170"/>
      <c r="M301" s="171" t="s">
        <v>1</v>
      </c>
      <c r="N301" s="172" t="s">
        <v>38</v>
      </c>
      <c r="O301" s="159">
        <v>0</v>
      </c>
      <c r="P301" s="159">
        <f t="shared" si="61"/>
        <v>0</v>
      </c>
      <c r="Q301" s="159">
        <v>2.1999999999999999E-2</v>
      </c>
      <c r="R301" s="159">
        <f t="shared" si="62"/>
        <v>0.28599999999999998</v>
      </c>
      <c r="S301" s="159">
        <v>0</v>
      </c>
      <c r="T301" s="160">
        <f t="shared" si="6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61" t="s">
        <v>206</v>
      </c>
      <c r="AT301" s="161" t="s">
        <v>283</v>
      </c>
      <c r="AU301" s="161" t="s">
        <v>85</v>
      </c>
      <c r="AY301" s="14" t="s">
        <v>146</v>
      </c>
      <c r="BE301" s="162">
        <f t="shared" si="64"/>
        <v>0</v>
      </c>
      <c r="BF301" s="162">
        <f t="shared" si="65"/>
        <v>1785.03</v>
      </c>
      <c r="BG301" s="162">
        <f t="shared" si="66"/>
        <v>0</v>
      </c>
      <c r="BH301" s="162">
        <f t="shared" si="67"/>
        <v>0</v>
      </c>
      <c r="BI301" s="162">
        <f t="shared" si="68"/>
        <v>0</v>
      </c>
      <c r="BJ301" s="14" t="s">
        <v>85</v>
      </c>
      <c r="BK301" s="162">
        <f t="shared" si="69"/>
        <v>1785.03</v>
      </c>
      <c r="BL301" s="14" t="s">
        <v>178</v>
      </c>
      <c r="BM301" s="161" t="s">
        <v>671</v>
      </c>
    </row>
    <row r="302" spans="1:65" s="2" customFormat="1" ht="37.950000000000003" customHeight="1">
      <c r="A302" s="26"/>
      <c r="B302" s="149"/>
      <c r="C302" s="163" t="s">
        <v>672</v>
      </c>
      <c r="D302" s="163" t="s">
        <v>283</v>
      </c>
      <c r="E302" s="164" t="s">
        <v>1019</v>
      </c>
      <c r="F302" s="165" t="s">
        <v>1020</v>
      </c>
      <c r="G302" s="166" t="s">
        <v>286</v>
      </c>
      <c r="H302" s="167">
        <v>1</v>
      </c>
      <c r="I302" s="168">
        <v>1841.25</v>
      </c>
      <c r="J302" s="168">
        <f t="shared" si="60"/>
        <v>1841.25</v>
      </c>
      <c r="K302" s="169"/>
      <c r="L302" s="170"/>
      <c r="M302" s="171" t="s">
        <v>1</v>
      </c>
      <c r="N302" s="172" t="s">
        <v>38</v>
      </c>
      <c r="O302" s="159">
        <v>0</v>
      </c>
      <c r="P302" s="159">
        <f t="shared" si="61"/>
        <v>0</v>
      </c>
      <c r="Q302" s="159">
        <v>0</v>
      </c>
      <c r="R302" s="159">
        <f t="shared" si="62"/>
        <v>0</v>
      </c>
      <c r="S302" s="159">
        <v>0</v>
      </c>
      <c r="T302" s="160">
        <f t="shared" si="6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61" t="s">
        <v>206</v>
      </c>
      <c r="AT302" s="161" t="s">
        <v>283</v>
      </c>
      <c r="AU302" s="161" t="s">
        <v>85</v>
      </c>
      <c r="AY302" s="14" t="s">
        <v>146</v>
      </c>
      <c r="BE302" s="162">
        <f t="shared" si="64"/>
        <v>0</v>
      </c>
      <c r="BF302" s="162">
        <f t="shared" si="65"/>
        <v>1841.25</v>
      </c>
      <c r="BG302" s="162">
        <f t="shared" si="66"/>
        <v>0</v>
      </c>
      <c r="BH302" s="162">
        <f t="shared" si="67"/>
        <v>0</v>
      </c>
      <c r="BI302" s="162">
        <f t="shared" si="68"/>
        <v>0</v>
      </c>
      <c r="BJ302" s="14" t="s">
        <v>85</v>
      </c>
      <c r="BK302" s="162">
        <f t="shared" si="69"/>
        <v>1841.25</v>
      </c>
      <c r="BL302" s="14" t="s">
        <v>178</v>
      </c>
      <c r="BM302" s="161" t="s">
        <v>675</v>
      </c>
    </row>
    <row r="303" spans="1:65" s="2" customFormat="1" ht="37.950000000000003" customHeight="1">
      <c r="A303" s="26"/>
      <c r="B303" s="149"/>
      <c r="C303" s="150" t="s">
        <v>424</v>
      </c>
      <c r="D303" s="150" t="s">
        <v>148</v>
      </c>
      <c r="E303" s="151" t="s">
        <v>1021</v>
      </c>
      <c r="F303" s="152" t="s">
        <v>1022</v>
      </c>
      <c r="G303" s="153" t="s">
        <v>286</v>
      </c>
      <c r="H303" s="154">
        <v>5</v>
      </c>
      <c r="I303" s="155">
        <v>10.78</v>
      </c>
      <c r="J303" s="155">
        <f t="shared" si="60"/>
        <v>53.9</v>
      </c>
      <c r="K303" s="156"/>
      <c r="L303" s="27"/>
      <c r="M303" s="157" t="s">
        <v>1</v>
      </c>
      <c r="N303" s="158" t="s">
        <v>38</v>
      </c>
      <c r="O303" s="159">
        <v>2.04501</v>
      </c>
      <c r="P303" s="159">
        <f t="shared" si="61"/>
        <v>10.22505</v>
      </c>
      <c r="Q303" s="159">
        <v>0</v>
      </c>
      <c r="R303" s="159">
        <f t="shared" si="62"/>
        <v>0</v>
      </c>
      <c r="S303" s="159">
        <v>0</v>
      </c>
      <c r="T303" s="160">
        <f t="shared" si="6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61" t="s">
        <v>178</v>
      </c>
      <c r="AT303" s="161" t="s">
        <v>148</v>
      </c>
      <c r="AU303" s="161" t="s">
        <v>85</v>
      </c>
      <c r="AY303" s="14" t="s">
        <v>146</v>
      </c>
      <c r="BE303" s="162">
        <f t="shared" si="64"/>
        <v>0</v>
      </c>
      <c r="BF303" s="162">
        <f t="shared" si="65"/>
        <v>53.9</v>
      </c>
      <c r="BG303" s="162">
        <f t="shared" si="66"/>
        <v>0</v>
      </c>
      <c r="BH303" s="162">
        <f t="shared" si="67"/>
        <v>0</v>
      </c>
      <c r="BI303" s="162">
        <f t="shared" si="68"/>
        <v>0</v>
      </c>
      <c r="BJ303" s="14" t="s">
        <v>85</v>
      </c>
      <c r="BK303" s="162">
        <f t="shared" si="69"/>
        <v>53.9</v>
      </c>
      <c r="BL303" s="14" t="s">
        <v>178</v>
      </c>
      <c r="BM303" s="161" t="s">
        <v>679</v>
      </c>
    </row>
    <row r="304" spans="1:65" s="2" customFormat="1" ht="33" customHeight="1">
      <c r="A304" s="26"/>
      <c r="B304" s="149"/>
      <c r="C304" s="163" t="s">
        <v>680</v>
      </c>
      <c r="D304" s="163" t="s">
        <v>283</v>
      </c>
      <c r="E304" s="164" t="s">
        <v>1023</v>
      </c>
      <c r="F304" s="165" t="s">
        <v>1024</v>
      </c>
      <c r="G304" s="166" t="s">
        <v>286</v>
      </c>
      <c r="H304" s="167">
        <v>5</v>
      </c>
      <c r="I304" s="168">
        <v>134.75</v>
      </c>
      <c r="J304" s="168">
        <f t="shared" si="60"/>
        <v>673.75</v>
      </c>
      <c r="K304" s="169"/>
      <c r="L304" s="170"/>
      <c r="M304" s="171" t="s">
        <v>1</v>
      </c>
      <c r="N304" s="172" t="s">
        <v>38</v>
      </c>
      <c r="O304" s="159">
        <v>0</v>
      </c>
      <c r="P304" s="159">
        <f t="shared" si="61"/>
        <v>0</v>
      </c>
      <c r="Q304" s="159">
        <v>2.5000000000000001E-2</v>
      </c>
      <c r="R304" s="159">
        <f t="shared" si="62"/>
        <v>0.125</v>
      </c>
      <c r="S304" s="159">
        <v>0</v>
      </c>
      <c r="T304" s="160">
        <f t="shared" si="6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61" t="s">
        <v>206</v>
      </c>
      <c r="AT304" s="161" t="s">
        <v>283</v>
      </c>
      <c r="AU304" s="161" t="s">
        <v>85</v>
      </c>
      <c r="AY304" s="14" t="s">
        <v>146</v>
      </c>
      <c r="BE304" s="162">
        <f t="shared" si="64"/>
        <v>0</v>
      </c>
      <c r="BF304" s="162">
        <f t="shared" si="65"/>
        <v>673.75</v>
      </c>
      <c r="BG304" s="162">
        <f t="shared" si="66"/>
        <v>0</v>
      </c>
      <c r="BH304" s="162">
        <f t="shared" si="67"/>
        <v>0</v>
      </c>
      <c r="BI304" s="162">
        <f t="shared" si="68"/>
        <v>0</v>
      </c>
      <c r="BJ304" s="14" t="s">
        <v>85</v>
      </c>
      <c r="BK304" s="162">
        <f t="shared" si="69"/>
        <v>673.75</v>
      </c>
      <c r="BL304" s="14" t="s">
        <v>178</v>
      </c>
      <c r="BM304" s="161" t="s">
        <v>683</v>
      </c>
    </row>
    <row r="305" spans="1:65" s="2" customFormat="1" ht="24.15" customHeight="1">
      <c r="A305" s="26"/>
      <c r="B305" s="149"/>
      <c r="C305" s="150" t="s">
        <v>429</v>
      </c>
      <c r="D305" s="150" t="s">
        <v>148</v>
      </c>
      <c r="E305" s="151" t="s">
        <v>1025</v>
      </c>
      <c r="F305" s="152" t="s">
        <v>1026</v>
      </c>
      <c r="G305" s="153" t="s">
        <v>286</v>
      </c>
      <c r="H305" s="154">
        <v>13</v>
      </c>
      <c r="I305" s="155">
        <v>1.27</v>
      </c>
      <c r="J305" s="155">
        <f t="shared" si="60"/>
        <v>16.510000000000002</v>
      </c>
      <c r="K305" s="156"/>
      <c r="L305" s="27"/>
      <c r="M305" s="157" t="s">
        <v>1</v>
      </c>
      <c r="N305" s="158" t="s">
        <v>38</v>
      </c>
      <c r="O305" s="159">
        <v>0.1</v>
      </c>
      <c r="P305" s="159">
        <f t="shared" si="61"/>
        <v>1.3</v>
      </c>
      <c r="Q305" s="159">
        <v>0</v>
      </c>
      <c r="R305" s="159">
        <f t="shared" si="62"/>
        <v>0</v>
      </c>
      <c r="S305" s="159">
        <v>3.0000000000000001E-3</v>
      </c>
      <c r="T305" s="160">
        <f t="shared" si="63"/>
        <v>3.9E-2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61" t="s">
        <v>178</v>
      </c>
      <c r="AT305" s="161" t="s">
        <v>148</v>
      </c>
      <c r="AU305" s="161" t="s">
        <v>85</v>
      </c>
      <c r="AY305" s="14" t="s">
        <v>146</v>
      </c>
      <c r="BE305" s="162">
        <f t="shared" si="64"/>
        <v>0</v>
      </c>
      <c r="BF305" s="162">
        <f t="shared" si="65"/>
        <v>16.510000000000002</v>
      </c>
      <c r="BG305" s="162">
        <f t="shared" si="66"/>
        <v>0</v>
      </c>
      <c r="BH305" s="162">
        <f t="shared" si="67"/>
        <v>0</v>
      </c>
      <c r="BI305" s="162">
        <f t="shared" si="68"/>
        <v>0</v>
      </c>
      <c r="BJ305" s="14" t="s">
        <v>85</v>
      </c>
      <c r="BK305" s="162">
        <f t="shared" si="69"/>
        <v>16.510000000000002</v>
      </c>
      <c r="BL305" s="14" t="s">
        <v>178</v>
      </c>
      <c r="BM305" s="161" t="s">
        <v>686</v>
      </c>
    </row>
    <row r="306" spans="1:65" s="2" customFormat="1" ht="24.15" customHeight="1">
      <c r="A306" s="26"/>
      <c r="B306" s="149"/>
      <c r="C306" s="150" t="s">
        <v>687</v>
      </c>
      <c r="D306" s="150" t="s">
        <v>148</v>
      </c>
      <c r="E306" s="151" t="s">
        <v>657</v>
      </c>
      <c r="F306" s="152" t="s">
        <v>658</v>
      </c>
      <c r="G306" s="153" t="s">
        <v>286</v>
      </c>
      <c r="H306" s="154">
        <v>1</v>
      </c>
      <c r="I306" s="155">
        <v>1.91</v>
      </c>
      <c r="J306" s="155">
        <f t="shared" si="60"/>
        <v>1.91</v>
      </c>
      <c r="K306" s="156"/>
      <c r="L306" s="27"/>
      <c r="M306" s="157" t="s">
        <v>1</v>
      </c>
      <c r="N306" s="158" t="s">
        <v>38</v>
      </c>
      <c r="O306" s="159">
        <v>0.15</v>
      </c>
      <c r="P306" s="159">
        <f t="shared" si="61"/>
        <v>0.15</v>
      </c>
      <c r="Q306" s="159">
        <v>0</v>
      </c>
      <c r="R306" s="159">
        <f t="shared" si="62"/>
        <v>0</v>
      </c>
      <c r="S306" s="159">
        <v>6.0000000000000001E-3</v>
      </c>
      <c r="T306" s="160">
        <f t="shared" si="63"/>
        <v>6.0000000000000001E-3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61" t="s">
        <v>178</v>
      </c>
      <c r="AT306" s="161" t="s">
        <v>148</v>
      </c>
      <c r="AU306" s="161" t="s">
        <v>85</v>
      </c>
      <c r="AY306" s="14" t="s">
        <v>146</v>
      </c>
      <c r="BE306" s="162">
        <f t="shared" si="64"/>
        <v>0</v>
      </c>
      <c r="BF306" s="162">
        <f t="shared" si="65"/>
        <v>1.91</v>
      </c>
      <c r="BG306" s="162">
        <f t="shared" si="66"/>
        <v>0</v>
      </c>
      <c r="BH306" s="162">
        <f t="shared" si="67"/>
        <v>0</v>
      </c>
      <c r="BI306" s="162">
        <f t="shared" si="68"/>
        <v>0</v>
      </c>
      <c r="BJ306" s="14" t="s">
        <v>85</v>
      </c>
      <c r="BK306" s="162">
        <f t="shared" si="69"/>
        <v>1.91</v>
      </c>
      <c r="BL306" s="14" t="s">
        <v>178</v>
      </c>
      <c r="BM306" s="161" t="s">
        <v>690</v>
      </c>
    </row>
    <row r="307" spans="1:65" s="2" customFormat="1" ht="24.15" customHeight="1">
      <c r="A307" s="26"/>
      <c r="B307" s="149"/>
      <c r="C307" s="150" t="s">
        <v>433</v>
      </c>
      <c r="D307" s="150" t="s">
        <v>148</v>
      </c>
      <c r="E307" s="151" t="s">
        <v>660</v>
      </c>
      <c r="F307" s="152" t="s">
        <v>661</v>
      </c>
      <c r="G307" s="153" t="s">
        <v>423</v>
      </c>
      <c r="H307" s="154">
        <v>51.247999999999998</v>
      </c>
      <c r="I307" s="155">
        <v>0.55000000000000004</v>
      </c>
      <c r="J307" s="155">
        <f t="shared" si="60"/>
        <v>28.19</v>
      </c>
      <c r="K307" s="156"/>
      <c r="L307" s="27"/>
      <c r="M307" s="157" t="s">
        <v>1</v>
      </c>
      <c r="N307" s="158" t="s">
        <v>38</v>
      </c>
      <c r="O307" s="159">
        <v>0</v>
      </c>
      <c r="P307" s="159">
        <f t="shared" si="61"/>
        <v>0</v>
      </c>
      <c r="Q307" s="159">
        <v>0</v>
      </c>
      <c r="R307" s="159">
        <f t="shared" si="62"/>
        <v>0</v>
      </c>
      <c r="S307" s="159">
        <v>0</v>
      </c>
      <c r="T307" s="160">
        <f t="shared" si="6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61" t="s">
        <v>178</v>
      </c>
      <c r="AT307" s="161" t="s">
        <v>148</v>
      </c>
      <c r="AU307" s="161" t="s">
        <v>85</v>
      </c>
      <c r="AY307" s="14" t="s">
        <v>146</v>
      </c>
      <c r="BE307" s="162">
        <f t="shared" si="64"/>
        <v>0</v>
      </c>
      <c r="BF307" s="162">
        <f t="shared" si="65"/>
        <v>28.19</v>
      </c>
      <c r="BG307" s="162">
        <f t="shared" si="66"/>
        <v>0</v>
      </c>
      <c r="BH307" s="162">
        <f t="shared" si="67"/>
        <v>0</v>
      </c>
      <c r="BI307" s="162">
        <f t="shared" si="68"/>
        <v>0</v>
      </c>
      <c r="BJ307" s="14" t="s">
        <v>85</v>
      </c>
      <c r="BK307" s="162">
        <f t="shared" si="69"/>
        <v>28.19</v>
      </c>
      <c r="BL307" s="14" t="s">
        <v>178</v>
      </c>
      <c r="BM307" s="161" t="s">
        <v>693</v>
      </c>
    </row>
    <row r="308" spans="1:65" s="12" customFormat="1" ht="22.95" customHeight="1">
      <c r="B308" s="137"/>
      <c r="D308" s="138" t="s">
        <v>71</v>
      </c>
      <c r="E308" s="147" t="s">
        <v>663</v>
      </c>
      <c r="F308" s="147" t="s">
        <v>664</v>
      </c>
      <c r="J308" s="148">
        <f>BK308</f>
        <v>211.51</v>
      </c>
      <c r="L308" s="137"/>
      <c r="M308" s="141"/>
      <c r="N308" s="142"/>
      <c r="O308" s="142"/>
      <c r="P308" s="143">
        <f>SUM(P309:P311)</f>
        <v>11.26868</v>
      </c>
      <c r="Q308" s="142"/>
      <c r="R308" s="143">
        <f>SUM(R309:R311)</f>
        <v>2E-3</v>
      </c>
      <c r="S308" s="142"/>
      <c r="T308" s="144">
        <f>SUM(T309:T311)</f>
        <v>0</v>
      </c>
      <c r="AR308" s="138" t="s">
        <v>85</v>
      </c>
      <c r="AT308" s="145" t="s">
        <v>71</v>
      </c>
      <c r="AU308" s="145" t="s">
        <v>79</v>
      </c>
      <c r="AY308" s="138" t="s">
        <v>146</v>
      </c>
      <c r="BK308" s="146">
        <f>SUM(BK309:BK311)</f>
        <v>211.51</v>
      </c>
    </row>
    <row r="309" spans="1:65" s="2" customFormat="1" ht="16.5" customHeight="1">
      <c r="A309" s="26"/>
      <c r="B309" s="149"/>
      <c r="C309" s="150" t="s">
        <v>696</v>
      </c>
      <c r="D309" s="150" t="s">
        <v>148</v>
      </c>
      <c r="E309" s="151" t="s">
        <v>1027</v>
      </c>
      <c r="F309" s="152" t="s">
        <v>1028</v>
      </c>
      <c r="G309" s="153" t="s">
        <v>151</v>
      </c>
      <c r="H309" s="154">
        <v>9.8800000000000008</v>
      </c>
      <c r="I309" s="155">
        <v>4.99</v>
      </c>
      <c r="J309" s="155">
        <f>ROUND(I309*H309,2)</f>
        <v>49.3</v>
      </c>
      <c r="K309" s="156"/>
      <c r="L309" s="27"/>
      <c r="M309" s="157" t="s">
        <v>1</v>
      </c>
      <c r="N309" s="158" t="s">
        <v>38</v>
      </c>
      <c r="O309" s="159">
        <v>0.36099999999999999</v>
      </c>
      <c r="P309" s="159">
        <f>O309*H309</f>
        <v>3.5666800000000003</v>
      </c>
      <c r="Q309" s="159">
        <v>0</v>
      </c>
      <c r="R309" s="159">
        <f>Q309*H309</f>
        <v>0</v>
      </c>
      <c r="S309" s="159">
        <v>0</v>
      </c>
      <c r="T309" s="160">
        <f>S309*H309</f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61" t="s">
        <v>178</v>
      </c>
      <c r="AT309" s="161" t="s">
        <v>148</v>
      </c>
      <c r="AU309" s="161" t="s">
        <v>85</v>
      </c>
      <c r="AY309" s="14" t="s">
        <v>146</v>
      </c>
      <c r="BE309" s="162">
        <f>IF(N309="základná",J309,0)</f>
        <v>0</v>
      </c>
      <c r="BF309" s="162">
        <f>IF(N309="znížená",J309,0)</f>
        <v>49.3</v>
      </c>
      <c r="BG309" s="162">
        <f>IF(N309="zákl. prenesená",J309,0)</f>
        <v>0</v>
      </c>
      <c r="BH309" s="162">
        <f>IF(N309="zníž. prenesená",J309,0)</f>
        <v>0</v>
      </c>
      <c r="BI309" s="162">
        <f>IF(N309="nulová",J309,0)</f>
        <v>0</v>
      </c>
      <c r="BJ309" s="14" t="s">
        <v>85</v>
      </c>
      <c r="BK309" s="162">
        <f>ROUND(I309*H309,2)</f>
        <v>49.3</v>
      </c>
      <c r="BL309" s="14" t="s">
        <v>178</v>
      </c>
      <c r="BM309" s="161" t="s">
        <v>699</v>
      </c>
    </row>
    <row r="310" spans="1:65" s="2" customFormat="1" ht="21.75" customHeight="1">
      <c r="A310" s="26"/>
      <c r="B310" s="149"/>
      <c r="C310" s="150" t="s">
        <v>436</v>
      </c>
      <c r="D310" s="150" t="s">
        <v>148</v>
      </c>
      <c r="E310" s="151" t="s">
        <v>1029</v>
      </c>
      <c r="F310" s="152" t="s">
        <v>1030</v>
      </c>
      <c r="G310" s="153" t="s">
        <v>315</v>
      </c>
      <c r="H310" s="154">
        <v>2</v>
      </c>
      <c r="I310" s="155">
        <v>80.16</v>
      </c>
      <c r="J310" s="155">
        <f>ROUND(I310*H310,2)</f>
        <v>160.32</v>
      </c>
      <c r="K310" s="156"/>
      <c r="L310" s="27"/>
      <c r="M310" s="157" t="s">
        <v>1</v>
      </c>
      <c r="N310" s="158" t="s">
        <v>38</v>
      </c>
      <c r="O310" s="159">
        <v>3.851</v>
      </c>
      <c r="P310" s="159">
        <f>O310*H310</f>
        <v>7.702</v>
      </c>
      <c r="Q310" s="159">
        <v>1E-3</v>
      </c>
      <c r="R310" s="159">
        <f>Q310*H310</f>
        <v>2E-3</v>
      </c>
      <c r="S310" s="159">
        <v>0</v>
      </c>
      <c r="T310" s="160">
        <f>S310*H310</f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61" t="s">
        <v>178</v>
      </c>
      <c r="AT310" s="161" t="s">
        <v>148</v>
      </c>
      <c r="AU310" s="161" t="s">
        <v>85</v>
      </c>
      <c r="AY310" s="14" t="s">
        <v>146</v>
      </c>
      <c r="BE310" s="162">
        <f>IF(N310="základná",J310,0)</f>
        <v>0</v>
      </c>
      <c r="BF310" s="162">
        <f>IF(N310="znížená",J310,0)</f>
        <v>160.32</v>
      </c>
      <c r="BG310" s="162">
        <f>IF(N310="zákl. prenesená",J310,0)</f>
        <v>0</v>
      </c>
      <c r="BH310" s="162">
        <f>IF(N310="zníž. prenesená",J310,0)</f>
        <v>0</v>
      </c>
      <c r="BI310" s="162">
        <f>IF(N310="nulová",J310,0)</f>
        <v>0</v>
      </c>
      <c r="BJ310" s="14" t="s">
        <v>85</v>
      </c>
      <c r="BK310" s="162">
        <f>ROUND(I310*H310,2)</f>
        <v>160.32</v>
      </c>
      <c r="BL310" s="14" t="s">
        <v>178</v>
      </c>
      <c r="BM310" s="161" t="s">
        <v>702</v>
      </c>
    </row>
    <row r="311" spans="1:65" s="2" customFormat="1" ht="24.15" customHeight="1">
      <c r="A311" s="26"/>
      <c r="B311" s="149"/>
      <c r="C311" s="150" t="s">
        <v>703</v>
      </c>
      <c r="D311" s="150" t="s">
        <v>148</v>
      </c>
      <c r="E311" s="151" t="s">
        <v>691</v>
      </c>
      <c r="F311" s="152" t="s">
        <v>692</v>
      </c>
      <c r="G311" s="153" t="s">
        <v>423</v>
      </c>
      <c r="H311" s="154">
        <v>2.0960000000000001</v>
      </c>
      <c r="I311" s="155">
        <v>0.9</v>
      </c>
      <c r="J311" s="155">
        <f>ROUND(I311*H311,2)</f>
        <v>1.89</v>
      </c>
      <c r="K311" s="156"/>
      <c r="L311" s="27"/>
      <c r="M311" s="157" t="s">
        <v>1</v>
      </c>
      <c r="N311" s="158" t="s">
        <v>38</v>
      </c>
      <c r="O311" s="159">
        <v>0</v>
      </c>
      <c r="P311" s="159">
        <f>O311*H311</f>
        <v>0</v>
      </c>
      <c r="Q311" s="159">
        <v>0</v>
      </c>
      <c r="R311" s="159">
        <f>Q311*H311</f>
        <v>0</v>
      </c>
      <c r="S311" s="159">
        <v>0</v>
      </c>
      <c r="T311" s="160">
        <f>S311*H311</f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61" t="s">
        <v>178</v>
      </c>
      <c r="AT311" s="161" t="s">
        <v>148</v>
      </c>
      <c r="AU311" s="161" t="s">
        <v>85</v>
      </c>
      <c r="AY311" s="14" t="s">
        <v>146</v>
      </c>
      <c r="BE311" s="162">
        <f>IF(N311="základná",J311,0)</f>
        <v>0</v>
      </c>
      <c r="BF311" s="162">
        <f>IF(N311="znížená",J311,0)</f>
        <v>1.89</v>
      </c>
      <c r="BG311" s="162">
        <f>IF(N311="zákl. prenesená",J311,0)</f>
        <v>0</v>
      </c>
      <c r="BH311" s="162">
        <f>IF(N311="zníž. prenesená",J311,0)</f>
        <v>0</v>
      </c>
      <c r="BI311" s="162">
        <f>IF(N311="nulová",J311,0)</f>
        <v>0</v>
      </c>
      <c r="BJ311" s="14" t="s">
        <v>85</v>
      </c>
      <c r="BK311" s="162">
        <f>ROUND(I311*H311,2)</f>
        <v>1.89</v>
      </c>
      <c r="BL311" s="14" t="s">
        <v>178</v>
      </c>
      <c r="BM311" s="161" t="s">
        <v>706</v>
      </c>
    </row>
    <row r="312" spans="1:65" s="12" customFormat="1" ht="22.95" customHeight="1">
      <c r="B312" s="137"/>
      <c r="D312" s="138" t="s">
        <v>71</v>
      </c>
      <c r="E312" s="147" t="s">
        <v>694</v>
      </c>
      <c r="F312" s="147" t="s">
        <v>695</v>
      </c>
      <c r="J312" s="148">
        <f>BK312</f>
        <v>170.91</v>
      </c>
      <c r="L312" s="137"/>
      <c r="M312" s="141"/>
      <c r="N312" s="142"/>
      <c r="O312" s="142"/>
      <c r="P312" s="143">
        <f>SUM(P313:P320)</f>
        <v>5.187354</v>
      </c>
      <c r="Q312" s="142"/>
      <c r="R312" s="143">
        <f>SUM(R313:R320)</f>
        <v>2.8999999999999998E-3</v>
      </c>
      <c r="S312" s="142"/>
      <c r="T312" s="144">
        <f>SUM(T313:T320)</f>
        <v>5.7599999999999991E-2</v>
      </c>
      <c r="AR312" s="138" t="s">
        <v>85</v>
      </c>
      <c r="AT312" s="145" t="s">
        <v>71</v>
      </c>
      <c r="AU312" s="145" t="s">
        <v>79</v>
      </c>
      <c r="AY312" s="138" t="s">
        <v>146</v>
      </c>
      <c r="BK312" s="146">
        <f>SUM(BK313:BK320)</f>
        <v>170.91</v>
      </c>
    </row>
    <row r="313" spans="1:65" s="2" customFormat="1" ht="21.75" customHeight="1">
      <c r="A313" s="26"/>
      <c r="B313" s="149"/>
      <c r="C313" s="150" t="s">
        <v>440</v>
      </c>
      <c r="D313" s="150" t="s">
        <v>148</v>
      </c>
      <c r="E313" s="151" t="s">
        <v>1031</v>
      </c>
      <c r="F313" s="152" t="s">
        <v>1032</v>
      </c>
      <c r="G313" s="153" t="s">
        <v>286</v>
      </c>
      <c r="H313" s="154">
        <v>20</v>
      </c>
      <c r="I313" s="155">
        <v>3.54</v>
      </c>
      <c r="J313" s="155">
        <f t="shared" ref="J313:J320" si="70">ROUND(I313*H313,2)</f>
        <v>70.8</v>
      </c>
      <c r="K313" s="156"/>
      <c r="L313" s="27"/>
      <c r="M313" s="157" t="s">
        <v>1</v>
      </c>
      <c r="N313" s="158" t="s">
        <v>38</v>
      </c>
      <c r="O313" s="159">
        <v>0.17299999999999999</v>
      </c>
      <c r="P313" s="159">
        <f t="shared" ref="P313:P320" si="71">O313*H313</f>
        <v>3.46</v>
      </c>
      <c r="Q313" s="159">
        <v>0</v>
      </c>
      <c r="R313" s="159">
        <f t="shared" ref="R313:R320" si="72">Q313*H313</f>
        <v>0</v>
      </c>
      <c r="S313" s="159">
        <v>0</v>
      </c>
      <c r="T313" s="160">
        <f t="shared" ref="T313:T320" si="73"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61" t="s">
        <v>178</v>
      </c>
      <c r="AT313" s="161" t="s">
        <v>148</v>
      </c>
      <c r="AU313" s="161" t="s">
        <v>85</v>
      </c>
      <c r="AY313" s="14" t="s">
        <v>146</v>
      </c>
      <c r="BE313" s="162">
        <f t="shared" ref="BE313:BE320" si="74">IF(N313="základná",J313,0)</f>
        <v>0</v>
      </c>
      <c r="BF313" s="162">
        <f t="shared" ref="BF313:BF320" si="75">IF(N313="znížená",J313,0)</f>
        <v>70.8</v>
      </c>
      <c r="BG313" s="162">
        <f t="shared" ref="BG313:BG320" si="76">IF(N313="zákl. prenesená",J313,0)</f>
        <v>0</v>
      </c>
      <c r="BH313" s="162">
        <f t="shared" ref="BH313:BH320" si="77">IF(N313="zníž. prenesená",J313,0)</f>
        <v>0</v>
      </c>
      <c r="BI313" s="162">
        <f t="shared" ref="BI313:BI320" si="78">IF(N313="nulová",J313,0)</f>
        <v>0</v>
      </c>
      <c r="BJ313" s="14" t="s">
        <v>85</v>
      </c>
      <c r="BK313" s="162">
        <f t="shared" ref="BK313:BK320" si="79">ROUND(I313*H313,2)</f>
        <v>70.8</v>
      </c>
      <c r="BL313" s="14" t="s">
        <v>178</v>
      </c>
      <c r="BM313" s="161" t="s">
        <v>709</v>
      </c>
    </row>
    <row r="314" spans="1:65" s="2" customFormat="1" ht="24.15" customHeight="1">
      <c r="A314" s="26"/>
      <c r="B314" s="149"/>
      <c r="C314" s="163" t="s">
        <v>712</v>
      </c>
      <c r="D314" s="163" t="s">
        <v>283</v>
      </c>
      <c r="E314" s="164" t="s">
        <v>1033</v>
      </c>
      <c r="F314" s="165" t="s">
        <v>1034</v>
      </c>
      <c r="G314" s="166" t="s">
        <v>286</v>
      </c>
      <c r="H314" s="167">
        <v>20</v>
      </c>
      <c r="I314" s="168">
        <v>2.0499999999999998</v>
      </c>
      <c r="J314" s="168">
        <f t="shared" si="70"/>
        <v>41</v>
      </c>
      <c r="K314" s="169"/>
      <c r="L314" s="170"/>
      <c r="M314" s="171" t="s">
        <v>1</v>
      </c>
      <c r="N314" s="172" t="s">
        <v>38</v>
      </c>
      <c r="O314" s="159">
        <v>0</v>
      </c>
      <c r="P314" s="159">
        <f t="shared" si="71"/>
        <v>0</v>
      </c>
      <c r="Q314" s="159">
        <v>0</v>
      </c>
      <c r="R314" s="159">
        <f t="shared" si="72"/>
        <v>0</v>
      </c>
      <c r="S314" s="159">
        <v>0</v>
      </c>
      <c r="T314" s="160">
        <f t="shared" si="7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61" t="s">
        <v>206</v>
      </c>
      <c r="AT314" s="161" t="s">
        <v>283</v>
      </c>
      <c r="AU314" s="161" t="s">
        <v>85</v>
      </c>
      <c r="AY314" s="14" t="s">
        <v>146</v>
      </c>
      <c r="BE314" s="162">
        <f t="shared" si="74"/>
        <v>0</v>
      </c>
      <c r="BF314" s="162">
        <f t="shared" si="75"/>
        <v>41</v>
      </c>
      <c r="BG314" s="162">
        <f t="shared" si="76"/>
        <v>0</v>
      </c>
      <c r="BH314" s="162">
        <f t="shared" si="77"/>
        <v>0</v>
      </c>
      <c r="BI314" s="162">
        <f t="shared" si="78"/>
        <v>0</v>
      </c>
      <c r="BJ314" s="14" t="s">
        <v>85</v>
      </c>
      <c r="BK314" s="162">
        <f t="shared" si="79"/>
        <v>41</v>
      </c>
      <c r="BL314" s="14" t="s">
        <v>178</v>
      </c>
      <c r="BM314" s="161" t="s">
        <v>715</v>
      </c>
    </row>
    <row r="315" spans="1:65" s="2" customFormat="1" ht="24.15" customHeight="1">
      <c r="A315" s="26"/>
      <c r="B315" s="149"/>
      <c r="C315" s="150" t="s">
        <v>444</v>
      </c>
      <c r="D315" s="150" t="s">
        <v>148</v>
      </c>
      <c r="E315" s="151" t="s">
        <v>1035</v>
      </c>
      <c r="F315" s="152" t="s">
        <v>1036</v>
      </c>
      <c r="G315" s="153" t="s">
        <v>286</v>
      </c>
      <c r="H315" s="154">
        <v>2</v>
      </c>
      <c r="I315" s="155">
        <v>4.46</v>
      </c>
      <c r="J315" s="155">
        <f t="shared" si="70"/>
        <v>8.92</v>
      </c>
      <c r="K315" s="156"/>
      <c r="L315" s="27"/>
      <c r="M315" s="157" t="s">
        <v>1</v>
      </c>
      <c r="N315" s="158" t="s">
        <v>38</v>
      </c>
      <c r="O315" s="159">
        <v>0.218</v>
      </c>
      <c r="P315" s="159">
        <f t="shared" si="71"/>
        <v>0.436</v>
      </c>
      <c r="Q315" s="159">
        <v>0</v>
      </c>
      <c r="R315" s="159">
        <f t="shared" si="72"/>
        <v>0</v>
      </c>
      <c r="S315" s="159">
        <v>0</v>
      </c>
      <c r="T315" s="160">
        <f t="shared" si="7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61" t="s">
        <v>178</v>
      </c>
      <c r="AT315" s="161" t="s">
        <v>148</v>
      </c>
      <c r="AU315" s="161" t="s">
        <v>85</v>
      </c>
      <c r="AY315" s="14" t="s">
        <v>146</v>
      </c>
      <c r="BE315" s="162">
        <f t="shared" si="74"/>
        <v>0</v>
      </c>
      <c r="BF315" s="162">
        <f t="shared" si="75"/>
        <v>8.92</v>
      </c>
      <c r="BG315" s="162">
        <f t="shared" si="76"/>
        <v>0</v>
      </c>
      <c r="BH315" s="162">
        <f t="shared" si="77"/>
        <v>0</v>
      </c>
      <c r="BI315" s="162">
        <f t="shared" si="78"/>
        <v>0</v>
      </c>
      <c r="BJ315" s="14" t="s">
        <v>85</v>
      </c>
      <c r="BK315" s="162">
        <f t="shared" si="79"/>
        <v>8.92</v>
      </c>
      <c r="BL315" s="14" t="s">
        <v>178</v>
      </c>
      <c r="BM315" s="161" t="s">
        <v>718</v>
      </c>
    </row>
    <row r="316" spans="1:65" s="2" customFormat="1" ht="16.5" customHeight="1">
      <c r="A316" s="26"/>
      <c r="B316" s="149"/>
      <c r="C316" s="163" t="s">
        <v>719</v>
      </c>
      <c r="D316" s="163" t="s">
        <v>283</v>
      </c>
      <c r="E316" s="164" t="s">
        <v>1037</v>
      </c>
      <c r="F316" s="165" t="s">
        <v>1038</v>
      </c>
      <c r="G316" s="166" t="s">
        <v>286</v>
      </c>
      <c r="H316" s="167">
        <v>1</v>
      </c>
      <c r="I316" s="168">
        <v>9.9499999999999993</v>
      </c>
      <c r="J316" s="168">
        <f t="shared" si="70"/>
        <v>9.9499999999999993</v>
      </c>
      <c r="K316" s="169"/>
      <c r="L316" s="170"/>
      <c r="M316" s="171" t="s">
        <v>1</v>
      </c>
      <c r="N316" s="172" t="s">
        <v>38</v>
      </c>
      <c r="O316" s="159">
        <v>0</v>
      </c>
      <c r="P316" s="159">
        <f t="shared" si="71"/>
        <v>0</v>
      </c>
      <c r="Q316" s="159">
        <v>2.8999999999999998E-3</v>
      </c>
      <c r="R316" s="159">
        <f t="shared" si="72"/>
        <v>2.8999999999999998E-3</v>
      </c>
      <c r="S316" s="159">
        <v>0</v>
      </c>
      <c r="T316" s="160">
        <f t="shared" si="7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61" t="s">
        <v>206</v>
      </c>
      <c r="AT316" s="161" t="s">
        <v>283</v>
      </c>
      <c r="AU316" s="161" t="s">
        <v>85</v>
      </c>
      <c r="AY316" s="14" t="s">
        <v>146</v>
      </c>
      <c r="BE316" s="162">
        <f t="shared" si="74"/>
        <v>0</v>
      </c>
      <c r="BF316" s="162">
        <f t="shared" si="75"/>
        <v>9.9499999999999993</v>
      </c>
      <c r="BG316" s="162">
        <f t="shared" si="76"/>
        <v>0</v>
      </c>
      <c r="BH316" s="162">
        <f t="shared" si="77"/>
        <v>0</v>
      </c>
      <c r="BI316" s="162">
        <f t="shared" si="78"/>
        <v>0</v>
      </c>
      <c r="BJ316" s="14" t="s">
        <v>85</v>
      </c>
      <c r="BK316" s="162">
        <f t="shared" si="79"/>
        <v>9.9499999999999993</v>
      </c>
      <c r="BL316" s="14" t="s">
        <v>178</v>
      </c>
      <c r="BM316" s="161" t="s">
        <v>722</v>
      </c>
    </row>
    <row r="317" spans="1:65" s="2" customFormat="1" ht="16.5" customHeight="1">
      <c r="A317" s="26"/>
      <c r="B317" s="149"/>
      <c r="C317" s="163" t="s">
        <v>448</v>
      </c>
      <c r="D317" s="163" t="s">
        <v>283</v>
      </c>
      <c r="E317" s="164" t="s">
        <v>1039</v>
      </c>
      <c r="F317" s="165" t="s">
        <v>1040</v>
      </c>
      <c r="G317" s="166" t="s">
        <v>286</v>
      </c>
      <c r="H317" s="167">
        <v>1</v>
      </c>
      <c r="I317" s="168">
        <v>12.6</v>
      </c>
      <c r="J317" s="168">
        <f t="shared" si="70"/>
        <v>12.6</v>
      </c>
      <c r="K317" s="169"/>
      <c r="L317" s="170"/>
      <c r="M317" s="171" t="s">
        <v>1</v>
      </c>
      <c r="N317" s="172" t="s">
        <v>38</v>
      </c>
      <c r="O317" s="159">
        <v>0</v>
      </c>
      <c r="P317" s="159">
        <f t="shared" si="71"/>
        <v>0</v>
      </c>
      <c r="Q317" s="159">
        <v>0</v>
      </c>
      <c r="R317" s="159">
        <f t="shared" si="72"/>
        <v>0</v>
      </c>
      <c r="S317" s="159">
        <v>0</v>
      </c>
      <c r="T317" s="160">
        <f t="shared" si="7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61" t="s">
        <v>206</v>
      </c>
      <c r="AT317" s="161" t="s">
        <v>283</v>
      </c>
      <c r="AU317" s="161" t="s">
        <v>85</v>
      </c>
      <c r="AY317" s="14" t="s">
        <v>146</v>
      </c>
      <c r="BE317" s="162">
        <f t="shared" si="74"/>
        <v>0</v>
      </c>
      <c r="BF317" s="162">
        <f t="shared" si="75"/>
        <v>12.6</v>
      </c>
      <c r="BG317" s="162">
        <f t="shared" si="76"/>
        <v>0</v>
      </c>
      <c r="BH317" s="162">
        <f t="shared" si="77"/>
        <v>0</v>
      </c>
      <c r="BI317" s="162">
        <f t="shared" si="78"/>
        <v>0</v>
      </c>
      <c r="BJ317" s="14" t="s">
        <v>85</v>
      </c>
      <c r="BK317" s="162">
        <f t="shared" si="79"/>
        <v>12.6</v>
      </c>
      <c r="BL317" s="14" t="s">
        <v>178</v>
      </c>
      <c r="BM317" s="161" t="s">
        <v>725</v>
      </c>
    </row>
    <row r="318" spans="1:65" s="2" customFormat="1" ht="24.15" customHeight="1">
      <c r="A318" s="26"/>
      <c r="B318" s="149"/>
      <c r="C318" s="150" t="s">
        <v>726</v>
      </c>
      <c r="D318" s="150" t="s">
        <v>148</v>
      </c>
      <c r="E318" s="151" t="s">
        <v>1041</v>
      </c>
      <c r="F318" s="152" t="s">
        <v>1042</v>
      </c>
      <c r="G318" s="153" t="s">
        <v>286</v>
      </c>
      <c r="H318" s="154">
        <v>20</v>
      </c>
      <c r="I318" s="155">
        <v>1.1000000000000001</v>
      </c>
      <c r="J318" s="155">
        <f t="shared" si="70"/>
        <v>22</v>
      </c>
      <c r="K318" s="156"/>
      <c r="L318" s="27"/>
      <c r="M318" s="157" t="s">
        <v>1</v>
      </c>
      <c r="N318" s="158" t="s">
        <v>38</v>
      </c>
      <c r="O318" s="159">
        <v>5.7341999999999997E-2</v>
      </c>
      <c r="P318" s="159">
        <f t="shared" si="71"/>
        <v>1.1468399999999999</v>
      </c>
      <c r="Q318" s="159">
        <v>0</v>
      </c>
      <c r="R318" s="159">
        <f t="shared" si="72"/>
        <v>0</v>
      </c>
      <c r="S318" s="159">
        <v>2.3999999999999998E-3</v>
      </c>
      <c r="T318" s="160">
        <f t="shared" si="73"/>
        <v>4.7999999999999994E-2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61" t="s">
        <v>178</v>
      </c>
      <c r="AT318" s="161" t="s">
        <v>148</v>
      </c>
      <c r="AU318" s="161" t="s">
        <v>85</v>
      </c>
      <c r="AY318" s="14" t="s">
        <v>146</v>
      </c>
      <c r="BE318" s="162">
        <f t="shared" si="74"/>
        <v>0</v>
      </c>
      <c r="BF318" s="162">
        <f t="shared" si="75"/>
        <v>22</v>
      </c>
      <c r="BG318" s="162">
        <f t="shared" si="76"/>
        <v>0</v>
      </c>
      <c r="BH318" s="162">
        <f t="shared" si="77"/>
        <v>0</v>
      </c>
      <c r="BI318" s="162">
        <f t="shared" si="78"/>
        <v>0</v>
      </c>
      <c r="BJ318" s="14" t="s">
        <v>85</v>
      </c>
      <c r="BK318" s="162">
        <f t="shared" si="79"/>
        <v>22</v>
      </c>
      <c r="BL318" s="14" t="s">
        <v>178</v>
      </c>
      <c r="BM318" s="161" t="s">
        <v>729</v>
      </c>
    </row>
    <row r="319" spans="1:65" s="2" customFormat="1" ht="24.15" customHeight="1">
      <c r="A319" s="26"/>
      <c r="B319" s="149"/>
      <c r="C319" s="150" t="s">
        <v>449</v>
      </c>
      <c r="D319" s="150" t="s">
        <v>148</v>
      </c>
      <c r="E319" s="151" t="s">
        <v>1043</v>
      </c>
      <c r="F319" s="152" t="s">
        <v>1044</v>
      </c>
      <c r="G319" s="153" t="s">
        <v>286</v>
      </c>
      <c r="H319" s="154">
        <v>2</v>
      </c>
      <c r="I319" s="155">
        <v>1.39</v>
      </c>
      <c r="J319" s="155">
        <f t="shared" si="70"/>
        <v>2.78</v>
      </c>
      <c r="K319" s="156"/>
      <c r="L319" s="27"/>
      <c r="M319" s="157" t="s">
        <v>1</v>
      </c>
      <c r="N319" s="158" t="s">
        <v>38</v>
      </c>
      <c r="O319" s="159">
        <v>7.2257000000000002E-2</v>
      </c>
      <c r="P319" s="159">
        <f t="shared" si="71"/>
        <v>0.144514</v>
      </c>
      <c r="Q319" s="159">
        <v>0</v>
      </c>
      <c r="R319" s="159">
        <f t="shared" si="72"/>
        <v>0</v>
      </c>
      <c r="S319" s="159">
        <v>4.7999999999999996E-3</v>
      </c>
      <c r="T319" s="160">
        <f t="shared" si="73"/>
        <v>9.5999999999999992E-3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61" t="s">
        <v>178</v>
      </c>
      <c r="AT319" s="161" t="s">
        <v>148</v>
      </c>
      <c r="AU319" s="161" t="s">
        <v>85</v>
      </c>
      <c r="AY319" s="14" t="s">
        <v>146</v>
      </c>
      <c r="BE319" s="162">
        <f t="shared" si="74"/>
        <v>0</v>
      </c>
      <c r="BF319" s="162">
        <f t="shared" si="75"/>
        <v>2.78</v>
      </c>
      <c r="BG319" s="162">
        <f t="shared" si="76"/>
        <v>0</v>
      </c>
      <c r="BH319" s="162">
        <f t="shared" si="77"/>
        <v>0</v>
      </c>
      <c r="BI319" s="162">
        <f t="shared" si="78"/>
        <v>0</v>
      </c>
      <c r="BJ319" s="14" t="s">
        <v>85</v>
      </c>
      <c r="BK319" s="162">
        <f t="shared" si="79"/>
        <v>2.78</v>
      </c>
      <c r="BL319" s="14" t="s">
        <v>178</v>
      </c>
      <c r="BM319" s="161" t="s">
        <v>732</v>
      </c>
    </row>
    <row r="320" spans="1:65" s="2" customFormat="1" ht="24.15" customHeight="1">
      <c r="A320" s="26"/>
      <c r="B320" s="149"/>
      <c r="C320" s="150" t="s">
        <v>733</v>
      </c>
      <c r="D320" s="150" t="s">
        <v>148</v>
      </c>
      <c r="E320" s="151" t="s">
        <v>1045</v>
      </c>
      <c r="F320" s="152" t="s">
        <v>1046</v>
      </c>
      <c r="G320" s="153" t="s">
        <v>423</v>
      </c>
      <c r="H320" s="154">
        <v>1.681</v>
      </c>
      <c r="I320" s="155">
        <v>1.7</v>
      </c>
      <c r="J320" s="155">
        <f t="shared" si="70"/>
        <v>2.86</v>
      </c>
      <c r="K320" s="156"/>
      <c r="L320" s="27"/>
      <c r="M320" s="157" t="s">
        <v>1</v>
      </c>
      <c r="N320" s="158" t="s">
        <v>38</v>
      </c>
      <c r="O320" s="159">
        <v>0</v>
      </c>
      <c r="P320" s="159">
        <f t="shared" si="71"/>
        <v>0</v>
      </c>
      <c r="Q320" s="159">
        <v>0</v>
      </c>
      <c r="R320" s="159">
        <f t="shared" si="72"/>
        <v>0</v>
      </c>
      <c r="S320" s="159">
        <v>0</v>
      </c>
      <c r="T320" s="160">
        <f t="shared" si="7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61" t="s">
        <v>178</v>
      </c>
      <c r="AT320" s="161" t="s">
        <v>148</v>
      </c>
      <c r="AU320" s="161" t="s">
        <v>85</v>
      </c>
      <c r="AY320" s="14" t="s">
        <v>146</v>
      </c>
      <c r="BE320" s="162">
        <f t="shared" si="74"/>
        <v>0</v>
      </c>
      <c r="BF320" s="162">
        <f t="shared" si="75"/>
        <v>2.86</v>
      </c>
      <c r="BG320" s="162">
        <f t="shared" si="76"/>
        <v>0</v>
      </c>
      <c r="BH320" s="162">
        <f t="shared" si="77"/>
        <v>0</v>
      </c>
      <c r="BI320" s="162">
        <f t="shared" si="78"/>
        <v>0</v>
      </c>
      <c r="BJ320" s="14" t="s">
        <v>85</v>
      </c>
      <c r="BK320" s="162">
        <f t="shared" si="79"/>
        <v>2.86</v>
      </c>
      <c r="BL320" s="14" t="s">
        <v>178</v>
      </c>
      <c r="BM320" s="161" t="s">
        <v>736</v>
      </c>
    </row>
    <row r="321" spans="1:65" s="12" customFormat="1" ht="22.95" customHeight="1">
      <c r="B321" s="137"/>
      <c r="D321" s="138" t="s">
        <v>71</v>
      </c>
      <c r="E321" s="147" t="s">
        <v>1047</v>
      </c>
      <c r="F321" s="147" t="s">
        <v>1048</v>
      </c>
      <c r="J321" s="148">
        <f>BK321</f>
        <v>5440.34</v>
      </c>
      <c r="L321" s="137"/>
      <c r="M321" s="141"/>
      <c r="N321" s="142"/>
      <c r="O321" s="142"/>
      <c r="P321" s="143">
        <f>P322</f>
        <v>74.878603900000002</v>
      </c>
      <c r="Q321" s="142"/>
      <c r="R321" s="143">
        <f>R322</f>
        <v>0.27109280000000002</v>
      </c>
      <c r="S321" s="142"/>
      <c r="T321" s="144">
        <f>T322</f>
        <v>0</v>
      </c>
      <c r="AR321" s="138" t="s">
        <v>85</v>
      </c>
      <c r="AT321" s="145" t="s">
        <v>71</v>
      </c>
      <c r="AU321" s="145" t="s">
        <v>79</v>
      </c>
      <c r="AY321" s="138" t="s">
        <v>146</v>
      </c>
      <c r="BK321" s="146">
        <f>BK322</f>
        <v>5440.34</v>
      </c>
    </row>
    <row r="322" spans="1:65" s="2" customFormat="1" ht="24.15" customHeight="1">
      <c r="A322" s="26"/>
      <c r="B322" s="149"/>
      <c r="C322" s="150" t="s">
        <v>453</v>
      </c>
      <c r="D322" s="150" t="s">
        <v>148</v>
      </c>
      <c r="E322" s="151" t="s">
        <v>1049</v>
      </c>
      <c r="F322" s="152" t="s">
        <v>1050</v>
      </c>
      <c r="G322" s="153" t="s">
        <v>151</v>
      </c>
      <c r="H322" s="154">
        <v>154.03</v>
      </c>
      <c r="I322" s="155">
        <v>35.32</v>
      </c>
      <c r="J322" s="155">
        <f>ROUND(I322*H322,2)</f>
        <v>5440.34</v>
      </c>
      <c r="K322" s="156"/>
      <c r="L322" s="27"/>
      <c r="M322" s="157" t="s">
        <v>1</v>
      </c>
      <c r="N322" s="158" t="s">
        <v>38</v>
      </c>
      <c r="O322" s="159">
        <v>0.48613000000000001</v>
      </c>
      <c r="P322" s="159">
        <f>O322*H322</f>
        <v>74.878603900000002</v>
      </c>
      <c r="Q322" s="159">
        <v>1.7600000000000001E-3</v>
      </c>
      <c r="R322" s="159">
        <f>Q322*H322</f>
        <v>0.27109280000000002</v>
      </c>
      <c r="S322" s="159">
        <v>0</v>
      </c>
      <c r="T322" s="160">
        <f>S322*H322</f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61" t="s">
        <v>178</v>
      </c>
      <c r="AT322" s="161" t="s">
        <v>148</v>
      </c>
      <c r="AU322" s="161" t="s">
        <v>85</v>
      </c>
      <c r="AY322" s="14" t="s">
        <v>146</v>
      </c>
      <c r="BE322" s="162">
        <f>IF(N322="základná",J322,0)</f>
        <v>0</v>
      </c>
      <c r="BF322" s="162">
        <f>IF(N322="znížená",J322,0)</f>
        <v>5440.34</v>
      </c>
      <c r="BG322" s="162">
        <f>IF(N322="zákl. prenesená",J322,0)</f>
        <v>0</v>
      </c>
      <c r="BH322" s="162">
        <f>IF(N322="zníž. prenesená",J322,0)</f>
        <v>0</v>
      </c>
      <c r="BI322" s="162">
        <f>IF(N322="nulová",J322,0)</f>
        <v>0</v>
      </c>
      <c r="BJ322" s="14" t="s">
        <v>85</v>
      </c>
      <c r="BK322" s="162">
        <f>ROUND(I322*H322,2)</f>
        <v>5440.34</v>
      </c>
      <c r="BL322" s="14" t="s">
        <v>178</v>
      </c>
      <c r="BM322" s="161" t="s">
        <v>1051</v>
      </c>
    </row>
    <row r="323" spans="1:65" s="12" customFormat="1" ht="22.95" customHeight="1">
      <c r="B323" s="137"/>
      <c r="D323" s="138" t="s">
        <v>71</v>
      </c>
      <c r="E323" s="147" t="s">
        <v>710</v>
      </c>
      <c r="F323" s="147" t="s">
        <v>711</v>
      </c>
      <c r="J323" s="148">
        <f>BK323</f>
        <v>816.95999999999992</v>
      </c>
      <c r="L323" s="137"/>
      <c r="M323" s="141"/>
      <c r="N323" s="142"/>
      <c r="O323" s="142"/>
      <c r="P323" s="143">
        <f>SUM(P324:P329)</f>
        <v>22.207439999999998</v>
      </c>
      <c r="Q323" s="142"/>
      <c r="R323" s="143">
        <f>SUM(R324:R329)</f>
        <v>2.8080000000000001E-2</v>
      </c>
      <c r="S323" s="142"/>
      <c r="T323" s="144">
        <f>SUM(T324:T329)</f>
        <v>0</v>
      </c>
      <c r="AR323" s="138" t="s">
        <v>85</v>
      </c>
      <c r="AT323" s="145" t="s">
        <v>71</v>
      </c>
      <c r="AU323" s="145" t="s">
        <v>79</v>
      </c>
      <c r="AY323" s="138" t="s">
        <v>146</v>
      </c>
      <c r="BK323" s="146">
        <f>SUM(BK324:BK329)</f>
        <v>816.95999999999992</v>
      </c>
    </row>
    <row r="324" spans="1:65" s="2" customFormat="1" ht="24.15" customHeight="1">
      <c r="A324" s="26"/>
      <c r="B324" s="149"/>
      <c r="C324" s="150" t="s">
        <v>1052</v>
      </c>
      <c r="D324" s="150" t="s">
        <v>148</v>
      </c>
      <c r="E324" s="151" t="s">
        <v>713</v>
      </c>
      <c r="F324" s="152" t="s">
        <v>714</v>
      </c>
      <c r="G324" s="153" t="s">
        <v>151</v>
      </c>
      <c r="H324" s="154">
        <v>24</v>
      </c>
      <c r="I324" s="155">
        <v>1.21</v>
      </c>
      <c r="J324" s="155">
        <f t="shared" ref="J324:J329" si="80">ROUND(I324*H324,2)</f>
        <v>29.04</v>
      </c>
      <c r="K324" s="156"/>
      <c r="L324" s="27"/>
      <c r="M324" s="157" t="s">
        <v>1</v>
      </c>
      <c r="N324" s="158" t="s">
        <v>38</v>
      </c>
      <c r="O324" s="159">
        <v>6.8000000000000005E-2</v>
      </c>
      <c r="P324" s="159">
        <f t="shared" ref="P324:P329" si="81">O324*H324</f>
        <v>1.6320000000000001</v>
      </c>
      <c r="Q324" s="159">
        <v>0</v>
      </c>
      <c r="R324" s="159">
        <f t="shared" ref="R324:R329" si="82">Q324*H324</f>
        <v>0</v>
      </c>
      <c r="S324" s="159">
        <v>0</v>
      </c>
      <c r="T324" s="160">
        <f t="shared" ref="T324:T329" si="83">S324*H324</f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61" t="s">
        <v>178</v>
      </c>
      <c r="AT324" s="161" t="s">
        <v>148</v>
      </c>
      <c r="AU324" s="161" t="s">
        <v>85</v>
      </c>
      <c r="AY324" s="14" t="s">
        <v>146</v>
      </c>
      <c r="BE324" s="162">
        <f t="shared" ref="BE324:BE329" si="84">IF(N324="základná",J324,0)</f>
        <v>0</v>
      </c>
      <c r="BF324" s="162">
        <f t="shared" ref="BF324:BF329" si="85">IF(N324="znížená",J324,0)</f>
        <v>29.04</v>
      </c>
      <c r="BG324" s="162">
        <f t="shared" ref="BG324:BG329" si="86">IF(N324="zákl. prenesená",J324,0)</f>
        <v>0</v>
      </c>
      <c r="BH324" s="162">
        <f t="shared" ref="BH324:BH329" si="87">IF(N324="zníž. prenesená",J324,0)</f>
        <v>0</v>
      </c>
      <c r="BI324" s="162">
        <f t="shared" ref="BI324:BI329" si="88">IF(N324="nulová",J324,0)</f>
        <v>0</v>
      </c>
      <c r="BJ324" s="14" t="s">
        <v>85</v>
      </c>
      <c r="BK324" s="162">
        <f t="shared" ref="BK324:BK329" si="89">ROUND(I324*H324,2)</f>
        <v>29.04</v>
      </c>
      <c r="BL324" s="14" t="s">
        <v>178</v>
      </c>
      <c r="BM324" s="161" t="s">
        <v>1053</v>
      </c>
    </row>
    <row r="325" spans="1:65" s="2" customFormat="1" ht="24.15" customHeight="1">
      <c r="A325" s="26"/>
      <c r="B325" s="149"/>
      <c r="C325" s="150" t="s">
        <v>456</v>
      </c>
      <c r="D325" s="150" t="s">
        <v>148</v>
      </c>
      <c r="E325" s="151" t="s">
        <v>716</v>
      </c>
      <c r="F325" s="152" t="s">
        <v>717</v>
      </c>
      <c r="G325" s="153" t="s">
        <v>151</v>
      </c>
      <c r="H325" s="154">
        <v>24</v>
      </c>
      <c r="I325" s="155">
        <v>20.54</v>
      </c>
      <c r="J325" s="155">
        <f t="shared" si="80"/>
        <v>492.96</v>
      </c>
      <c r="K325" s="156"/>
      <c r="L325" s="27"/>
      <c r="M325" s="157" t="s">
        <v>1</v>
      </c>
      <c r="N325" s="158" t="s">
        <v>38</v>
      </c>
      <c r="O325" s="159">
        <v>0.443</v>
      </c>
      <c r="P325" s="159">
        <f t="shared" si="81"/>
        <v>10.632</v>
      </c>
      <c r="Q325" s="159">
        <v>1E-3</v>
      </c>
      <c r="R325" s="159">
        <f t="shared" si="82"/>
        <v>2.4E-2</v>
      </c>
      <c r="S325" s="159">
        <v>0</v>
      </c>
      <c r="T325" s="160">
        <f t="shared" si="8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61" t="s">
        <v>178</v>
      </c>
      <c r="AT325" s="161" t="s">
        <v>148</v>
      </c>
      <c r="AU325" s="161" t="s">
        <v>85</v>
      </c>
      <c r="AY325" s="14" t="s">
        <v>146</v>
      </c>
      <c r="BE325" s="162">
        <f t="shared" si="84"/>
        <v>0</v>
      </c>
      <c r="BF325" s="162">
        <f t="shared" si="85"/>
        <v>492.96</v>
      </c>
      <c r="BG325" s="162">
        <f t="shared" si="86"/>
        <v>0</v>
      </c>
      <c r="BH325" s="162">
        <f t="shared" si="87"/>
        <v>0</v>
      </c>
      <c r="BI325" s="162">
        <f t="shared" si="88"/>
        <v>0</v>
      </c>
      <c r="BJ325" s="14" t="s">
        <v>85</v>
      </c>
      <c r="BK325" s="162">
        <f t="shared" si="89"/>
        <v>492.96</v>
      </c>
      <c r="BL325" s="14" t="s">
        <v>178</v>
      </c>
      <c r="BM325" s="161" t="s">
        <v>1054</v>
      </c>
    </row>
    <row r="326" spans="1:65" s="2" customFormat="1" ht="24.15" customHeight="1">
      <c r="A326" s="26"/>
      <c r="B326" s="149"/>
      <c r="C326" s="150" t="s">
        <v>1055</v>
      </c>
      <c r="D326" s="150" t="s">
        <v>148</v>
      </c>
      <c r="E326" s="151" t="s">
        <v>720</v>
      </c>
      <c r="F326" s="152" t="s">
        <v>721</v>
      </c>
      <c r="G326" s="153" t="s">
        <v>151</v>
      </c>
      <c r="H326" s="154">
        <v>24</v>
      </c>
      <c r="I326" s="155">
        <v>7.84</v>
      </c>
      <c r="J326" s="155">
        <f t="shared" si="80"/>
        <v>188.16</v>
      </c>
      <c r="K326" s="156"/>
      <c r="L326" s="27"/>
      <c r="M326" s="157" t="s">
        <v>1</v>
      </c>
      <c r="N326" s="158" t="s">
        <v>38</v>
      </c>
      <c r="O326" s="159">
        <v>0.17699999999999999</v>
      </c>
      <c r="P326" s="159">
        <f t="shared" si="81"/>
        <v>4.2479999999999993</v>
      </c>
      <c r="Q326" s="159">
        <v>0</v>
      </c>
      <c r="R326" s="159">
        <f t="shared" si="82"/>
        <v>0</v>
      </c>
      <c r="S326" s="159">
        <v>0</v>
      </c>
      <c r="T326" s="160">
        <f t="shared" si="8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61" t="s">
        <v>178</v>
      </c>
      <c r="AT326" s="161" t="s">
        <v>148</v>
      </c>
      <c r="AU326" s="161" t="s">
        <v>85</v>
      </c>
      <c r="AY326" s="14" t="s">
        <v>146</v>
      </c>
      <c r="BE326" s="162">
        <f t="shared" si="84"/>
        <v>0</v>
      </c>
      <c r="BF326" s="162">
        <f t="shared" si="85"/>
        <v>188.16</v>
      </c>
      <c r="BG326" s="162">
        <f t="shared" si="86"/>
        <v>0</v>
      </c>
      <c r="BH326" s="162">
        <f t="shared" si="87"/>
        <v>0</v>
      </c>
      <c r="BI326" s="162">
        <f t="shared" si="88"/>
        <v>0</v>
      </c>
      <c r="BJ326" s="14" t="s">
        <v>85</v>
      </c>
      <c r="BK326" s="162">
        <f t="shared" si="89"/>
        <v>188.16</v>
      </c>
      <c r="BL326" s="14" t="s">
        <v>178</v>
      </c>
      <c r="BM326" s="161" t="s">
        <v>1056</v>
      </c>
    </row>
    <row r="327" spans="1:65" s="2" customFormat="1" ht="21.75" customHeight="1">
      <c r="A327" s="26"/>
      <c r="B327" s="149"/>
      <c r="C327" s="150" t="s">
        <v>460</v>
      </c>
      <c r="D327" s="150" t="s">
        <v>148</v>
      </c>
      <c r="E327" s="151" t="s">
        <v>727</v>
      </c>
      <c r="F327" s="152" t="s">
        <v>728</v>
      </c>
      <c r="G327" s="153" t="s">
        <v>151</v>
      </c>
      <c r="H327" s="154">
        <v>24</v>
      </c>
      <c r="I327" s="155">
        <v>2.5</v>
      </c>
      <c r="J327" s="155">
        <f t="shared" si="80"/>
        <v>60</v>
      </c>
      <c r="K327" s="156"/>
      <c r="L327" s="27"/>
      <c r="M327" s="157" t="s">
        <v>1</v>
      </c>
      <c r="N327" s="158" t="s">
        <v>38</v>
      </c>
      <c r="O327" s="159">
        <v>0.13613</v>
      </c>
      <c r="P327" s="159">
        <f t="shared" si="81"/>
        <v>3.2671200000000002</v>
      </c>
      <c r="Q327" s="159">
        <v>6.9999999999999994E-5</v>
      </c>
      <c r="R327" s="159">
        <f t="shared" si="82"/>
        <v>1.6799999999999999E-3</v>
      </c>
      <c r="S327" s="159">
        <v>0</v>
      </c>
      <c r="T327" s="160">
        <f t="shared" si="8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61" t="s">
        <v>178</v>
      </c>
      <c r="AT327" s="161" t="s">
        <v>148</v>
      </c>
      <c r="AU327" s="161" t="s">
        <v>85</v>
      </c>
      <c r="AY327" s="14" t="s">
        <v>146</v>
      </c>
      <c r="BE327" s="162">
        <f t="shared" si="84"/>
        <v>0</v>
      </c>
      <c r="BF327" s="162">
        <f t="shared" si="85"/>
        <v>60</v>
      </c>
      <c r="BG327" s="162">
        <f t="shared" si="86"/>
        <v>0</v>
      </c>
      <c r="BH327" s="162">
        <f t="shared" si="87"/>
        <v>0</v>
      </c>
      <c r="BI327" s="162">
        <f t="shared" si="88"/>
        <v>0</v>
      </c>
      <c r="BJ327" s="14" t="s">
        <v>85</v>
      </c>
      <c r="BK327" s="162">
        <f t="shared" si="89"/>
        <v>60</v>
      </c>
      <c r="BL327" s="14" t="s">
        <v>178</v>
      </c>
      <c r="BM327" s="161" t="s">
        <v>1057</v>
      </c>
    </row>
    <row r="328" spans="1:65" s="2" customFormat="1" ht="16.5" customHeight="1">
      <c r="A328" s="26"/>
      <c r="B328" s="149"/>
      <c r="C328" s="150" t="s">
        <v>1058</v>
      </c>
      <c r="D328" s="150" t="s">
        <v>148</v>
      </c>
      <c r="E328" s="151" t="s">
        <v>730</v>
      </c>
      <c r="F328" s="152" t="s">
        <v>731</v>
      </c>
      <c r="G328" s="153" t="s">
        <v>151</v>
      </c>
      <c r="H328" s="154">
        <v>24</v>
      </c>
      <c r="I328" s="155">
        <v>1.2</v>
      </c>
      <c r="J328" s="155">
        <f t="shared" si="80"/>
        <v>28.8</v>
      </c>
      <c r="K328" s="156"/>
      <c r="L328" s="27"/>
      <c r="M328" s="157" t="s">
        <v>1</v>
      </c>
      <c r="N328" s="158" t="s">
        <v>38</v>
      </c>
      <c r="O328" s="159">
        <v>5.9180000000000003E-2</v>
      </c>
      <c r="P328" s="159">
        <f t="shared" si="81"/>
        <v>1.42032</v>
      </c>
      <c r="Q328" s="159">
        <v>1E-4</v>
      </c>
      <c r="R328" s="159">
        <f t="shared" si="82"/>
        <v>2.4000000000000002E-3</v>
      </c>
      <c r="S328" s="159">
        <v>0</v>
      </c>
      <c r="T328" s="160">
        <f t="shared" si="8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61" t="s">
        <v>178</v>
      </c>
      <c r="AT328" s="161" t="s">
        <v>148</v>
      </c>
      <c r="AU328" s="161" t="s">
        <v>85</v>
      </c>
      <c r="AY328" s="14" t="s">
        <v>146</v>
      </c>
      <c r="BE328" s="162">
        <f t="shared" si="84"/>
        <v>0</v>
      </c>
      <c r="BF328" s="162">
        <f t="shared" si="85"/>
        <v>28.8</v>
      </c>
      <c r="BG328" s="162">
        <f t="shared" si="86"/>
        <v>0</v>
      </c>
      <c r="BH328" s="162">
        <f t="shared" si="87"/>
        <v>0</v>
      </c>
      <c r="BI328" s="162">
        <f t="shared" si="88"/>
        <v>0</v>
      </c>
      <c r="BJ328" s="14" t="s">
        <v>85</v>
      </c>
      <c r="BK328" s="162">
        <f t="shared" si="89"/>
        <v>28.8</v>
      </c>
      <c r="BL328" s="14" t="s">
        <v>178</v>
      </c>
      <c r="BM328" s="161" t="s">
        <v>1059</v>
      </c>
    </row>
    <row r="329" spans="1:65" s="2" customFormat="1" ht="24.15" customHeight="1">
      <c r="A329" s="26"/>
      <c r="B329" s="149"/>
      <c r="C329" s="150" t="s">
        <v>463</v>
      </c>
      <c r="D329" s="150" t="s">
        <v>148</v>
      </c>
      <c r="E329" s="151" t="s">
        <v>734</v>
      </c>
      <c r="F329" s="152" t="s">
        <v>735</v>
      </c>
      <c r="G329" s="153" t="s">
        <v>151</v>
      </c>
      <c r="H329" s="154">
        <v>24</v>
      </c>
      <c r="I329" s="155">
        <v>0.75</v>
      </c>
      <c r="J329" s="155">
        <f t="shared" si="80"/>
        <v>18</v>
      </c>
      <c r="K329" s="156"/>
      <c r="L329" s="27"/>
      <c r="M329" s="157" t="s">
        <v>1</v>
      </c>
      <c r="N329" s="158" t="s">
        <v>38</v>
      </c>
      <c r="O329" s="159">
        <v>4.2000000000000003E-2</v>
      </c>
      <c r="P329" s="159">
        <f t="shared" si="81"/>
        <v>1.008</v>
      </c>
      <c r="Q329" s="159">
        <v>0</v>
      </c>
      <c r="R329" s="159">
        <f t="shared" si="82"/>
        <v>0</v>
      </c>
      <c r="S329" s="159">
        <v>0</v>
      </c>
      <c r="T329" s="160">
        <f t="shared" si="8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61" t="s">
        <v>178</v>
      </c>
      <c r="AT329" s="161" t="s">
        <v>148</v>
      </c>
      <c r="AU329" s="161" t="s">
        <v>85</v>
      </c>
      <c r="AY329" s="14" t="s">
        <v>146</v>
      </c>
      <c r="BE329" s="162">
        <f t="shared" si="84"/>
        <v>0</v>
      </c>
      <c r="BF329" s="162">
        <f t="shared" si="85"/>
        <v>18</v>
      </c>
      <c r="BG329" s="162">
        <f t="shared" si="86"/>
        <v>0</v>
      </c>
      <c r="BH329" s="162">
        <f t="shared" si="87"/>
        <v>0</v>
      </c>
      <c r="BI329" s="162">
        <f t="shared" si="88"/>
        <v>0</v>
      </c>
      <c r="BJ329" s="14" t="s">
        <v>85</v>
      </c>
      <c r="BK329" s="162">
        <f t="shared" si="89"/>
        <v>18</v>
      </c>
      <c r="BL329" s="14" t="s">
        <v>178</v>
      </c>
      <c r="BM329" s="161" t="s">
        <v>1060</v>
      </c>
    </row>
    <row r="330" spans="1:65" s="12" customFormat="1" ht="22.95" customHeight="1">
      <c r="B330" s="137"/>
      <c r="D330" s="138" t="s">
        <v>71</v>
      </c>
      <c r="E330" s="147" t="s">
        <v>1061</v>
      </c>
      <c r="F330" s="147" t="s">
        <v>1062</v>
      </c>
      <c r="J330" s="148">
        <f>BK330</f>
        <v>2587.38</v>
      </c>
      <c r="L330" s="137"/>
      <c r="M330" s="141"/>
      <c r="N330" s="142"/>
      <c r="O330" s="142"/>
      <c r="P330" s="143">
        <f>SUM(P331:P334)</f>
        <v>102.415071</v>
      </c>
      <c r="Q330" s="142"/>
      <c r="R330" s="143">
        <f>SUM(R331:R334)</f>
        <v>0.49125239999999998</v>
      </c>
      <c r="S330" s="142"/>
      <c r="T330" s="144">
        <f>SUM(T331:T334)</f>
        <v>0</v>
      </c>
      <c r="AR330" s="138" t="s">
        <v>85</v>
      </c>
      <c r="AT330" s="145" t="s">
        <v>71</v>
      </c>
      <c r="AU330" s="145" t="s">
        <v>79</v>
      </c>
      <c r="AY330" s="138" t="s">
        <v>146</v>
      </c>
      <c r="BK330" s="146">
        <f>SUM(BK331:BK334)</f>
        <v>2587.38</v>
      </c>
    </row>
    <row r="331" spans="1:65" s="2" customFormat="1" ht="21.75" customHeight="1">
      <c r="A331" s="26"/>
      <c r="B331" s="149"/>
      <c r="C331" s="150" t="s">
        <v>1063</v>
      </c>
      <c r="D331" s="150" t="s">
        <v>148</v>
      </c>
      <c r="E331" s="151" t="s">
        <v>1064</v>
      </c>
      <c r="F331" s="152" t="s">
        <v>1065</v>
      </c>
      <c r="G331" s="153" t="s">
        <v>286</v>
      </c>
      <c r="H331" s="154">
        <v>40</v>
      </c>
      <c r="I331" s="155">
        <v>0.41</v>
      </c>
      <c r="J331" s="155">
        <f>ROUND(I331*H331,2)</f>
        <v>16.399999999999999</v>
      </c>
      <c r="K331" s="156"/>
      <c r="L331" s="27"/>
      <c r="M331" s="157" t="s">
        <v>1</v>
      </c>
      <c r="N331" s="158" t="s">
        <v>38</v>
      </c>
      <c r="O331" s="159">
        <v>0.03</v>
      </c>
      <c r="P331" s="159">
        <f>O331*H331</f>
        <v>1.2</v>
      </c>
      <c r="Q331" s="159">
        <v>0</v>
      </c>
      <c r="R331" s="159">
        <f>Q331*H331</f>
        <v>0</v>
      </c>
      <c r="S331" s="159">
        <v>0</v>
      </c>
      <c r="T331" s="160">
        <f>S331*H331</f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61" t="s">
        <v>178</v>
      </c>
      <c r="AT331" s="161" t="s">
        <v>148</v>
      </c>
      <c r="AU331" s="161" t="s">
        <v>85</v>
      </c>
      <c r="AY331" s="14" t="s">
        <v>146</v>
      </c>
      <c r="BE331" s="162">
        <f>IF(N331="základná",J331,0)</f>
        <v>0</v>
      </c>
      <c r="BF331" s="162">
        <f>IF(N331="znížená",J331,0)</f>
        <v>16.399999999999999</v>
      </c>
      <c r="BG331" s="162">
        <f>IF(N331="zákl. prenesená",J331,0)</f>
        <v>0</v>
      </c>
      <c r="BH331" s="162">
        <f>IF(N331="zníž. prenesená",J331,0)</f>
        <v>0</v>
      </c>
      <c r="BI331" s="162">
        <f>IF(N331="nulová",J331,0)</f>
        <v>0</v>
      </c>
      <c r="BJ331" s="14" t="s">
        <v>85</v>
      </c>
      <c r="BK331" s="162">
        <f>ROUND(I331*H331,2)</f>
        <v>16.399999999999999</v>
      </c>
      <c r="BL331" s="14" t="s">
        <v>178</v>
      </c>
      <c r="BM331" s="161" t="s">
        <v>1066</v>
      </c>
    </row>
    <row r="332" spans="1:65" s="2" customFormat="1" ht="24.15" customHeight="1">
      <c r="A332" s="26"/>
      <c r="B332" s="149"/>
      <c r="C332" s="150" t="s">
        <v>465</v>
      </c>
      <c r="D332" s="150" t="s">
        <v>148</v>
      </c>
      <c r="E332" s="151" t="s">
        <v>1067</v>
      </c>
      <c r="F332" s="152" t="s">
        <v>1068</v>
      </c>
      <c r="G332" s="153" t="s">
        <v>151</v>
      </c>
      <c r="H332" s="154">
        <v>722.43</v>
      </c>
      <c r="I332" s="155">
        <v>0.67</v>
      </c>
      <c r="J332" s="155">
        <f>ROUND(I332*H332,2)</f>
        <v>484.03</v>
      </c>
      <c r="K332" s="156"/>
      <c r="L332" s="27"/>
      <c r="M332" s="157" t="s">
        <v>1</v>
      </c>
      <c r="N332" s="158" t="s">
        <v>38</v>
      </c>
      <c r="O332" s="159">
        <v>4.5510000000000002E-2</v>
      </c>
      <c r="P332" s="159">
        <f>O332*H332</f>
        <v>32.877789299999996</v>
      </c>
      <c r="Q332" s="159">
        <v>2.7999999999999998E-4</v>
      </c>
      <c r="R332" s="159">
        <f>Q332*H332</f>
        <v>0.20228039999999997</v>
      </c>
      <c r="S332" s="159">
        <v>0</v>
      </c>
      <c r="T332" s="160">
        <f>S332*H332</f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61" t="s">
        <v>178</v>
      </c>
      <c r="AT332" s="161" t="s">
        <v>148</v>
      </c>
      <c r="AU332" s="161" t="s">
        <v>85</v>
      </c>
      <c r="AY332" s="14" t="s">
        <v>146</v>
      </c>
      <c r="BE332" s="162">
        <f>IF(N332="základná",J332,0)</f>
        <v>0</v>
      </c>
      <c r="BF332" s="162">
        <f>IF(N332="znížená",J332,0)</f>
        <v>484.03</v>
      </c>
      <c r="BG332" s="162">
        <f>IF(N332="zákl. prenesená",J332,0)</f>
        <v>0</v>
      </c>
      <c r="BH332" s="162">
        <f>IF(N332="zníž. prenesená",J332,0)</f>
        <v>0</v>
      </c>
      <c r="BI332" s="162">
        <f>IF(N332="nulová",J332,0)</f>
        <v>0</v>
      </c>
      <c r="BJ332" s="14" t="s">
        <v>85</v>
      </c>
      <c r="BK332" s="162">
        <f>ROUND(I332*H332,2)</f>
        <v>484.03</v>
      </c>
      <c r="BL332" s="14" t="s">
        <v>178</v>
      </c>
      <c r="BM332" s="161" t="s">
        <v>1069</v>
      </c>
    </row>
    <row r="333" spans="1:65" s="2" customFormat="1" ht="24.15" customHeight="1">
      <c r="A333" s="26"/>
      <c r="B333" s="149"/>
      <c r="C333" s="150" t="s">
        <v>1070</v>
      </c>
      <c r="D333" s="150" t="s">
        <v>148</v>
      </c>
      <c r="E333" s="151" t="s">
        <v>1071</v>
      </c>
      <c r="F333" s="152" t="s">
        <v>1072</v>
      </c>
      <c r="G333" s="153" t="s">
        <v>151</v>
      </c>
      <c r="H333" s="154">
        <v>154.03</v>
      </c>
      <c r="I333" s="155">
        <v>1.1200000000000001</v>
      </c>
      <c r="J333" s="155">
        <f>ROUND(I333*H333,2)</f>
        <v>172.51</v>
      </c>
      <c r="K333" s="156"/>
      <c r="L333" s="27"/>
      <c r="M333" s="157" t="s">
        <v>1</v>
      </c>
      <c r="N333" s="158" t="s">
        <v>38</v>
      </c>
      <c r="O333" s="159">
        <v>6.5070000000000003E-2</v>
      </c>
      <c r="P333" s="159">
        <f>O333*H333</f>
        <v>10.022732100000001</v>
      </c>
      <c r="Q333" s="159">
        <v>0</v>
      </c>
      <c r="R333" s="159">
        <f>Q333*H333</f>
        <v>0</v>
      </c>
      <c r="S333" s="159">
        <v>0</v>
      </c>
      <c r="T333" s="160">
        <f>S333*H333</f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61" t="s">
        <v>178</v>
      </c>
      <c r="AT333" s="161" t="s">
        <v>148</v>
      </c>
      <c r="AU333" s="161" t="s">
        <v>85</v>
      </c>
      <c r="AY333" s="14" t="s">
        <v>146</v>
      </c>
      <c r="BE333" s="162">
        <f>IF(N333="základná",J333,0)</f>
        <v>0</v>
      </c>
      <c r="BF333" s="162">
        <f>IF(N333="znížená",J333,0)</f>
        <v>172.51</v>
      </c>
      <c r="BG333" s="162">
        <f>IF(N333="zákl. prenesená",J333,0)</f>
        <v>0</v>
      </c>
      <c r="BH333" s="162">
        <f>IF(N333="zníž. prenesená",J333,0)</f>
        <v>0</v>
      </c>
      <c r="BI333" s="162">
        <f>IF(N333="nulová",J333,0)</f>
        <v>0</v>
      </c>
      <c r="BJ333" s="14" t="s">
        <v>85</v>
      </c>
      <c r="BK333" s="162">
        <f>ROUND(I333*H333,2)</f>
        <v>172.51</v>
      </c>
      <c r="BL333" s="14" t="s">
        <v>178</v>
      </c>
      <c r="BM333" s="161" t="s">
        <v>1073</v>
      </c>
    </row>
    <row r="334" spans="1:65" s="2" customFormat="1" ht="33" customHeight="1">
      <c r="A334" s="26"/>
      <c r="B334" s="149"/>
      <c r="C334" s="150" t="s">
        <v>466</v>
      </c>
      <c r="D334" s="150" t="s">
        <v>148</v>
      </c>
      <c r="E334" s="151" t="s">
        <v>1074</v>
      </c>
      <c r="F334" s="152" t="s">
        <v>1075</v>
      </c>
      <c r="G334" s="153" t="s">
        <v>151</v>
      </c>
      <c r="H334" s="154">
        <v>722.43</v>
      </c>
      <c r="I334" s="155">
        <v>2.65</v>
      </c>
      <c r="J334" s="155">
        <f>ROUND(I334*H334,2)</f>
        <v>1914.44</v>
      </c>
      <c r="K334" s="156"/>
      <c r="L334" s="27"/>
      <c r="M334" s="173" t="s">
        <v>1</v>
      </c>
      <c r="N334" s="174" t="s">
        <v>38</v>
      </c>
      <c r="O334" s="175">
        <v>8.072E-2</v>
      </c>
      <c r="P334" s="175">
        <f>O334*H334</f>
        <v>58.314549599999999</v>
      </c>
      <c r="Q334" s="175">
        <v>4.0000000000000002E-4</v>
      </c>
      <c r="R334" s="175">
        <f>Q334*H334</f>
        <v>0.28897200000000001</v>
      </c>
      <c r="S334" s="175">
        <v>0</v>
      </c>
      <c r="T334" s="176">
        <f>S334*H334</f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61" t="s">
        <v>178</v>
      </c>
      <c r="AT334" s="161" t="s">
        <v>148</v>
      </c>
      <c r="AU334" s="161" t="s">
        <v>85</v>
      </c>
      <c r="AY334" s="14" t="s">
        <v>146</v>
      </c>
      <c r="BE334" s="162">
        <f>IF(N334="základná",J334,0)</f>
        <v>0</v>
      </c>
      <c r="BF334" s="162">
        <f>IF(N334="znížená",J334,0)</f>
        <v>1914.44</v>
      </c>
      <c r="BG334" s="162">
        <f>IF(N334="zákl. prenesená",J334,0)</f>
        <v>0</v>
      </c>
      <c r="BH334" s="162">
        <f>IF(N334="zníž. prenesená",J334,0)</f>
        <v>0</v>
      </c>
      <c r="BI334" s="162">
        <f>IF(N334="nulová",J334,0)</f>
        <v>0</v>
      </c>
      <c r="BJ334" s="14" t="s">
        <v>85</v>
      </c>
      <c r="BK334" s="162">
        <f>ROUND(I334*H334,2)</f>
        <v>1914.44</v>
      </c>
      <c r="BL334" s="14" t="s">
        <v>178</v>
      </c>
      <c r="BM334" s="161" t="s">
        <v>1076</v>
      </c>
    </row>
    <row r="335" spans="1:65" s="2" customFormat="1" ht="6.9" customHeight="1">
      <c r="A335" s="26"/>
      <c r="B335" s="44"/>
      <c r="C335" s="45"/>
      <c r="D335" s="45"/>
      <c r="E335" s="45"/>
      <c r="F335" s="45"/>
      <c r="G335" s="45"/>
      <c r="H335" s="45"/>
      <c r="I335" s="45"/>
      <c r="J335" s="45"/>
      <c r="K335" s="45"/>
      <c r="L335" s="27"/>
      <c r="M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</row>
  </sheetData>
  <autoFilter ref="C138:K334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5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99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105</v>
      </c>
      <c r="L4" s="17"/>
      <c r="M4" s="96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6.25" customHeight="1">
      <c r="B7" s="17"/>
      <c r="E7" s="219" t="str">
        <f>'Rekapitulácia stavby'!K6</f>
        <v>ZŠ Cabajská – školský pavilón, stravovací pavilón v Nitre - zateplenie</v>
      </c>
      <c r="F7" s="220"/>
      <c r="G7" s="220"/>
      <c r="H7" s="220"/>
      <c r="L7" s="17"/>
    </row>
    <row r="8" spans="1:46" s="1" customFormat="1" ht="12" customHeight="1">
      <c r="B8" s="17"/>
      <c r="D8" s="23" t="s">
        <v>106</v>
      </c>
      <c r="L8" s="17"/>
    </row>
    <row r="9" spans="1:46" s="2" customFormat="1" ht="16.5" customHeight="1">
      <c r="A9" s="26"/>
      <c r="B9" s="27"/>
      <c r="C9" s="26"/>
      <c r="D9" s="26"/>
      <c r="E9" s="219" t="s">
        <v>936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1077</v>
      </c>
      <c r="F11" s="218"/>
      <c r="G11" s="218"/>
      <c r="H11" s="218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13</v>
      </c>
      <c r="E13" s="26"/>
      <c r="F13" s="21" t="s">
        <v>1</v>
      </c>
      <c r="G13" s="26"/>
      <c r="H13" s="26"/>
      <c r="I13" s="23" t="s">
        <v>14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15</v>
      </c>
      <c r="E14" s="26"/>
      <c r="F14" s="21" t="s">
        <v>16</v>
      </c>
      <c r="G14" s="26"/>
      <c r="H14" s="26"/>
      <c r="I14" s="23" t="s">
        <v>17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6"/>
      <c r="G16" s="26"/>
      <c r="H16" s="26"/>
      <c r="I16" s="23" t="s">
        <v>19</v>
      </c>
      <c r="J16" s="21" t="str">
        <f>IF('Rekapitulácia stavby'!AN10="","",'Rekapitulácia stavby'!AN10)</f>
        <v>00308307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 NITRA</v>
      </c>
      <c r="F17" s="26"/>
      <c r="G17" s="26"/>
      <c r="H17" s="26"/>
      <c r="I17" s="23" t="s">
        <v>22</v>
      </c>
      <c r="J17" s="21" t="str">
        <f>IF('Rekapitulácia stavby'!AN11="","",'Rekapitulácia stavby'!AN11)</f>
        <v>SK2021102853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19</v>
      </c>
      <c r="J19" s="21" t="str">
        <f>'Rekapitulácia stavby'!AN13</f>
        <v>36530328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9" t="str">
        <f>'Rekapitulácia stavby'!E14</f>
        <v>ELLIO, spol. s r.o.</v>
      </c>
      <c r="F20" s="189"/>
      <c r="G20" s="189"/>
      <c r="H20" s="189"/>
      <c r="I20" s="23" t="s">
        <v>22</v>
      </c>
      <c r="J20" s="21" t="str">
        <f>'Rekapitulácia stavby'!AN14</f>
        <v>SK2020151804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28</v>
      </c>
      <c r="E22" s="26"/>
      <c r="F22" s="26"/>
      <c r="G22" s="26"/>
      <c r="H22" s="26"/>
      <c r="I22" s="23" t="s">
        <v>19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22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19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 xml:space="preserve"> </v>
      </c>
      <c r="F26" s="26"/>
      <c r="G26" s="26"/>
      <c r="H26" s="26"/>
      <c r="I26" s="23" t="s">
        <v>22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1" t="s">
        <v>1</v>
      </c>
      <c r="F29" s="191"/>
      <c r="G29" s="191"/>
      <c r="H29" s="19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32</v>
      </c>
      <c r="E32" s="26"/>
      <c r="F32" s="26"/>
      <c r="G32" s="26"/>
      <c r="H32" s="26"/>
      <c r="I32" s="26"/>
      <c r="J32" s="68">
        <f>ROUND(J124, 2)</f>
        <v>3646.54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36</v>
      </c>
      <c r="E35" s="32" t="s">
        <v>37</v>
      </c>
      <c r="F35" s="102">
        <f>ROUND((SUM(BE124:BE174)),  2)</f>
        <v>0</v>
      </c>
      <c r="G35" s="103"/>
      <c r="H35" s="103"/>
      <c r="I35" s="104">
        <v>0.2</v>
      </c>
      <c r="J35" s="102">
        <f>ROUND(((SUM(BE124:BE174))*I35),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38</v>
      </c>
      <c r="F36" s="105">
        <f>ROUND((SUM(BF124:BF174)),  2)</f>
        <v>3646.54</v>
      </c>
      <c r="G36" s="26"/>
      <c r="H36" s="26"/>
      <c r="I36" s="106">
        <v>0.2</v>
      </c>
      <c r="J36" s="105">
        <f>ROUND(((SUM(BF124:BF174))*I36),  2)</f>
        <v>729.31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105">
        <f>ROUND((SUM(BG124:BG174)),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40</v>
      </c>
      <c r="F38" s="105">
        <f>ROUND((SUM(BH124:BH174)),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41</v>
      </c>
      <c r="F39" s="102">
        <f>ROUND((SUM(BI124:BI174)),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42</v>
      </c>
      <c r="E41" s="57"/>
      <c r="F41" s="57"/>
      <c r="G41" s="109" t="s">
        <v>43</v>
      </c>
      <c r="H41" s="110" t="s">
        <v>44</v>
      </c>
      <c r="I41" s="57"/>
      <c r="J41" s="111">
        <f>SUM(J32:J39)</f>
        <v>4375.8500000000004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13" t="s">
        <v>48</v>
      </c>
      <c r="G61" s="42" t="s">
        <v>47</v>
      </c>
      <c r="H61" s="29"/>
      <c r="I61" s="29"/>
      <c r="J61" s="114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13" t="s">
        <v>48</v>
      </c>
      <c r="G76" s="42" t="s">
        <v>47</v>
      </c>
      <c r="H76" s="29"/>
      <c r="I76" s="29"/>
      <c r="J76" s="114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110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9" t="str">
        <f>E7</f>
        <v>ZŠ Cabajská – školský pavilón, stravovací pavilón v Nitre - zateplenie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106</v>
      </c>
      <c r="L86" s="17"/>
    </row>
    <row r="87" spans="1:31" s="2" customFormat="1" ht="16.5" customHeight="1">
      <c r="A87" s="26"/>
      <c r="B87" s="27"/>
      <c r="C87" s="26"/>
      <c r="D87" s="26"/>
      <c r="E87" s="219" t="s">
        <v>936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022 - Bleskozvod</v>
      </c>
      <c r="F89" s="218"/>
      <c r="G89" s="218"/>
      <c r="H89" s="218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15</v>
      </c>
      <c r="D91" s="26"/>
      <c r="E91" s="26"/>
      <c r="F91" s="21" t="str">
        <f>F14</f>
        <v xml:space="preserve"> </v>
      </c>
      <c r="G91" s="26"/>
      <c r="H91" s="26"/>
      <c r="I91" s="23" t="s">
        <v>17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18</v>
      </c>
      <c r="D93" s="26"/>
      <c r="E93" s="26"/>
      <c r="F93" s="21" t="str">
        <f>E17</f>
        <v>Mesto  NITRA</v>
      </c>
      <c r="G93" s="26"/>
      <c r="H93" s="26"/>
      <c r="I93" s="23" t="s">
        <v>28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24</v>
      </c>
      <c r="D94" s="26"/>
      <c r="E94" s="26"/>
      <c r="F94" s="21" t="str">
        <f>IF(E20="","",E20)</f>
        <v>ELLIO, spol. s r.o.</v>
      </c>
      <c r="G94" s="26"/>
      <c r="H94" s="26"/>
      <c r="I94" s="23" t="s">
        <v>30</v>
      </c>
      <c r="J94" s="24" t="str">
        <f>E26</f>
        <v xml:space="preserve"> 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111</v>
      </c>
      <c r="D96" s="107"/>
      <c r="E96" s="107"/>
      <c r="F96" s="107"/>
      <c r="G96" s="107"/>
      <c r="H96" s="107"/>
      <c r="I96" s="107"/>
      <c r="J96" s="116" t="s">
        <v>112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113</v>
      </c>
      <c r="D98" s="26"/>
      <c r="E98" s="26"/>
      <c r="F98" s="26"/>
      <c r="G98" s="26"/>
      <c r="H98" s="26"/>
      <c r="I98" s="26"/>
      <c r="J98" s="68">
        <f>J124</f>
        <v>3646.5399999999995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114</v>
      </c>
    </row>
    <row r="99" spans="1:47" s="9" customFormat="1" ht="24.9" customHeight="1">
      <c r="B99" s="118"/>
      <c r="D99" s="119" t="s">
        <v>738</v>
      </c>
      <c r="E99" s="120"/>
      <c r="F99" s="120"/>
      <c r="G99" s="120"/>
      <c r="H99" s="120"/>
      <c r="I99" s="120"/>
      <c r="J99" s="121">
        <f>J125</f>
        <v>3646.5399999999995</v>
      </c>
      <c r="L99" s="118"/>
    </row>
    <row r="100" spans="1:47" s="10" customFormat="1" ht="19.95" customHeight="1">
      <c r="B100" s="122"/>
      <c r="D100" s="123" t="s">
        <v>739</v>
      </c>
      <c r="E100" s="124"/>
      <c r="F100" s="124"/>
      <c r="G100" s="124"/>
      <c r="H100" s="124"/>
      <c r="I100" s="124"/>
      <c r="J100" s="125">
        <f>J126</f>
        <v>3325.6599999999994</v>
      </c>
      <c r="L100" s="122"/>
    </row>
    <row r="101" spans="1:47" s="10" customFormat="1" ht="19.95" customHeight="1">
      <c r="B101" s="122"/>
      <c r="D101" s="123" t="s">
        <v>120</v>
      </c>
      <c r="E101" s="124"/>
      <c r="F101" s="124"/>
      <c r="G101" s="124"/>
      <c r="H101" s="124"/>
      <c r="I101" s="124"/>
      <c r="J101" s="125">
        <f>J171</f>
        <v>180</v>
      </c>
      <c r="L101" s="122"/>
    </row>
    <row r="102" spans="1:47" s="10" customFormat="1" ht="19.95" customHeight="1">
      <c r="B102" s="122"/>
      <c r="D102" s="123" t="s">
        <v>740</v>
      </c>
      <c r="E102" s="124"/>
      <c r="F102" s="124"/>
      <c r="G102" s="124"/>
      <c r="H102" s="124"/>
      <c r="I102" s="124"/>
      <c r="J102" s="125">
        <f>J173</f>
        <v>140.88</v>
      </c>
      <c r="L102" s="122"/>
    </row>
    <row r="103" spans="1:47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" customHeight="1">
      <c r="A104" s="26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" customHeight="1">
      <c r="A108" s="2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" customHeight="1">
      <c r="A109" s="26"/>
      <c r="B109" s="27"/>
      <c r="C109" s="18" t="s">
        <v>132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>
      <c r="A111" s="26"/>
      <c r="B111" s="27"/>
      <c r="C111" s="23" t="s">
        <v>11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6.25" customHeight="1">
      <c r="A112" s="26"/>
      <c r="B112" s="27"/>
      <c r="C112" s="26"/>
      <c r="D112" s="26"/>
      <c r="E112" s="219" t="str">
        <f>E7</f>
        <v>ZŠ Cabajská – školský pavilón, stravovací pavilón v Nitre - zateplenie</v>
      </c>
      <c r="F112" s="220"/>
      <c r="G112" s="220"/>
      <c r="H112" s="220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>
      <c r="B113" s="17"/>
      <c r="C113" s="23" t="s">
        <v>106</v>
      </c>
      <c r="L113" s="17"/>
    </row>
    <row r="114" spans="1:65" s="2" customFormat="1" ht="16.5" customHeight="1">
      <c r="A114" s="26"/>
      <c r="B114" s="27"/>
      <c r="C114" s="26"/>
      <c r="D114" s="26"/>
      <c r="E114" s="219" t="s">
        <v>936</v>
      </c>
      <c r="F114" s="218"/>
      <c r="G114" s="218"/>
      <c r="H114" s="218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108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209" t="str">
        <f>E11</f>
        <v>022 - Bleskozvod</v>
      </c>
      <c r="F116" s="218"/>
      <c r="G116" s="218"/>
      <c r="H116" s="218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15</v>
      </c>
      <c r="D118" s="26"/>
      <c r="E118" s="26"/>
      <c r="F118" s="21" t="str">
        <f>F14</f>
        <v xml:space="preserve"> </v>
      </c>
      <c r="G118" s="26"/>
      <c r="H118" s="26"/>
      <c r="I118" s="23" t="s">
        <v>17</v>
      </c>
      <c r="J118" s="52" t="str">
        <f>IF(J14="","",J14)</f>
        <v/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15" customHeight="1">
      <c r="A120" s="26"/>
      <c r="B120" s="27"/>
      <c r="C120" s="23" t="s">
        <v>18</v>
      </c>
      <c r="D120" s="26"/>
      <c r="E120" s="26"/>
      <c r="F120" s="21" t="str">
        <f>E17</f>
        <v>Mesto  NITRA</v>
      </c>
      <c r="G120" s="26"/>
      <c r="H120" s="26"/>
      <c r="I120" s="23" t="s">
        <v>28</v>
      </c>
      <c r="J120" s="24" t="str">
        <f>E23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15" customHeight="1">
      <c r="A121" s="26"/>
      <c r="B121" s="27"/>
      <c r="C121" s="23" t="s">
        <v>24</v>
      </c>
      <c r="D121" s="26"/>
      <c r="E121" s="26"/>
      <c r="F121" s="21" t="str">
        <f>IF(E20="","",E20)</f>
        <v>ELLIO, spol. s r.o.</v>
      </c>
      <c r="G121" s="26"/>
      <c r="H121" s="26"/>
      <c r="I121" s="23" t="s">
        <v>30</v>
      </c>
      <c r="J121" s="24" t="str">
        <f>E26</f>
        <v xml:space="preserve"> 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6"/>
      <c r="B123" s="127"/>
      <c r="C123" s="128" t="s">
        <v>133</v>
      </c>
      <c r="D123" s="129" t="s">
        <v>57</v>
      </c>
      <c r="E123" s="129" t="s">
        <v>53</v>
      </c>
      <c r="F123" s="129" t="s">
        <v>54</v>
      </c>
      <c r="G123" s="129" t="s">
        <v>134</v>
      </c>
      <c r="H123" s="129" t="s">
        <v>135</v>
      </c>
      <c r="I123" s="129" t="s">
        <v>136</v>
      </c>
      <c r="J123" s="130" t="s">
        <v>112</v>
      </c>
      <c r="K123" s="131" t="s">
        <v>137</v>
      </c>
      <c r="L123" s="132"/>
      <c r="M123" s="59" t="s">
        <v>1</v>
      </c>
      <c r="N123" s="60" t="s">
        <v>36</v>
      </c>
      <c r="O123" s="60" t="s">
        <v>138</v>
      </c>
      <c r="P123" s="60" t="s">
        <v>139</v>
      </c>
      <c r="Q123" s="60" t="s">
        <v>140</v>
      </c>
      <c r="R123" s="60" t="s">
        <v>141</v>
      </c>
      <c r="S123" s="60" t="s">
        <v>142</v>
      </c>
      <c r="T123" s="61" t="s">
        <v>143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5" customHeight="1">
      <c r="A124" s="26"/>
      <c r="B124" s="27"/>
      <c r="C124" s="66" t="s">
        <v>113</v>
      </c>
      <c r="D124" s="26"/>
      <c r="E124" s="26"/>
      <c r="F124" s="26"/>
      <c r="G124" s="26"/>
      <c r="H124" s="26"/>
      <c r="I124" s="26"/>
      <c r="J124" s="133">
        <f>BK124</f>
        <v>3646.5399999999995</v>
      </c>
      <c r="K124" s="26"/>
      <c r="L124" s="27"/>
      <c r="M124" s="62"/>
      <c r="N124" s="53"/>
      <c r="O124" s="63"/>
      <c r="P124" s="134">
        <f>P125</f>
        <v>0</v>
      </c>
      <c r="Q124" s="63"/>
      <c r="R124" s="134">
        <f>R125</f>
        <v>0</v>
      </c>
      <c r="S124" s="63"/>
      <c r="T124" s="135">
        <f>T125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71</v>
      </c>
      <c r="AU124" s="14" t="s">
        <v>114</v>
      </c>
      <c r="BK124" s="136">
        <f>BK125</f>
        <v>3646.5399999999995</v>
      </c>
    </row>
    <row r="125" spans="1:65" s="12" customFormat="1" ht="25.95" customHeight="1">
      <c r="B125" s="137"/>
      <c r="D125" s="138" t="s">
        <v>71</v>
      </c>
      <c r="E125" s="139" t="s">
        <v>283</v>
      </c>
      <c r="F125" s="139" t="s">
        <v>741</v>
      </c>
      <c r="J125" s="140">
        <f>BK125</f>
        <v>3646.5399999999995</v>
      </c>
      <c r="L125" s="137"/>
      <c r="M125" s="141"/>
      <c r="N125" s="142"/>
      <c r="O125" s="142"/>
      <c r="P125" s="143">
        <f>P126+P171+P173</f>
        <v>0</v>
      </c>
      <c r="Q125" s="142"/>
      <c r="R125" s="143">
        <f>R126+R171+R173</f>
        <v>0</v>
      </c>
      <c r="S125" s="142"/>
      <c r="T125" s="144">
        <f>T126+T171+T173</f>
        <v>0</v>
      </c>
      <c r="AR125" s="138" t="s">
        <v>156</v>
      </c>
      <c r="AT125" s="145" t="s">
        <v>71</v>
      </c>
      <c r="AU125" s="145" t="s">
        <v>72</v>
      </c>
      <c r="AY125" s="138" t="s">
        <v>146</v>
      </c>
      <c r="BK125" s="146">
        <f>BK126+BK171+BK173</f>
        <v>3646.5399999999995</v>
      </c>
    </row>
    <row r="126" spans="1:65" s="12" customFormat="1" ht="22.95" customHeight="1">
      <c r="B126" s="137"/>
      <c r="D126" s="138" t="s">
        <v>71</v>
      </c>
      <c r="E126" s="147" t="s">
        <v>742</v>
      </c>
      <c r="F126" s="147" t="s">
        <v>743</v>
      </c>
      <c r="J126" s="148">
        <f>BK126</f>
        <v>3325.6599999999994</v>
      </c>
      <c r="L126" s="137"/>
      <c r="M126" s="141"/>
      <c r="N126" s="142"/>
      <c r="O126" s="142"/>
      <c r="P126" s="143">
        <f>SUM(P127:P170)</f>
        <v>0</v>
      </c>
      <c r="Q126" s="142"/>
      <c r="R126" s="143">
        <f>SUM(R127:R170)</f>
        <v>0</v>
      </c>
      <c r="S126" s="142"/>
      <c r="T126" s="144">
        <f>SUM(T127:T170)</f>
        <v>0</v>
      </c>
      <c r="AR126" s="138" t="s">
        <v>156</v>
      </c>
      <c r="AT126" s="145" t="s">
        <v>71</v>
      </c>
      <c r="AU126" s="145" t="s">
        <v>79</v>
      </c>
      <c r="AY126" s="138" t="s">
        <v>146</v>
      </c>
      <c r="BK126" s="146">
        <f>SUM(BK127:BK170)</f>
        <v>3325.6599999999994</v>
      </c>
    </row>
    <row r="127" spans="1:65" s="2" customFormat="1" ht="24.15" customHeight="1">
      <c r="A127" s="26"/>
      <c r="B127" s="149"/>
      <c r="C127" s="150" t="s">
        <v>79</v>
      </c>
      <c r="D127" s="150" t="s">
        <v>148</v>
      </c>
      <c r="E127" s="151" t="s">
        <v>744</v>
      </c>
      <c r="F127" s="152" t="s">
        <v>745</v>
      </c>
      <c r="G127" s="153" t="s">
        <v>276</v>
      </c>
      <c r="H127" s="154">
        <v>48</v>
      </c>
      <c r="I127" s="155">
        <v>1.37</v>
      </c>
      <c r="J127" s="155">
        <f t="shared" ref="J127:J170" si="0">ROUND(I127*H127,2)</f>
        <v>65.760000000000005</v>
      </c>
      <c r="K127" s="156"/>
      <c r="L127" s="27"/>
      <c r="M127" s="157" t="s">
        <v>1</v>
      </c>
      <c r="N127" s="158" t="s">
        <v>38</v>
      </c>
      <c r="O127" s="159">
        <v>0</v>
      </c>
      <c r="P127" s="159">
        <f t="shared" ref="P127:P170" si="1">O127*H127</f>
        <v>0</v>
      </c>
      <c r="Q127" s="159">
        <v>0</v>
      </c>
      <c r="R127" s="159">
        <f t="shared" ref="R127:R170" si="2">Q127*H127</f>
        <v>0</v>
      </c>
      <c r="S127" s="159">
        <v>0</v>
      </c>
      <c r="T127" s="160">
        <f t="shared" ref="T127:T170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262</v>
      </c>
      <c r="AT127" s="161" t="s">
        <v>148</v>
      </c>
      <c r="AU127" s="161" t="s">
        <v>85</v>
      </c>
      <c r="AY127" s="14" t="s">
        <v>146</v>
      </c>
      <c r="BE127" s="162">
        <f t="shared" ref="BE127:BE170" si="4">IF(N127="základná",J127,0)</f>
        <v>0</v>
      </c>
      <c r="BF127" s="162">
        <f t="shared" ref="BF127:BF170" si="5">IF(N127="znížená",J127,0)</f>
        <v>65.760000000000005</v>
      </c>
      <c r="BG127" s="162">
        <f t="shared" ref="BG127:BG170" si="6">IF(N127="zákl. prenesená",J127,0)</f>
        <v>0</v>
      </c>
      <c r="BH127" s="162">
        <f t="shared" ref="BH127:BH170" si="7">IF(N127="zníž. prenesená",J127,0)</f>
        <v>0</v>
      </c>
      <c r="BI127" s="162">
        <f t="shared" ref="BI127:BI170" si="8">IF(N127="nulová",J127,0)</f>
        <v>0</v>
      </c>
      <c r="BJ127" s="14" t="s">
        <v>85</v>
      </c>
      <c r="BK127" s="162">
        <f t="shared" ref="BK127:BK170" si="9">ROUND(I127*H127,2)</f>
        <v>65.760000000000005</v>
      </c>
      <c r="BL127" s="14" t="s">
        <v>262</v>
      </c>
      <c r="BM127" s="161" t="s">
        <v>85</v>
      </c>
    </row>
    <row r="128" spans="1:65" s="2" customFormat="1" ht="33" customHeight="1">
      <c r="A128" s="26"/>
      <c r="B128" s="149"/>
      <c r="C128" s="163" t="s">
        <v>85</v>
      </c>
      <c r="D128" s="163" t="s">
        <v>283</v>
      </c>
      <c r="E128" s="164" t="s">
        <v>746</v>
      </c>
      <c r="F128" s="165" t="s">
        <v>747</v>
      </c>
      <c r="G128" s="166" t="s">
        <v>678</v>
      </c>
      <c r="H128" s="167">
        <v>31.05</v>
      </c>
      <c r="I128" s="168">
        <v>1.26</v>
      </c>
      <c r="J128" s="168">
        <f t="shared" si="0"/>
        <v>39.119999999999997</v>
      </c>
      <c r="K128" s="169"/>
      <c r="L128" s="170"/>
      <c r="M128" s="171" t="s">
        <v>1</v>
      </c>
      <c r="N128" s="172" t="s">
        <v>38</v>
      </c>
      <c r="O128" s="159">
        <v>0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595</v>
      </c>
      <c r="AT128" s="161" t="s">
        <v>283</v>
      </c>
      <c r="AU128" s="161" t="s">
        <v>85</v>
      </c>
      <c r="AY128" s="14" t="s">
        <v>146</v>
      </c>
      <c r="BE128" s="162">
        <f t="shared" si="4"/>
        <v>0</v>
      </c>
      <c r="BF128" s="162">
        <f t="shared" si="5"/>
        <v>39.119999999999997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85</v>
      </c>
      <c r="BK128" s="162">
        <f t="shared" si="9"/>
        <v>39.119999999999997</v>
      </c>
      <c r="BL128" s="14" t="s">
        <v>262</v>
      </c>
      <c r="BM128" s="161" t="s">
        <v>152</v>
      </c>
    </row>
    <row r="129" spans="1:65" s="2" customFormat="1" ht="16.5" customHeight="1">
      <c r="A129" s="26"/>
      <c r="B129" s="149"/>
      <c r="C129" s="150" t="s">
        <v>156</v>
      </c>
      <c r="D129" s="150" t="s">
        <v>148</v>
      </c>
      <c r="E129" s="151" t="s">
        <v>748</v>
      </c>
      <c r="F129" s="152" t="s">
        <v>749</v>
      </c>
      <c r="G129" s="153" t="s">
        <v>286</v>
      </c>
      <c r="H129" s="154">
        <v>110</v>
      </c>
      <c r="I129" s="155">
        <v>1.18</v>
      </c>
      <c r="J129" s="155">
        <f t="shared" si="0"/>
        <v>129.80000000000001</v>
      </c>
      <c r="K129" s="156"/>
      <c r="L129" s="27"/>
      <c r="M129" s="157" t="s">
        <v>1</v>
      </c>
      <c r="N129" s="158" t="s">
        <v>38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262</v>
      </c>
      <c r="AT129" s="161" t="s">
        <v>148</v>
      </c>
      <c r="AU129" s="161" t="s">
        <v>85</v>
      </c>
      <c r="AY129" s="14" t="s">
        <v>146</v>
      </c>
      <c r="BE129" s="162">
        <f t="shared" si="4"/>
        <v>0</v>
      </c>
      <c r="BF129" s="162">
        <f t="shared" si="5"/>
        <v>129.80000000000001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85</v>
      </c>
      <c r="BK129" s="162">
        <f t="shared" si="9"/>
        <v>129.80000000000001</v>
      </c>
      <c r="BL129" s="14" t="s">
        <v>262</v>
      </c>
      <c r="BM129" s="161" t="s">
        <v>159</v>
      </c>
    </row>
    <row r="130" spans="1:65" s="2" customFormat="1" ht="24.15" customHeight="1">
      <c r="A130" s="26"/>
      <c r="B130" s="149"/>
      <c r="C130" s="163" t="s">
        <v>152</v>
      </c>
      <c r="D130" s="163" t="s">
        <v>283</v>
      </c>
      <c r="E130" s="164" t="s">
        <v>750</v>
      </c>
      <c r="F130" s="165" t="s">
        <v>751</v>
      </c>
      <c r="G130" s="166" t="s">
        <v>286</v>
      </c>
      <c r="H130" s="167">
        <v>110</v>
      </c>
      <c r="I130" s="168">
        <v>2.66</v>
      </c>
      <c r="J130" s="168">
        <f t="shared" si="0"/>
        <v>292.60000000000002</v>
      </c>
      <c r="K130" s="169"/>
      <c r="L130" s="170"/>
      <c r="M130" s="171" t="s">
        <v>1</v>
      </c>
      <c r="N130" s="172" t="s">
        <v>38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595</v>
      </c>
      <c r="AT130" s="161" t="s">
        <v>283</v>
      </c>
      <c r="AU130" s="161" t="s">
        <v>85</v>
      </c>
      <c r="AY130" s="14" t="s">
        <v>146</v>
      </c>
      <c r="BE130" s="162">
        <f t="shared" si="4"/>
        <v>0</v>
      </c>
      <c r="BF130" s="162">
        <f t="shared" si="5"/>
        <v>292.60000000000002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85</v>
      </c>
      <c r="BK130" s="162">
        <f t="shared" si="9"/>
        <v>292.60000000000002</v>
      </c>
      <c r="BL130" s="14" t="s">
        <v>262</v>
      </c>
      <c r="BM130" s="161" t="s">
        <v>162</v>
      </c>
    </row>
    <row r="131" spans="1:65" s="2" customFormat="1" ht="24.15" customHeight="1">
      <c r="A131" s="26"/>
      <c r="B131" s="149"/>
      <c r="C131" s="163" t="s">
        <v>163</v>
      </c>
      <c r="D131" s="163" t="s">
        <v>283</v>
      </c>
      <c r="E131" s="164" t="s">
        <v>752</v>
      </c>
      <c r="F131" s="165" t="s">
        <v>753</v>
      </c>
      <c r="G131" s="166" t="s">
        <v>286</v>
      </c>
      <c r="H131" s="167">
        <v>110</v>
      </c>
      <c r="I131" s="168">
        <v>1.31</v>
      </c>
      <c r="J131" s="168">
        <f t="shared" si="0"/>
        <v>144.1</v>
      </c>
      <c r="K131" s="169"/>
      <c r="L131" s="170"/>
      <c r="M131" s="171" t="s">
        <v>1</v>
      </c>
      <c r="N131" s="172" t="s">
        <v>38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595</v>
      </c>
      <c r="AT131" s="161" t="s">
        <v>283</v>
      </c>
      <c r="AU131" s="161" t="s">
        <v>85</v>
      </c>
      <c r="AY131" s="14" t="s">
        <v>146</v>
      </c>
      <c r="BE131" s="162">
        <f t="shared" si="4"/>
        <v>0</v>
      </c>
      <c r="BF131" s="162">
        <f t="shared" si="5"/>
        <v>144.1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85</v>
      </c>
      <c r="BK131" s="162">
        <f t="shared" si="9"/>
        <v>144.1</v>
      </c>
      <c r="BL131" s="14" t="s">
        <v>262</v>
      </c>
      <c r="BM131" s="161" t="s">
        <v>166</v>
      </c>
    </row>
    <row r="132" spans="1:65" s="2" customFormat="1" ht="24.15" customHeight="1">
      <c r="A132" s="26"/>
      <c r="B132" s="149"/>
      <c r="C132" s="150" t="s">
        <v>159</v>
      </c>
      <c r="D132" s="150" t="s">
        <v>148</v>
      </c>
      <c r="E132" s="151" t="s">
        <v>754</v>
      </c>
      <c r="F132" s="152" t="s">
        <v>755</v>
      </c>
      <c r="G132" s="153" t="s">
        <v>286</v>
      </c>
      <c r="H132" s="154">
        <v>1</v>
      </c>
      <c r="I132" s="155">
        <v>6.75</v>
      </c>
      <c r="J132" s="155">
        <f t="shared" si="0"/>
        <v>6.75</v>
      </c>
      <c r="K132" s="156"/>
      <c r="L132" s="27"/>
      <c r="M132" s="157" t="s">
        <v>1</v>
      </c>
      <c r="N132" s="158" t="s">
        <v>38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262</v>
      </c>
      <c r="AT132" s="161" t="s">
        <v>148</v>
      </c>
      <c r="AU132" s="161" t="s">
        <v>85</v>
      </c>
      <c r="AY132" s="14" t="s">
        <v>146</v>
      </c>
      <c r="BE132" s="162">
        <f t="shared" si="4"/>
        <v>0</v>
      </c>
      <c r="BF132" s="162">
        <f t="shared" si="5"/>
        <v>6.75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85</v>
      </c>
      <c r="BK132" s="162">
        <f t="shared" si="9"/>
        <v>6.75</v>
      </c>
      <c r="BL132" s="14" t="s">
        <v>262</v>
      </c>
      <c r="BM132" s="161" t="s">
        <v>169</v>
      </c>
    </row>
    <row r="133" spans="1:65" s="2" customFormat="1" ht="24.15" customHeight="1">
      <c r="A133" s="26"/>
      <c r="B133" s="149"/>
      <c r="C133" s="163" t="s">
        <v>171</v>
      </c>
      <c r="D133" s="163" t="s">
        <v>283</v>
      </c>
      <c r="E133" s="164" t="s">
        <v>1078</v>
      </c>
      <c r="F133" s="165" t="s">
        <v>1079</v>
      </c>
      <c r="G133" s="166" t="s">
        <v>286</v>
      </c>
      <c r="H133" s="167">
        <v>1</v>
      </c>
      <c r="I133" s="168">
        <v>12.25</v>
      </c>
      <c r="J133" s="168">
        <f t="shared" si="0"/>
        <v>12.25</v>
      </c>
      <c r="K133" s="169"/>
      <c r="L133" s="170"/>
      <c r="M133" s="171" t="s">
        <v>1</v>
      </c>
      <c r="N133" s="172" t="s">
        <v>38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595</v>
      </c>
      <c r="AT133" s="161" t="s">
        <v>283</v>
      </c>
      <c r="AU133" s="161" t="s">
        <v>85</v>
      </c>
      <c r="AY133" s="14" t="s">
        <v>146</v>
      </c>
      <c r="BE133" s="162">
        <f t="shared" si="4"/>
        <v>0</v>
      </c>
      <c r="BF133" s="162">
        <f t="shared" si="5"/>
        <v>12.25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85</v>
      </c>
      <c r="BK133" s="162">
        <f t="shared" si="9"/>
        <v>12.25</v>
      </c>
      <c r="BL133" s="14" t="s">
        <v>262</v>
      </c>
      <c r="BM133" s="161" t="s">
        <v>174</v>
      </c>
    </row>
    <row r="134" spans="1:65" s="2" customFormat="1" ht="24.15" customHeight="1">
      <c r="A134" s="26"/>
      <c r="B134" s="149"/>
      <c r="C134" s="163" t="s">
        <v>162</v>
      </c>
      <c r="D134" s="163" t="s">
        <v>283</v>
      </c>
      <c r="E134" s="164" t="s">
        <v>1080</v>
      </c>
      <c r="F134" s="165" t="s">
        <v>1081</v>
      </c>
      <c r="G134" s="166" t="s">
        <v>286</v>
      </c>
      <c r="H134" s="167">
        <v>1</v>
      </c>
      <c r="I134" s="168">
        <v>44.85</v>
      </c>
      <c r="J134" s="168">
        <f t="shared" si="0"/>
        <v>44.85</v>
      </c>
      <c r="K134" s="169"/>
      <c r="L134" s="170"/>
      <c r="M134" s="171" t="s">
        <v>1</v>
      </c>
      <c r="N134" s="172" t="s">
        <v>38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595</v>
      </c>
      <c r="AT134" s="161" t="s">
        <v>283</v>
      </c>
      <c r="AU134" s="161" t="s">
        <v>85</v>
      </c>
      <c r="AY134" s="14" t="s">
        <v>146</v>
      </c>
      <c r="BE134" s="162">
        <f t="shared" si="4"/>
        <v>0</v>
      </c>
      <c r="BF134" s="162">
        <f t="shared" si="5"/>
        <v>44.85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85</v>
      </c>
      <c r="BK134" s="162">
        <f t="shared" si="9"/>
        <v>44.85</v>
      </c>
      <c r="BL134" s="14" t="s">
        <v>262</v>
      </c>
      <c r="BM134" s="161" t="s">
        <v>178</v>
      </c>
    </row>
    <row r="135" spans="1:65" s="2" customFormat="1" ht="24.15" customHeight="1">
      <c r="A135" s="26"/>
      <c r="B135" s="149"/>
      <c r="C135" s="150" t="s">
        <v>180</v>
      </c>
      <c r="D135" s="150" t="s">
        <v>148</v>
      </c>
      <c r="E135" s="151" t="s">
        <v>1082</v>
      </c>
      <c r="F135" s="152" t="s">
        <v>1083</v>
      </c>
      <c r="G135" s="153" t="s">
        <v>286</v>
      </c>
      <c r="H135" s="154">
        <v>2</v>
      </c>
      <c r="I135" s="155">
        <v>6.75</v>
      </c>
      <c r="J135" s="155">
        <f t="shared" si="0"/>
        <v>13.5</v>
      </c>
      <c r="K135" s="156"/>
      <c r="L135" s="27"/>
      <c r="M135" s="157" t="s">
        <v>1</v>
      </c>
      <c r="N135" s="158" t="s">
        <v>38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262</v>
      </c>
      <c r="AT135" s="161" t="s">
        <v>148</v>
      </c>
      <c r="AU135" s="161" t="s">
        <v>85</v>
      </c>
      <c r="AY135" s="14" t="s">
        <v>146</v>
      </c>
      <c r="BE135" s="162">
        <f t="shared" si="4"/>
        <v>0</v>
      </c>
      <c r="BF135" s="162">
        <f t="shared" si="5"/>
        <v>13.5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85</v>
      </c>
      <c r="BK135" s="162">
        <f t="shared" si="9"/>
        <v>13.5</v>
      </c>
      <c r="BL135" s="14" t="s">
        <v>262</v>
      </c>
      <c r="BM135" s="161" t="s">
        <v>183</v>
      </c>
    </row>
    <row r="136" spans="1:65" s="2" customFormat="1" ht="24.15" customHeight="1">
      <c r="A136" s="26"/>
      <c r="B136" s="149"/>
      <c r="C136" s="163" t="s">
        <v>166</v>
      </c>
      <c r="D136" s="163" t="s">
        <v>283</v>
      </c>
      <c r="E136" s="164" t="s">
        <v>1084</v>
      </c>
      <c r="F136" s="165" t="s">
        <v>1085</v>
      </c>
      <c r="G136" s="166" t="s">
        <v>286</v>
      </c>
      <c r="H136" s="167">
        <v>2</v>
      </c>
      <c r="I136" s="168">
        <v>9.24</v>
      </c>
      <c r="J136" s="168">
        <f t="shared" si="0"/>
        <v>18.48</v>
      </c>
      <c r="K136" s="169"/>
      <c r="L136" s="170"/>
      <c r="M136" s="171" t="s">
        <v>1</v>
      </c>
      <c r="N136" s="172" t="s">
        <v>38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595</v>
      </c>
      <c r="AT136" s="161" t="s">
        <v>283</v>
      </c>
      <c r="AU136" s="161" t="s">
        <v>85</v>
      </c>
      <c r="AY136" s="14" t="s">
        <v>146</v>
      </c>
      <c r="BE136" s="162">
        <f t="shared" si="4"/>
        <v>0</v>
      </c>
      <c r="BF136" s="162">
        <f t="shared" si="5"/>
        <v>18.48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85</v>
      </c>
      <c r="BK136" s="162">
        <f t="shared" si="9"/>
        <v>18.48</v>
      </c>
      <c r="BL136" s="14" t="s">
        <v>262</v>
      </c>
      <c r="BM136" s="161" t="s">
        <v>7</v>
      </c>
    </row>
    <row r="137" spans="1:65" s="2" customFormat="1" ht="16.5" customHeight="1">
      <c r="A137" s="26"/>
      <c r="B137" s="149"/>
      <c r="C137" s="163" t="s">
        <v>186</v>
      </c>
      <c r="D137" s="163" t="s">
        <v>283</v>
      </c>
      <c r="E137" s="164" t="s">
        <v>1086</v>
      </c>
      <c r="F137" s="165" t="s">
        <v>1087</v>
      </c>
      <c r="G137" s="166" t="s">
        <v>286</v>
      </c>
      <c r="H137" s="167">
        <v>4</v>
      </c>
      <c r="I137" s="168">
        <v>63.29</v>
      </c>
      <c r="J137" s="168">
        <f t="shared" si="0"/>
        <v>253.16</v>
      </c>
      <c r="K137" s="169"/>
      <c r="L137" s="170"/>
      <c r="M137" s="171" t="s">
        <v>1</v>
      </c>
      <c r="N137" s="172" t="s">
        <v>38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595</v>
      </c>
      <c r="AT137" s="161" t="s">
        <v>283</v>
      </c>
      <c r="AU137" s="161" t="s">
        <v>85</v>
      </c>
      <c r="AY137" s="14" t="s">
        <v>146</v>
      </c>
      <c r="BE137" s="162">
        <f t="shared" si="4"/>
        <v>0</v>
      </c>
      <c r="BF137" s="162">
        <f t="shared" si="5"/>
        <v>253.16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85</v>
      </c>
      <c r="BK137" s="162">
        <f t="shared" si="9"/>
        <v>253.16</v>
      </c>
      <c r="BL137" s="14" t="s">
        <v>262</v>
      </c>
      <c r="BM137" s="161" t="s">
        <v>189</v>
      </c>
    </row>
    <row r="138" spans="1:65" s="2" customFormat="1" ht="16.5" customHeight="1">
      <c r="A138" s="26"/>
      <c r="B138" s="149"/>
      <c r="C138" s="163" t="s">
        <v>169</v>
      </c>
      <c r="D138" s="163" t="s">
        <v>283</v>
      </c>
      <c r="E138" s="164" t="s">
        <v>1088</v>
      </c>
      <c r="F138" s="165" t="s">
        <v>1089</v>
      </c>
      <c r="G138" s="166" t="s">
        <v>286</v>
      </c>
      <c r="H138" s="167">
        <v>4</v>
      </c>
      <c r="I138" s="168">
        <v>1.92</v>
      </c>
      <c r="J138" s="168">
        <f t="shared" si="0"/>
        <v>7.68</v>
      </c>
      <c r="K138" s="169"/>
      <c r="L138" s="170"/>
      <c r="M138" s="171" t="s">
        <v>1</v>
      </c>
      <c r="N138" s="172" t="s">
        <v>38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595</v>
      </c>
      <c r="AT138" s="161" t="s">
        <v>283</v>
      </c>
      <c r="AU138" s="161" t="s">
        <v>85</v>
      </c>
      <c r="AY138" s="14" t="s">
        <v>146</v>
      </c>
      <c r="BE138" s="162">
        <f t="shared" si="4"/>
        <v>0</v>
      </c>
      <c r="BF138" s="162">
        <f t="shared" si="5"/>
        <v>7.68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85</v>
      </c>
      <c r="BK138" s="162">
        <f t="shared" si="9"/>
        <v>7.68</v>
      </c>
      <c r="BL138" s="14" t="s">
        <v>262</v>
      </c>
      <c r="BM138" s="161" t="s">
        <v>192</v>
      </c>
    </row>
    <row r="139" spans="1:65" s="2" customFormat="1" ht="21.75" customHeight="1">
      <c r="A139" s="26"/>
      <c r="B139" s="149"/>
      <c r="C139" s="163" t="s">
        <v>193</v>
      </c>
      <c r="D139" s="163" t="s">
        <v>283</v>
      </c>
      <c r="E139" s="164" t="s">
        <v>1090</v>
      </c>
      <c r="F139" s="165" t="s">
        <v>1091</v>
      </c>
      <c r="G139" s="166" t="s">
        <v>286</v>
      </c>
      <c r="H139" s="167">
        <v>2</v>
      </c>
      <c r="I139" s="168">
        <v>1.32</v>
      </c>
      <c r="J139" s="168">
        <f t="shared" si="0"/>
        <v>2.64</v>
      </c>
      <c r="K139" s="169"/>
      <c r="L139" s="170"/>
      <c r="M139" s="171" t="s">
        <v>1</v>
      </c>
      <c r="N139" s="172" t="s">
        <v>38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595</v>
      </c>
      <c r="AT139" s="161" t="s">
        <v>283</v>
      </c>
      <c r="AU139" s="161" t="s">
        <v>85</v>
      </c>
      <c r="AY139" s="14" t="s">
        <v>146</v>
      </c>
      <c r="BE139" s="162">
        <f t="shared" si="4"/>
        <v>0</v>
      </c>
      <c r="BF139" s="162">
        <f t="shared" si="5"/>
        <v>2.64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85</v>
      </c>
      <c r="BK139" s="162">
        <f t="shared" si="9"/>
        <v>2.64</v>
      </c>
      <c r="BL139" s="14" t="s">
        <v>262</v>
      </c>
      <c r="BM139" s="161" t="s">
        <v>196</v>
      </c>
    </row>
    <row r="140" spans="1:65" s="2" customFormat="1" ht="16.5" customHeight="1">
      <c r="A140" s="26"/>
      <c r="B140" s="149"/>
      <c r="C140" s="163" t="s">
        <v>174</v>
      </c>
      <c r="D140" s="163" t="s">
        <v>283</v>
      </c>
      <c r="E140" s="164" t="s">
        <v>1092</v>
      </c>
      <c r="F140" s="165" t="s">
        <v>1093</v>
      </c>
      <c r="G140" s="166" t="s">
        <v>286</v>
      </c>
      <c r="H140" s="167">
        <v>4</v>
      </c>
      <c r="I140" s="168">
        <v>0.91</v>
      </c>
      <c r="J140" s="168">
        <f t="shared" si="0"/>
        <v>3.64</v>
      </c>
      <c r="K140" s="169"/>
      <c r="L140" s="170"/>
      <c r="M140" s="171" t="s">
        <v>1</v>
      </c>
      <c r="N140" s="172" t="s">
        <v>38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595</v>
      </c>
      <c r="AT140" s="161" t="s">
        <v>283</v>
      </c>
      <c r="AU140" s="161" t="s">
        <v>85</v>
      </c>
      <c r="AY140" s="14" t="s">
        <v>146</v>
      </c>
      <c r="BE140" s="162">
        <f t="shared" si="4"/>
        <v>0</v>
      </c>
      <c r="BF140" s="162">
        <f t="shared" si="5"/>
        <v>3.64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85</v>
      </c>
      <c r="BK140" s="162">
        <f t="shared" si="9"/>
        <v>3.64</v>
      </c>
      <c r="BL140" s="14" t="s">
        <v>262</v>
      </c>
      <c r="BM140" s="161" t="s">
        <v>199</v>
      </c>
    </row>
    <row r="141" spans="1:65" s="2" customFormat="1" ht="16.5" customHeight="1">
      <c r="A141" s="26"/>
      <c r="B141" s="149"/>
      <c r="C141" s="150" t="s">
        <v>200</v>
      </c>
      <c r="D141" s="150" t="s">
        <v>148</v>
      </c>
      <c r="E141" s="151" t="s">
        <v>758</v>
      </c>
      <c r="F141" s="152" t="s">
        <v>759</v>
      </c>
      <c r="G141" s="153" t="s">
        <v>286</v>
      </c>
      <c r="H141" s="154">
        <v>16</v>
      </c>
      <c r="I141" s="155">
        <v>2.69</v>
      </c>
      <c r="J141" s="155">
        <f t="shared" si="0"/>
        <v>43.04</v>
      </c>
      <c r="K141" s="156"/>
      <c r="L141" s="27"/>
      <c r="M141" s="157" t="s">
        <v>1</v>
      </c>
      <c r="N141" s="158" t="s">
        <v>38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262</v>
      </c>
      <c r="AT141" s="161" t="s">
        <v>148</v>
      </c>
      <c r="AU141" s="161" t="s">
        <v>85</v>
      </c>
      <c r="AY141" s="14" t="s">
        <v>146</v>
      </c>
      <c r="BE141" s="162">
        <f t="shared" si="4"/>
        <v>0</v>
      </c>
      <c r="BF141" s="162">
        <f t="shared" si="5"/>
        <v>43.04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85</v>
      </c>
      <c r="BK141" s="162">
        <f t="shared" si="9"/>
        <v>43.04</v>
      </c>
      <c r="BL141" s="14" t="s">
        <v>262</v>
      </c>
      <c r="BM141" s="161" t="s">
        <v>203</v>
      </c>
    </row>
    <row r="142" spans="1:65" s="2" customFormat="1" ht="37.950000000000003" customHeight="1">
      <c r="A142" s="26"/>
      <c r="B142" s="149"/>
      <c r="C142" s="163" t="s">
        <v>178</v>
      </c>
      <c r="D142" s="163" t="s">
        <v>283</v>
      </c>
      <c r="E142" s="164" t="s">
        <v>760</v>
      </c>
      <c r="F142" s="165" t="s">
        <v>761</v>
      </c>
      <c r="G142" s="166" t="s">
        <v>286</v>
      </c>
      <c r="H142" s="167">
        <v>16</v>
      </c>
      <c r="I142" s="168">
        <v>1.32</v>
      </c>
      <c r="J142" s="168">
        <f t="shared" si="0"/>
        <v>21.12</v>
      </c>
      <c r="K142" s="169"/>
      <c r="L142" s="170"/>
      <c r="M142" s="171" t="s">
        <v>1</v>
      </c>
      <c r="N142" s="172" t="s">
        <v>38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595</v>
      </c>
      <c r="AT142" s="161" t="s">
        <v>283</v>
      </c>
      <c r="AU142" s="161" t="s">
        <v>85</v>
      </c>
      <c r="AY142" s="14" t="s">
        <v>146</v>
      </c>
      <c r="BE142" s="162">
        <f t="shared" si="4"/>
        <v>0</v>
      </c>
      <c r="BF142" s="162">
        <f t="shared" si="5"/>
        <v>21.12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85</v>
      </c>
      <c r="BK142" s="162">
        <f t="shared" si="9"/>
        <v>21.12</v>
      </c>
      <c r="BL142" s="14" t="s">
        <v>262</v>
      </c>
      <c r="BM142" s="161" t="s">
        <v>206</v>
      </c>
    </row>
    <row r="143" spans="1:65" s="2" customFormat="1" ht="16.5" customHeight="1">
      <c r="A143" s="26"/>
      <c r="B143" s="149"/>
      <c r="C143" s="150" t="s">
        <v>207</v>
      </c>
      <c r="D143" s="150" t="s">
        <v>148</v>
      </c>
      <c r="E143" s="151" t="s">
        <v>762</v>
      </c>
      <c r="F143" s="152" t="s">
        <v>763</v>
      </c>
      <c r="G143" s="153" t="s">
        <v>286</v>
      </c>
      <c r="H143" s="154">
        <v>4</v>
      </c>
      <c r="I143" s="155">
        <v>3.71</v>
      </c>
      <c r="J143" s="155">
        <f t="shared" si="0"/>
        <v>14.84</v>
      </c>
      <c r="K143" s="156"/>
      <c r="L143" s="27"/>
      <c r="M143" s="157" t="s">
        <v>1</v>
      </c>
      <c r="N143" s="158" t="s">
        <v>38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262</v>
      </c>
      <c r="AT143" s="161" t="s">
        <v>148</v>
      </c>
      <c r="AU143" s="161" t="s">
        <v>85</v>
      </c>
      <c r="AY143" s="14" t="s">
        <v>146</v>
      </c>
      <c r="BE143" s="162">
        <f t="shared" si="4"/>
        <v>0</v>
      </c>
      <c r="BF143" s="162">
        <f t="shared" si="5"/>
        <v>14.84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85</v>
      </c>
      <c r="BK143" s="162">
        <f t="shared" si="9"/>
        <v>14.84</v>
      </c>
      <c r="BL143" s="14" t="s">
        <v>262</v>
      </c>
      <c r="BM143" s="161" t="s">
        <v>210</v>
      </c>
    </row>
    <row r="144" spans="1:65" s="2" customFormat="1" ht="16.5" customHeight="1">
      <c r="A144" s="26"/>
      <c r="B144" s="149"/>
      <c r="C144" s="163" t="s">
        <v>183</v>
      </c>
      <c r="D144" s="163" t="s">
        <v>283</v>
      </c>
      <c r="E144" s="164" t="s">
        <v>764</v>
      </c>
      <c r="F144" s="165" t="s">
        <v>765</v>
      </c>
      <c r="G144" s="166" t="s">
        <v>286</v>
      </c>
      <c r="H144" s="167">
        <v>4</v>
      </c>
      <c r="I144" s="168">
        <v>1.33</v>
      </c>
      <c r="J144" s="168">
        <f t="shared" si="0"/>
        <v>5.32</v>
      </c>
      <c r="K144" s="169"/>
      <c r="L144" s="170"/>
      <c r="M144" s="171" t="s">
        <v>1</v>
      </c>
      <c r="N144" s="172" t="s">
        <v>38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595</v>
      </c>
      <c r="AT144" s="161" t="s">
        <v>283</v>
      </c>
      <c r="AU144" s="161" t="s">
        <v>85</v>
      </c>
      <c r="AY144" s="14" t="s">
        <v>146</v>
      </c>
      <c r="BE144" s="162">
        <f t="shared" si="4"/>
        <v>0</v>
      </c>
      <c r="BF144" s="162">
        <f t="shared" si="5"/>
        <v>5.32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85</v>
      </c>
      <c r="BK144" s="162">
        <f t="shared" si="9"/>
        <v>5.32</v>
      </c>
      <c r="BL144" s="14" t="s">
        <v>262</v>
      </c>
      <c r="BM144" s="161" t="s">
        <v>213</v>
      </c>
    </row>
    <row r="145" spans="1:65" s="2" customFormat="1" ht="16.5" customHeight="1">
      <c r="A145" s="26"/>
      <c r="B145" s="149"/>
      <c r="C145" s="150" t="s">
        <v>214</v>
      </c>
      <c r="D145" s="150" t="s">
        <v>148</v>
      </c>
      <c r="E145" s="151" t="s">
        <v>766</v>
      </c>
      <c r="F145" s="152" t="s">
        <v>767</v>
      </c>
      <c r="G145" s="153" t="s">
        <v>286</v>
      </c>
      <c r="H145" s="154">
        <v>8</v>
      </c>
      <c r="I145" s="155">
        <v>11.46</v>
      </c>
      <c r="J145" s="155">
        <f t="shared" si="0"/>
        <v>91.68</v>
      </c>
      <c r="K145" s="156"/>
      <c r="L145" s="27"/>
      <c r="M145" s="157" t="s">
        <v>1</v>
      </c>
      <c r="N145" s="158" t="s">
        <v>38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262</v>
      </c>
      <c r="AT145" s="161" t="s">
        <v>148</v>
      </c>
      <c r="AU145" s="161" t="s">
        <v>85</v>
      </c>
      <c r="AY145" s="14" t="s">
        <v>146</v>
      </c>
      <c r="BE145" s="162">
        <f t="shared" si="4"/>
        <v>0</v>
      </c>
      <c r="BF145" s="162">
        <f t="shared" si="5"/>
        <v>91.68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85</v>
      </c>
      <c r="BK145" s="162">
        <f t="shared" si="9"/>
        <v>91.68</v>
      </c>
      <c r="BL145" s="14" t="s">
        <v>262</v>
      </c>
      <c r="BM145" s="161" t="s">
        <v>217</v>
      </c>
    </row>
    <row r="146" spans="1:65" s="2" customFormat="1" ht="24.15" customHeight="1">
      <c r="A146" s="26"/>
      <c r="B146" s="149"/>
      <c r="C146" s="163" t="s">
        <v>7</v>
      </c>
      <c r="D146" s="163" t="s">
        <v>283</v>
      </c>
      <c r="E146" s="164" t="s">
        <v>768</v>
      </c>
      <c r="F146" s="165" t="s">
        <v>769</v>
      </c>
      <c r="G146" s="166" t="s">
        <v>286</v>
      </c>
      <c r="H146" s="167">
        <v>8</v>
      </c>
      <c r="I146" s="168">
        <v>5.21</v>
      </c>
      <c r="J146" s="168">
        <f t="shared" si="0"/>
        <v>41.68</v>
      </c>
      <c r="K146" s="169"/>
      <c r="L146" s="170"/>
      <c r="M146" s="171" t="s">
        <v>1</v>
      </c>
      <c r="N146" s="172" t="s">
        <v>38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595</v>
      </c>
      <c r="AT146" s="161" t="s">
        <v>283</v>
      </c>
      <c r="AU146" s="161" t="s">
        <v>85</v>
      </c>
      <c r="AY146" s="14" t="s">
        <v>146</v>
      </c>
      <c r="BE146" s="162">
        <f t="shared" si="4"/>
        <v>0</v>
      </c>
      <c r="BF146" s="162">
        <f t="shared" si="5"/>
        <v>41.68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85</v>
      </c>
      <c r="BK146" s="162">
        <f t="shared" si="9"/>
        <v>41.68</v>
      </c>
      <c r="BL146" s="14" t="s">
        <v>262</v>
      </c>
      <c r="BM146" s="161" t="s">
        <v>220</v>
      </c>
    </row>
    <row r="147" spans="1:65" s="2" customFormat="1" ht="21.75" customHeight="1">
      <c r="A147" s="26"/>
      <c r="B147" s="149"/>
      <c r="C147" s="150" t="s">
        <v>221</v>
      </c>
      <c r="D147" s="150" t="s">
        <v>148</v>
      </c>
      <c r="E147" s="151" t="s">
        <v>770</v>
      </c>
      <c r="F147" s="152" t="s">
        <v>771</v>
      </c>
      <c r="G147" s="153" t="s">
        <v>286</v>
      </c>
      <c r="H147" s="154">
        <v>16</v>
      </c>
      <c r="I147" s="155">
        <v>4.5199999999999996</v>
      </c>
      <c r="J147" s="155">
        <f t="shared" si="0"/>
        <v>72.319999999999993</v>
      </c>
      <c r="K147" s="156"/>
      <c r="L147" s="27"/>
      <c r="M147" s="157" t="s">
        <v>1</v>
      </c>
      <c r="N147" s="158" t="s">
        <v>38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262</v>
      </c>
      <c r="AT147" s="161" t="s">
        <v>148</v>
      </c>
      <c r="AU147" s="161" t="s">
        <v>85</v>
      </c>
      <c r="AY147" s="14" t="s">
        <v>146</v>
      </c>
      <c r="BE147" s="162">
        <f t="shared" si="4"/>
        <v>0</v>
      </c>
      <c r="BF147" s="162">
        <f t="shared" si="5"/>
        <v>72.319999999999993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85</v>
      </c>
      <c r="BK147" s="162">
        <f t="shared" si="9"/>
        <v>72.319999999999993</v>
      </c>
      <c r="BL147" s="14" t="s">
        <v>262</v>
      </c>
      <c r="BM147" s="161" t="s">
        <v>224</v>
      </c>
    </row>
    <row r="148" spans="1:65" s="2" customFormat="1" ht="24.15" customHeight="1">
      <c r="A148" s="26"/>
      <c r="B148" s="149"/>
      <c r="C148" s="163" t="s">
        <v>189</v>
      </c>
      <c r="D148" s="163" t="s">
        <v>283</v>
      </c>
      <c r="E148" s="164" t="s">
        <v>772</v>
      </c>
      <c r="F148" s="165" t="s">
        <v>773</v>
      </c>
      <c r="G148" s="166" t="s">
        <v>286</v>
      </c>
      <c r="H148" s="167">
        <v>16</v>
      </c>
      <c r="I148" s="168">
        <v>0.81</v>
      </c>
      <c r="J148" s="168">
        <f t="shared" si="0"/>
        <v>12.96</v>
      </c>
      <c r="K148" s="169"/>
      <c r="L148" s="170"/>
      <c r="M148" s="171" t="s">
        <v>1</v>
      </c>
      <c r="N148" s="172" t="s">
        <v>38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595</v>
      </c>
      <c r="AT148" s="161" t="s">
        <v>283</v>
      </c>
      <c r="AU148" s="161" t="s">
        <v>85</v>
      </c>
      <c r="AY148" s="14" t="s">
        <v>146</v>
      </c>
      <c r="BE148" s="162">
        <f t="shared" si="4"/>
        <v>0</v>
      </c>
      <c r="BF148" s="162">
        <f t="shared" si="5"/>
        <v>12.96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85</v>
      </c>
      <c r="BK148" s="162">
        <f t="shared" si="9"/>
        <v>12.96</v>
      </c>
      <c r="BL148" s="14" t="s">
        <v>262</v>
      </c>
      <c r="BM148" s="161" t="s">
        <v>227</v>
      </c>
    </row>
    <row r="149" spans="1:65" s="2" customFormat="1" ht="16.5" customHeight="1">
      <c r="A149" s="26"/>
      <c r="B149" s="149"/>
      <c r="C149" s="150" t="s">
        <v>228</v>
      </c>
      <c r="D149" s="150" t="s">
        <v>148</v>
      </c>
      <c r="E149" s="151" t="s">
        <v>774</v>
      </c>
      <c r="F149" s="152" t="s">
        <v>775</v>
      </c>
      <c r="G149" s="153" t="s">
        <v>286</v>
      </c>
      <c r="H149" s="154">
        <v>16</v>
      </c>
      <c r="I149" s="155">
        <v>13.07</v>
      </c>
      <c r="J149" s="155">
        <f t="shared" si="0"/>
        <v>209.12</v>
      </c>
      <c r="K149" s="156"/>
      <c r="L149" s="27"/>
      <c r="M149" s="157" t="s">
        <v>1</v>
      </c>
      <c r="N149" s="158" t="s">
        <v>38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262</v>
      </c>
      <c r="AT149" s="161" t="s">
        <v>148</v>
      </c>
      <c r="AU149" s="161" t="s">
        <v>85</v>
      </c>
      <c r="AY149" s="14" t="s">
        <v>146</v>
      </c>
      <c r="BE149" s="162">
        <f t="shared" si="4"/>
        <v>0</v>
      </c>
      <c r="BF149" s="162">
        <f t="shared" si="5"/>
        <v>209.12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85</v>
      </c>
      <c r="BK149" s="162">
        <f t="shared" si="9"/>
        <v>209.12</v>
      </c>
      <c r="BL149" s="14" t="s">
        <v>262</v>
      </c>
      <c r="BM149" s="161" t="s">
        <v>231</v>
      </c>
    </row>
    <row r="150" spans="1:65" s="2" customFormat="1" ht="33" customHeight="1">
      <c r="A150" s="26"/>
      <c r="B150" s="149"/>
      <c r="C150" s="163" t="s">
        <v>192</v>
      </c>
      <c r="D150" s="163" t="s">
        <v>283</v>
      </c>
      <c r="E150" s="164" t="s">
        <v>776</v>
      </c>
      <c r="F150" s="165" t="s">
        <v>777</v>
      </c>
      <c r="G150" s="166" t="s">
        <v>286</v>
      </c>
      <c r="H150" s="167">
        <v>16</v>
      </c>
      <c r="I150" s="168">
        <v>15.96</v>
      </c>
      <c r="J150" s="168">
        <f t="shared" si="0"/>
        <v>255.36</v>
      </c>
      <c r="K150" s="169"/>
      <c r="L150" s="170"/>
      <c r="M150" s="171" t="s">
        <v>1</v>
      </c>
      <c r="N150" s="172" t="s">
        <v>38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595</v>
      </c>
      <c r="AT150" s="161" t="s">
        <v>283</v>
      </c>
      <c r="AU150" s="161" t="s">
        <v>85</v>
      </c>
      <c r="AY150" s="14" t="s">
        <v>146</v>
      </c>
      <c r="BE150" s="162">
        <f t="shared" si="4"/>
        <v>0</v>
      </c>
      <c r="BF150" s="162">
        <f t="shared" si="5"/>
        <v>255.36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85</v>
      </c>
      <c r="BK150" s="162">
        <f t="shared" si="9"/>
        <v>255.36</v>
      </c>
      <c r="BL150" s="14" t="s">
        <v>262</v>
      </c>
      <c r="BM150" s="161" t="s">
        <v>234</v>
      </c>
    </row>
    <row r="151" spans="1:65" s="2" customFormat="1" ht="21.75" customHeight="1">
      <c r="A151" s="26"/>
      <c r="B151" s="149"/>
      <c r="C151" s="150" t="s">
        <v>235</v>
      </c>
      <c r="D151" s="150" t="s">
        <v>148</v>
      </c>
      <c r="E151" s="151" t="s">
        <v>778</v>
      </c>
      <c r="F151" s="152" t="s">
        <v>779</v>
      </c>
      <c r="G151" s="153" t="s">
        <v>276</v>
      </c>
      <c r="H151" s="154">
        <v>220</v>
      </c>
      <c r="I151" s="155">
        <v>2.1</v>
      </c>
      <c r="J151" s="155">
        <f t="shared" si="0"/>
        <v>462</v>
      </c>
      <c r="K151" s="156"/>
      <c r="L151" s="27"/>
      <c r="M151" s="157" t="s">
        <v>1</v>
      </c>
      <c r="N151" s="158" t="s">
        <v>38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262</v>
      </c>
      <c r="AT151" s="161" t="s">
        <v>148</v>
      </c>
      <c r="AU151" s="161" t="s">
        <v>85</v>
      </c>
      <c r="AY151" s="14" t="s">
        <v>146</v>
      </c>
      <c r="BE151" s="162">
        <f t="shared" si="4"/>
        <v>0</v>
      </c>
      <c r="BF151" s="162">
        <f t="shared" si="5"/>
        <v>462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85</v>
      </c>
      <c r="BK151" s="162">
        <f t="shared" si="9"/>
        <v>462</v>
      </c>
      <c r="BL151" s="14" t="s">
        <v>262</v>
      </c>
      <c r="BM151" s="161" t="s">
        <v>238</v>
      </c>
    </row>
    <row r="152" spans="1:65" s="2" customFormat="1" ht="21.75" customHeight="1">
      <c r="A152" s="26"/>
      <c r="B152" s="149"/>
      <c r="C152" s="163" t="s">
        <v>196</v>
      </c>
      <c r="D152" s="163" t="s">
        <v>283</v>
      </c>
      <c r="E152" s="164" t="s">
        <v>780</v>
      </c>
      <c r="F152" s="165" t="s">
        <v>781</v>
      </c>
      <c r="G152" s="166" t="s">
        <v>678</v>
      </c>
      <c r="H152" s="167">
        <v>29.7</v>
      </c>
      <c r="I152" s="168">
        <v>6.06</v>
      </c>
      <c r="J152" s="168">
        <f t="shared" si="0"/>
        <v>179.98</v>
      </c>
      <c r="K152" s="169"/>
      <c r="L152" s="170"/>
      <c r="M152" s="171" t="s">
        <v>1</v>
      </c>
      <c r="N152" s="172" t="s">
        <v>38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595</v>
      </c>
      <c r="AT152" s="161" t="s">
        <v>283</v>
      </c>
      <c r="AU152" s="161" t="s">
        <v>85</v>
      </c>
      <c r="AY152" s="14" t="s">
        <v>146</v>
      </c>
      <c r="BE152" s="162">
        <f t="shared" si="4"/>
        <v>0</v>
      </c>
      <c r="BF152" s="162">
        <f t="shared" si="5"/>
        <v>179.98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85</v>
      </c>
      <c r="BK152" s="162">
        <f t="shared" si="9"/>
        <v>179.98</v>
      </c>
      <c r="BL152" s="14" t="s">
        <v>262</v>
      </c>
      <c r="BM152" s="161" t="s">
        <v>241</v>
      </c>
    </row>
    <row r="153" spans="1:65" s="2" customFormat="1" ht="21.75" customHeight="1">
      <c r="A153" s="26"/>
      <c r="B153" s="149"/>
      <c r="C153" s="150" t="s">
        <v>242</v>
      </c>
      <c r="D153" s="150" t="s">
        <v>148</v>
      </c>
      <c r="E153" s="151" t="s">
        <v>782</v>
      </c>
      <c r="F153" s="152" t="s">
        <v>783</v>
      </c>
      <c r="G153" s="153" t="s">
        <v>286</v>
      </c>
      <c r="H153" s="154">
        <v>36</v>
      </c>
      <c r="I153" s="155">
        <v>2.9</v>
      </c>
      <c r="J153" s="155">
        <f t="shared" si="0"/>
        <v>104.4</v>
      </c>
      <c r="K153" s="156"/>
      <c r="L153" s="27"/>
      <c r="M153" s="157" t="s">
        <v>1</v>
      </c>
      <c r="N153" s="158" t="s">
        <v>38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262</v>
      </c>
      <c r="AT153" s="161" t="s">
        <v>148</v>
      </c>
      <c r="AU153" s="161" t="s">
        <v>85</v>
      </c>
      <c r="AY153" s="14" t="s">
        <v>146</v>
      </c>
      <c r="BE153" s="162">
        <f t="shared" si="4"/>
        <v>0</v>
      </c>
      <c r="BF153" s="162">
        <f t="shared" si="5"/>
        <v>104.4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85</v>
      </c>
      <c r="BK153" s="162">
        <f t="shared" si="9"/>
        <v>104.4</v>
      </c>
      <c r="BL153" s="14" t="s">
        <v>262</v>
      </c>
      <c r="BM153" s="161" t="s">
        <v>245</v>
      </c>
    </row>
    <row r="154" spans="1:65" s="2" customFormat="1" ht="24.15" customHeight="1">
      <c r="A154" s="26"/>
      <c r="B154" s="149"/>
      <c r="C154" s="163" t="s">
        <v>199</v>
      </c>
      <c r="D154" s="163" t="s">
        <v>283</v>
      </c>
      <c r="E154" s="164" t="s">
        <v>784</v>
      </c>
      <c r="F154" s="165" t="s">
        <v>785</v>
      </c>
      <c r="G154" s="166" t="s">
        <v>286</v>
      </c>
      <c r="H154" s="167">
        <v>36</v>
      </c>
      <c r="I154" s="168">
        <v>0.53</v>
      </c>
      <c r="J154" s="168">
        <f t="shared" si="0"/>
        <v>19.079999999999998</v>
      </c>
      <c r="K154" s="169"/>
      <c r="L154" s="170"/>
      <c r="M154" s="171" t="s">
        <v>1</v>
      </c>
      <c r="N154" s="172" t="s">
        <v>38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595</v>
      </c>
      <c r="AT154" s="161" t="s">
        <v>283</v>
      </c>
      <c r="AU154" s="161" t="s">
        <v>85</v>
      </c>
      <c r="AY154" s="14" t="s">
        <v>146</v>
      </c>
      <c r="BE154" s="162">
        <f t="shared" si="4"/>
        <v>0</v>
      </c>
      <c r="BF154" s="162">
        <f t="shared" si="5"/>
        <v>19.079999999999998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85</v>
      </c>
      <c r="BK154" s="162">
        <f t="shared" si="9"/>
        <v>19.079999999999998</v>
      </c>
      <c r="BL154" s="14" t="s">
        <v>262</v>
      </c>
      <c r="BM154" s="161" t="s">
        <v>248</v>
      </c>
    </row>
    <row r="155" spans="1:65" s="2" customFormat="1" ht="21.75" customHeight="1">
      <c r="A155" s="26"/>
      <c r="B155" s="149"/>
      <c r="C155" s="150" t="s">
        <v>249</v>
      </c>
      <c r="D155" s="150" t="s">
        <v>148</v>
      </c>
      <c r="E155" s="151" t="s">
        <v>786</v>
      </c>
      <c r="F155" s="152" t="s">
        <v>787</v>
      </c>
      <c r="G155" s="153" t="s">
        <v>286</v>
      </c>
      <c r="H155" s="154">
        <v>6</v>
      </c>
      <c r="I155" s="155">
        <v>2.69</v>
      </c>
      <c r="J155" s="155">
        <f t="shared" si="0"/>
        <v>16.14</v>
      </c>
      <c r="K155" s="156"/>
      <c r="L155" s="27"/>
      <c r="M155" s="157" t="s">
        <v>1</v>
      </c>
      <c r="N155" s="158" t="s">
        <v>38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262</v>
      </c>
      <c r="AT155" s="161" t="s">
        <v>148</v>
      </c>
      <c r="AU155" s="161" t="s">
        <v>85</v>
      </c>
      <c r="AY155" s="14" t="s">
        <v>146</v>
      </c>
      <c r="BE155" s="162">
        <f t="shared" si="4"/>
        <v>0</v>
      </c>
      <c r="BF155" s="162">
        <f t="shared" si="5"/>
        <v>16.14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85</v>
      </c>
      <c r="BK155" s="162">
        <f t="shared" si="9"/>
        <v>16.14</v>
      </c>
      <c r="BL155" s="14" t="s">
        <v>262</v>
      </c>
      <c r="BM155" s="161" t="s">
        <v>252</v>
      </c>
    </row>
    <row r="156" spans="1:65" s="2" customFormat="1" ht="24.15" customHeight="1">
      <c r="A156" s="26"/>
      <c r="B156" s="149"/>
      <c r="C156" s="163" t="s">
        <v>203</v>
      </c>
      <c r="D156" s="163" t="s">
        <v>283</v>
      </c>
      <c r="E156" s="164" t="s">
        <v>788</v>
      </c>
      <c r="F156" s="165" t="s">
        <v>789</v>
      </c>
      <c r="G156" s="166" t="s">
        <v>286</v>
      </c>
      <c r="H156" s="167">
        <v>6</v>
      </c>
      <c r="I156" s="168">
        <v>0.76</v>
      </c>
      <c r="J156" s="168">
        <f t="shared" si="0"/>
        <v>4.5599999999999996</v>
      </c>
      <c r="K156" s="169"/>
      <c r="L156" s="170"/>
      <c r="M156" s="171" t="s">
        <v>1</v>
      </c>
      <c r="N156" s="172" t="s">
        <v>38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595</v>
      </c>
      <c r="AT156" s="161" t="s">
        <v>283</v>
      </c>
      <c r="AU156" s="161" t="s">
        <v>85</v>
      </c>
      <c r="AY156" s="14" t="s">
        <v>146</v>
      </c>
      <c r="BE156" s="162">
        <f t="shared" si="4"/>
        <v>0</v>
      </c>
      <c r="BF156" s="162">
        <f t="shared" si="5"/>
        <v>4.5599999999999996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85</v>
      </c>
      <c r="BK156" s="162">
        <f t="shared" si="9"/>
        <v>4.5599999999999996</v>
      </c>
      <c r="BL156" s="14" t="s">
        <v>262</v>
      </c>
      <c r="BM156" s="161" t="s">
        <v>255</v>
      </c>
    </row>
    <row r="157" spans="1:65" s="2" customFormat="1" ht="16.5" customHeight="1">
      <c r="A157" s="26"/>
      <c r="B157" s="149"/>
      <c r="C157" s="150" t="s">
        <v>256</v>
      </c>
      <c r="D157" s="150" t="s">
        <v>148</v>
      </c>
      <c r="E157" s="151" t="s">
        <v>790</v>
      </c>
      <c r="F157" s="152" t="s">
        <v>791</v>
      </c>
      <c r="G157" s="153" t="s">
        <v>286</v>
      </c>
      <c r="H157" s="154">
        <v>88</v>
      </c>
      <c r="I157" s="155">
        <v>1.89</v>
      </c>
      <c r="J157" s="155">
        <f t="shared" si="0"/>
        <v>166.32</v>
      </c>
      <c r="K157" s="156"/>
      <c r="L157" s="27"/>
      <c r="M157" s="157" t="s">
        <v>1</v>
      </c>
      <c r="N157" s="158" t="s">
        <v>38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262</v>
      </c>
      <c r="AT157" s="161" t="s">
        <v>148</v>
      </c>
      <c r="AU157" s="161" t="s">
        <v>85</v>
      </c>
      <c r="AY157" s="14" t="s">
        <v>146</v>
      </c>
      <c r="BE157" s="162">
        <f t="shared" si="4"/>
        <v>0</v>
      </c>
      <c r="BF157" s="162">
        <f t="shared" si="5"/>
        <v>166.32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85</v>
      </c>
      <c r="BK157" s="162">
        <f t="shared" si="9"/>
        <v>166.32</v>
      </c>
      <c r="BL157" s="14" t="s">
        <v>262</v>
      </c>
      <c r="BM157" s="161" t="s">
        <v>259</v>
      </c>
    </row>
    <row r="158" spans="1:65" s="2" customFormat="1" ht="33" customHeight="1">
      <c r="A158" s="26"/>
      <c r="B158" s="149"/>
      <c r="C158" s="163" t="s">
        <v>206</v>
      </c>
      <c r="D158" s="163" t="s">
        <v>283</v>
      </c>
      <c r="E158" s="164" t="s">
        <v>792</v>
      </c>
      <c r="F158" s="165" t="s">
        <v>793</v>
      </c>
      <c r="G158" s="166" t="s">
        <v>286</v>
      </c>
      <c r="H158" s="167">
        <v>88</v>
      </c>
      <c r="I158" s="168">
        <v>0.45</v>
      </c>
      <c r="J158" s="168">
        <f t="shared" si="0"/>
        <v>39.6</v>
      </c>
      <c r="K158" s="169"/>
      <c r="L158" s="170"/>
      <c r="M158" s="171" t="s">
        <v>1</v>
      </c>
      <c r="N158" s="172" t="s">
        <v>38</v>
      </c>
      <c r="O158" s="159">
        <v>0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595</v>
      </c>
      <c r="AT158" s="161" t="s">
        <v>283</v>
      </c>
      <c r="AU158" s="161" t="s">
        <v>85</v>
      </c>
      <c r="AY158" s="14" t="s">
        <v>146</v>
      </c>
      <c r="BE158" s="162">
        <f t="shared" si="4"/>
        <v>0</v>
      </c>
      <c r="BF158" s="162">
        <f t="shared" si="5"/>
        <v>39.6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85</v>
      </c>
      <c r="BK158" s="162">
        <f t="shared" si="9"/>
        <v>39.6</v>
      </c>
      <c r="BL158" s="14" t="s">
        <v>262</v>
      </c>
      <c r="BM158" s="161" t="s">
        <v>262</v>
      </c>
    </row>
    <row r="159" spans="1:65" s="2" customFormat="1" ht="16.5" customHeight="1">
      <c r="A159" s="26"/>
      <c r="B159" s="149"/>
      <c r="C159" s="150" t="s">
        <v>263</v>
      </c>
      <c r="D159" s="150" t="s">
        <v>148</v>
      </c>
      <c r="E159" s="151" t="s">
        <v>794</v>
      </c>
      <c r="F159" s="152" t="s">
        <v>795</v>
      </c>
      <c r="G159" s="153" t="s">
        <v>286</v>
      </c>
      <c r="H159" s="154">
        <v>8</v>
      </c>
      <c r="I159" s="155">
        <v>1.89</v>
      </c>
      <c r="J159" s="155">
        <f t="shared" si="0"/>
        <v>15.12</v>
      </c>
      <c r="K159" s="156"/>
      <c r="L159" s="27"/>
      <c r="M159" s="157" t="s">
        <v>1</v>
      </c>
      <c r="N159" s="158" t="s">
        <v>38</v>
      </c>
      <c r="O159" s="159">
        <v>0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262</v>
      </c>
      <c r="AT159" s="161" t="s">
        <v>148</v>
      </c>
      <c r="AU159" s="161" t="s">
        <v>85</v>
      </c>
      <c r="AY159" s="14" t="s">
        <v>146</v>
      </c>
      <c r="BE159" s="162">
        <f t="shared" si="4"/>
        <v>0</v>
      </c>
      <c r="BF159" s="162">
        <f t="shared" si="5"/>
        <v>15.12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85</v>
      </c>
      <c r="BK159" s="162">
        <f t="shared" si="9"/>
        <v>15.12</v>
      </c>
      <c r="BL159" s="14" t="s">
        <v>262</v>
      </c>
      <c r="BM159" s="161" t="s">
        <v>266</v>
      </c>
    </row>
    <row r="160" spans="1:65" s="2" customFormat="1" ht="33" customHeight="1">
      <c r="A160" s="26"/>
      <c r="B160" s="149"/>
      <c r="C160" s="163" t="s">
        <v>210</v>
      </c>
      <c r="D160" s="163" t="s">
        <v>283</v>
      </c>
      <c r="E160" s="164" t="s">
        <v>796</v>
      </c>
      <c r="F160" s="165" t="s">
        <v>797</v>
      </c>
      <c r="G160" s="166" t="s">
        <v>286</v>
      </c>
      <c r="H160" s="167">
        <v>8</v>
      </c>
      <c r="I160" s="168">
        <v>0.59</v>
      </c>
      <c r="J160" s="168">
        <f t="shared" si="0"/>
        <v>4.72</v>
      </c>
      <c r="K160" s="169"/>
      <c r="L160" s="170"/>
      <c r="M160" s="171" t="s">
        <v>1</v>
      </c>
      <c r="N160" s="172" t="s">
        <v>38</v>
      </c>
      <c r="O160" s="159">
        <v>0</v>
      </c>
      <c r="P160" s="159">
        <f t="shared" si="1"/>
        <v>0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595</v>
      </c>
      <c r="AT160" s="161" t="s">
        <v>283</v>
      </c>
      <c r="AU160" s="161" t="s">
        <v>85</v>
      </c>
      <c r="AY160" s="14" t="s">
        <v>146</v>
      </c>
      <c r="BE160" s="162">
        <f t="shared" si="4"/>
        <v>0</v>
      </c>
      <c r="BF160" s="162">
        <f t="shared" si="5"/>
        <v>4.72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85</v>
      </c>
      <c r="BK160" s="162">
        <f t="shared" si="9"/>
        <v>4.72</v>
      </c>
      <c r="BL160" s="14" t="s">
        <v>262</v>
      </c>
      <c r="BM160" s="161" t="s">
        <v>269</v>
      </c>
    </row>
    <row r="161" spans="1:65" s="2" customFormat="1" ht="16.5" customHeight="1">
      <c r="A161" s="26"/>
      <c r="B161" s="149"/>
      <c r="C161" s="150" t="s">
        <v>270</v>
      </c>
      <c r="D161" s="150" t="s">
        <v>148</v>
      </c>
      <c r="E161" s="151" t="s">
        <v>798</v>
      </c>
      <c r="F161" s="152" t="s">
        <v>799</v>
      </c>
      <c r="G161" s="153" t="s">
        <v>286</v>
      </c>
      <c r="H161" s="154">
        <v>16</v>
      </c>
      <c r="I161" s="155">
        <v>2.69</v>
      </c>
      <c r="J161" s="155">
        <f t="shared" si="0"/>
        <v>43.04</v>
      </c>
      <c r="K161" s="156"/>
      <c r="L161" s="27"/>
      <c r="M161" s="157" t="s">
        <v>1</v>
      </c>
      <c r="N161" s="158" t="s">
        <v>38</v>
      </c>
      <c r="O161" s="159">
        <v>0</v>
      </c>
      <c r="P161" s="159">
        <f t="shared" si="1"/>
        <v>0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262</v>
      </c>
      <c r="AT161" s="161" t="s">
        <v>148</v>
      </c>
      <c r="AU161" s="161" t="s">
        <v>85</v>
      </c>
      <c r="AY161" s="14" t="s">
        <v>146</v>
      </c>
      <c r="BE161" s="162">
        <f t="shared" si="4"/>
        <v>0</v>
      </c>
      <c r="BF161" s="162">
        <f t="shared" si="5"/>
        <v>43.04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85</v>
      </c>
      <c r="BK161" s="162">
        <f t="shared" si="9"/>
        <v>43.04</v>
      </c>
      <c r="BL161" s="14" t="s">
        <v>262</v>
      </c>
      <c r="BM161" s="161" t="s">
        <v>273</v>
      </c>
    </row>
    <row r="162" spans="1:65" s="2" customFormat="1" ht="24.15" customHeight="1">
      <c r="A162" s="26"/>
      <c r="B162" s="149"/>
      <c r="C162" s="163" t="s">
        <v>213</v>
      </c>
      <c r="D162" s="163" t="s">
        <v>283</v>
      </c>
      <c r="E162" s="164" t="s">
        <v>800</v>
      </c>
      <c r="F162" s="165" t="s">
        <v>801</v>
      </c>
      <c r="G162" s="166" t="s">
        <v>286</v>
      </c>
      <c r="H162" s="167">
        <v>16</v>
      </c>
      <c r="I162" s="168">
        <v>1.1200000000000001</v>
      </c>
      <c r="J162" s="168">
        <f t="shared" si="0"/>
        <v>17.920000000000002</v>
      </c>
      <c r="K162" s="169"/>
      <c r="L162" s="170"/>
      <c r="M162" s="171" t="s">
        <v>1</v>
      </c>
      <c r="N162" s="172" t="s">
        <v>38</v>
      </c>
      <c r="O162" s="159">
        <v>0</v>
      </c>
      <c r="P162" s="159">
        <f t="shared" si="1"/>
        <v>0</v>
      </c>
      <c r="Q162" s="159">
        <v>0</v>
      </c>
      <c r="R162" s="159">
        <f t="shared" si="2"/>
        <v>0</v>
      </c>
      <c r="S162" s="159">
        <v>0</v>
      </c>
      <c r="T162" s="160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595</v>
      </c>
      <c r="AT162" s="161" t="s">
        <v>283</v>
      </c>
      <c r="AU162" s="161" t="s">
        <v>85</v>
      </c>
      <c r="AY162" s="14" t="s">
        <v>146</v>
      </c>
      <c r="BE162" s="162">
        <f t="shared" si="4"/>
        <v>0</v>
      </c>
      <c r="BF162" s="162">
        <f t="shared" si="5"/>
        <v>17.920000000000002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4" t="s">
        <v>85</v>
      </c>
      <c r="BK162" s="162">
        <f t="shared" si="9"/>
        <v>17.920000000000002</v>
      </c>
      <c r="BL162" s="14" t="s">
        <v>262</v>
      </c>
      <c r="BM162" s="161" t="s">
        <v>277</v>
      </c>
    </row>
    <row r="163" spans="1:65" s="2" customFormat="1" ht="16.5" customHeight="1">
      <c r="A163" s="26"/>
      <c r="B163" s="149"/>
      <c r="C163" s="150" t="s">
        <v>279</v>
      </c>
      <c r="D163" s="150" t="s">
        <v>148</v>
      </c>
      <c r="E163" s="151" t="s">
        <v>802</v>
      </c>
      <c r="F163" s="152" t="s">
        <v>803</v>
      </c>
      <c r="G163" s="153" t="s">
        <v>286</v>
      </c>
      <c r="H163" s="154">
        <v>8</v>
      </c>
      <c r="I163" s="155">
        <v>2.69</v>
      </c>
      <c r="J163" s="155">
        <f t="shared" si="0"/>
        <v>21.52</v>
      </c>
      <c r="K163" s="156"/>
      <c r="L163" s="27"/>
      <c r="M163" s="157" t="s">
        <v>1</v>
      </c>
      <c r="N163" s="158" t="s">
        <v>38</v>
      </c>
      <c r="O163" s="159">
        <v>0</v>
      </c>
      <c r="P163" s="159">
        <f t="shared" si="1"/>
        <v>0</v>
      </c>
      <c r="Q163" s="159">
        <v>0</v>
      </c>
      <c r="R163" s="159">
        <f t="shared" si="2"/>
        <v>0</v>
      </c>
      <c r="S163" s="159">
        <v>0</v>
      </c>
      <c r="T163" s="160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262</v>
      </c>
      <c r="AT163" s="161" t="s">
        <v>148</v>
      </c>
      <c r="AU163" s="161" t="s">
        <v>85</v>
      </c>
      <c r="AY163" s="14" t="s">
        <v>146</v>
      </c>
      <c r="BE163" s="162">
        <f t="shared" si="4"/>
        <v>0</v>
      </c>
      <c r="BF163" s="162">
        <f t="shared" si="5"/>
        <v>21.52</v>
      </c>
      <c r="BG163" s="162">
        <f t="shared" si="6"/>
        <v>0</v>
      </c>
      <c r="BH163" s="162">
        <f t="shared" si="7"/>
        <v>0</v>
      </c>
      <c r="BI163" s="162">
        <f t="shared" si="8"/>
        <v>0</v>
      </c>
      <c r="BJ163" s="14" t="s">
        <v>85</v>
      </c>
      <c r="BK163" s="162">
        <f t="shared" si="9"/>
        <v>21.52</v>
      </c>
      <c r="BL163" s="14" t="s">
        <v>262</v>
      </c>
      <c r="BM163" s="161" t="s">
        <v>282</v>
      </c>
    </row>
    <row r="164" spans="1:65" s="2" customFormat="1" ht="24.15" customHeight="1">
      <c r="A164" s="26"/>
      <c r="B164" s="149"/>
      <c r="C164" s="163" t="s">
        <v>217</v>
      </c>
      <c r="D164" s="163" t="s">
        <v>283</v>
      </c>
      <c r="E164" s="164" t="s">
        <v>804</v>
      </c>
      <c r="F164" s="165" t="s">
        <v>805</v>
      </c>
      <c r="G164" s="166" t="s">
        <v>286</v>
      </c>
      <c r="H164" s="167">
        <v>8</v>
      </c>
      <c r="I164" s="168">
        <v>1.31</v>
      </c>
      <c r="J164" s="168">
        <f t="shared" si="0"/>
        <v>10.48</v>
      </c>
      <c r="K164" s="169"/>
      <c r="L164" s="170"/>
      <c r="M164" s="171" t="s">
        <v>1</v>
      </c>
      <c r="N164" s="172" t="s">
        <v>38</v>
      </c>
      <c r="O164" s="159">
        <v>0</v>
      </c>
      <c r="P164" s="159">
        <f t="shared" si="1"/>
        <v>0</v>
      </c>
      <c r="Q164" s="159">
        <v>0</v>
      </c>
      <c r="R164" s="159">
        <f t="shared" si="2"/>
        <v>0</v>
      </c>
      <c r="S164" s="159">
        <v>0</v>
      </c>
      <c r="T164" s="160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595</v>
      </c>
      <c r="AT164" s="161" t="s">
        <v>283</v>
      </c>
      <c r="AU164" s="161" t="s">
        <v>85</v>
      </c>
      <c r="AY164" s="14" t="s">
        <v>146</v>
      </c>
      <c r="BE164" s="162">
        <f t="shared" si="4"/>
        <v>0</v>
      </c>
      <c r="BF164" s="162">
        <f t="shared" si="5"/>
        <v>10.48</v>
      </c>
      <c r="BG164" s="162">
        <f t="shared" si="6"/>
        <v>0</v>
      </c>
      <c r="BH164" s="162">
        <f t="shared" si="7"/>
        <v>0</v>
      </c>
      <c r="BI164" s="162">
        <f t="shared" si="8"/>
        <v>0</v>
      </c>
      <c r="BJ164" s="14" t="s">
        <v>85</v>
      </c>
      <c r="BK164" s="162">
        <f t="shared" si="9"/>
        <v>10.48</v>
      </c>
      <c r="BL164" s="14" t="s">
        <v>262</v>
      </c>
      <c r="BM164" s="161" t="s">
        <v>287</v>
      </c>
    </row>
    <row r="165" spans="1:65" s="2" customFormat="1" ht="16.5" customHeight="1">
      <c r="A165" s="26"/>
      <c r="B165" s="149"/>
      <c r="C165" s="150" t="s">
        <v>288</v>
      </c>
      <c r="D165" s="150" t="s">
        <v>148</v>
      </c>
      <c r="E165" s="151" t="s">
        <v>806</v>
      </c>
      <c r="F165" s="152" t="s">
        <v>807</v>
      </c>
      <c r="G165" s="153" t="s">
        <v>286</v>
      </c>
      <c r="H165" s="154">
        <v>8</v>
      </c>
      <c r="I165" s="155">
        <v>0.84</v>
      </c>
      <c r="J165" s="155">
        <f t="shared" si="0"/>
        <v>6.72</v>
      </c>
      <c r="K165" s="156"/>
      <c r="L165" s="27"/>
      <c r="M165" s="157" t="s">
        <v>1</v>
      </c>
      <c r="N165" s="158" t="s">
        <v>38</v>
      </c>
      <c r="O165" s="159">
        <v>0</v>
      </c>
      <c r="P165" s="159">
        <f t="shared" si="1"/>
        <v>0</v>
      </c>
      <c r="Q165" s="159">
        <v>0</v>
      </c>
      <c r="R165" s="159">
        <f t="shared" si="2"/>
        <v>0</v>
      </c>
      <c r="S165" s="159">
        <v>0</v>
      </c>
      <c r="T165" s="160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262</v>
      </c>
      <c r="AT165" s="161" t="s">
        <v>148</v>
      </c>
      <c r="AU165" s="161" t="s">
        <v>85</v>
      </c>
      <c r="AY165" s="14" t="s">
        <v>146</v>
      </c>
      <c r="BE165" s="162">
        <f t="shared" si="4"/>
        <v>0</v>
      </c>
      <c r="BF165" s="162">
        <f t="shared" si="5"/>
        <v>6.72</v>
      </c>
      <c r="BG165" s="162">
        <f t="shared" si="6"/>
        <v>0</v>
      </c>
      <c r="BH165" s="162">
        <f t="shared" si="7"/>
        <v>0</v>
      </c>
      <c r="BI165" s="162">
        <f t="shared" si="8"/>
        <v>0</v>
      </c>
      <c r="BJ165" s="14" t="s">
        <v>85</v>
      </c>
      <c r="BK165" s="162">
        <f t="shared" si="9"/>
        <v>6.72</v>
      </c>
      <c r="BL165" s="14" t="s">
        <v>262</v>
      </c>
      <c r="BM165" s="161" t="s">
        <v>291</v>
      </c>
    </row>
    <row r="166" spans="1:65" s="2" customFormat="1" ht="24.15" customHeight="1">
      <c r="A166" s="26"/>
      <c r="B166" s="149"/>
      <c r="C166" s="163" t="s">
        <v>220</v>
      </c>
      <c r="D166" s="163" t="s">
        <v>283</v>
      </c>
      <c r="E166" s="164" t="s">
        <v>808</v>
      </c>
      <c r="F166" s="165" t="s">
        <v>809</v>
      </c>
      <c r="G166" s="166" t="s">
        <v>286</v>
      </c>
      <c r="H166" s="167">
        <v>8</v>
      </c>
      <c r="I166" s="168">
        <v>0.57999999999999996</v>
      </c>
      <c r="J166" s="168">
        <f t="shared" si="0"/>
        <v>4.6399999999999997</v>
      </c>
      <c r="K166" s="169"/>
      <c r="L166" s="170"/>
      <c r="M166" s="171" t="s">
        <v>1</v>
      </c>
      <c r="N166" s="172" t="s">
        <v>38</v>
      </c>
      <c r="O166" s="159">
        <v>0</v>
      </c>
      <c r="P166" s="159">
        <f t="shared" si="1"/>
        <v>0</v>
      </c>
      <c r="Q166" s="159">
        <v>0</v>
      </c>
      <c r="R166" s="159">
        <f t="shared" si="2"/>
        <v>0</v>
      </c>
      <c r="S166" s="159">
        <v>0</v>
      </c>
      <c r="T166" s="160">
        <f t="shared" si="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595</v>
      </c>
      <c r="AT166" s="161" t="s">
        <v>283</v>
      </c>
      <c r="AU166" s="161" t="s">
        <v>85</v>
      </c>
      <c r="AY166" s="14" t="s">
        <v>146</v>
      </c>
      <c r="BE166" s="162">
        <f t="shared" si="4"/>
        <v>0</v>
      </c>
      <c r="BF166" s="162">
        <f t="shared" si="5"/>
        <v>4.6399999999999997</v>
      </c>
      <c r="BG166" s="162">
        <f t="shared" si="6"/>
        <v>0</v>
      </c>
      <c r="BH166" s="162">
        <f t="shared" si="7"/>
        <v>0</v>
      </c>
      <c r="BI166" s="162">
        <f t="shared" si="8"/>
        <v>0</v>
      </c>
      <c r="BJ166" s="14" t="s">
        <v>85</v>
      </c>
      <c r="BK166" s="162">
        <f t="shared" si="9"/>
        <v>4.6399999999999997</v>
      </c>
      <c r="BL166" s="14" t="s">
        <v>262</v>
      </c>
      <c r="BM166" s="161" t="s">
        <v>294</v>
      </c>
    </row>
    <row r="167" spans="1:65" s="2" customFormat="1" ht="16.5" customHeight="1">
      <c r="A167" s="26"/>
      <c r="B167" s="149"/>
      <c r="C167" s="150" t="s">
        <v>295</v>
      </c>
      <c r="D167" s="150" t="s">
        <v>148</v>
      </c>
      <c r="E167" s="151" t="s">
        <v>810</v>
      </c>
      <c r="F167" s="152" t="s">
        <v>811</v>
      </c>
      <c r="G167" s="153" t="s">
        <v>315</v>
      </c>
      <c r="H167" s="154">
        <v>1</v>
      </c>
      <c r="I167" s="155">
        <v>180</v>
      </c>
      <c r="J167" s="155">
        <f t="shared" si="0"/>
        <v>180</v>
      </c>
      <c r="K167" s="156"/>
      <c r="L167" s="27"/>
      <c r="M167" s="157" t="s">
        <v>1</v>
      </c>
      <c r="N167" s="158" t="s">
        <v>38</v>
      </c>
      <c r="O167" s="159">
        <v>0</v>
      </c>
      <c r="P167" s="159">
        <f t="shared" si="1"/>
        <v>0</v>
      </c>
      <c r="Q167" s="159">
        <v>0</v>
      </c>
      <c r="R167" s="159">
        <f t="shared" si="2"/>
        <v>0</v>
      </c>
      <c r="S167" s="159">
        <v>0</v>
      </c>
      <c r="T167" s="160">
        <f t="shared" si="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262</v>
      </c>
      <c r="AT167" s="161" t="s">
        <v>148</v>
      </c>
      <c r="AU167" s="161" t="s">
        <v>85</v>
      </c>
      <c r="AY167" s="14" t="s">
        <v>146</v>
      </c>
      <c r="BE167" s="162">
        <f t="shared" si="4"/>
        <v>0</v>
      </c>
      <c r="BF167" s="162">
        <f t="shared" si="5"/>
        <v>180</v>
      </c>
      <c r="BG167" s="162">
        <f t="shared" si="6"/>
        <v>0</v>
      </c>
      <c r="BH167" s="162">
        <f t="shared" si="7"/>
        <v>0</v>
      </c>
      <c r="BI167" s="162">
        <f t="shared" si="8"/>
        <v>0</v>
      </c>
      <c r="BJ167" s="14" t="s">
        <v>85</v>
      </c>
      <c r="BK167" s="162">
        <f t="shared" si="9"/>
        <v>180</v>
      </c>
      <c r="BL167" s="14" t="s">
        <v>262</v>
      </c>
      <c r="BM167" s="161" t="s">
        <v>298</v>
      </c>
    </row>
    <row r="168" spans="1:65" s="2" customFormat="1" ht="16.5" customHeight="1">
      <c r="A168" s="26"/>
      <c r="B168" s="149"/>
      <c r="C168" s="150" t="s">
        <v>224</v>
      </c>
      <c r="D168" s="150" t="s">
        <v>148</v>
      </c>
      <c r="E168" s="151" t="s">
        <v>812</v>
      </c>
      <c r="F168" s="152" t="s">
        <v>813</v>
      </c>
      <c r="G168" s="153" t="s">
        <v>423</v>
      </c>
      <c r="H168" s="154">
        <v>1</v>
      </c>
      <c r="I168" s="155">
        <v>38.68</v>
      </c>
      <c r="J168" s="155">
        <f t="shared" si="0"/>
        <v>38.68</v>
      </c>
      <c r="K168" s="156"/>
      <c r="L168" s="27"/>
      <c r="M168" s="157" t="s">
        <v>1</v>
      </c>
      <c r="N168" s="158" t="s">
        <v>38</v>
      </c>
      <c r="O168" s="159">
        <v>0</v>
      </c>
      <c r="P168" s="159">
        <f t="shared" si="1"/>
        <v>0</v>
      </c>
      <c r="Q168" s="159">
        <v>0</v>
      </c>
      <c r="R168" s="159">
        <f t="shared" si="2"/>
        <v>0</v>
      </c>
      <c r="S168" s="159">
        <v>0</v>
      </c>
      <c r="T168" s="160">
        <f t="shared" si="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262</v>
      </c>
      <c r="AT168" s="161" t="s">
        <v>148</v>
      </c>
      <c r="AU168" s="161" t="s">
        <v>85</v>
      </c>
      <c r="AY168" s="14" t="s">
        <v>146</v>
      </c>
      <c r="BE168" s="162">
        <f t="shared" si="4"/>
        <v>0</v>
      </c>
      <c r="BF168" s="162">
        <f t="shared" si="5"/>
        <v>38.68</v>
      </c>
      <c r="BG168" s="162">
        <f t="shared" si="6"/>
        <v>0</v>
      </c>
      <c r="BH168" s="162">
        <f t="shared" si="7"/>
        <v>0</v>
      </c>
      <c r="BI168" s="162">
        <f t="shared" si="8"/>
        <v>0</v>
      </c>
      <c r="BJ168" s="14" t="s">
        <v>85</v>
      </c>
      <c r="BK168" s="162">
        <f t="shared" si="9"/>
        <v>38.68</v>
      </c>
      <c r="BL168" s="14" t="s">
        <v>262</v>
      </c>
      <c r="BM168" s="161" t="s">
        <v>301</v>
      </c>
    </row>
    <row r="169" spans="1:65" s="2" customFormat="1" ht="16.5" customHeight="1">
      <c r="A169" s="26"/>
      <c r="B169" s="149"/>
      <c r="C169" s="150" t="s">
        <v>302</v>
      </c>
      <c r="D169" s="150" t="s">
        <v>148</v>
      </c>
      <c r="E169" s="151" t="s">
        <v>814</v>
      </c>
      <c r="F169" s="152" t="s">
        <v>815</v>
      </c>
      <c r="G169" s="153" t="s">
        <v>423</v>
      </c>
      <c r="H169" s="154">
        <v>3</v>
      </c>
      <c r="I169" s="155">
        <v>14.35</v>
      </c>
      <c r="J169" s="155">
        <f t="shared" si="0"/>
        <v>43.05</v>
      </c>
      <c r="K169" s="156"/>
      <c r="L169" s="27"/>
      <c r="M169" s="157" t="s">
        <v>1</v>
      </c>
      <c r="N169" s="158" t="s">
        <v>38</v>
      </c>
      <c r="O169" s="159">
        <v>0</v>
      </c>
      <c r="P169" s="159">
        <f t="shared" si="1"/>
        <v>0</v>
      </c>
      <c r="Q169" s="159">
        <v>0</v>
      </c>
      <c r="R169" s="159">
        <f t="shared" si="2"/>
        <v>0</v>
      </c>
      <c r="S169" s="159">
        <v>0</v>
      </c>
      <c r="T169" s="160">
        <f t="shared" si="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262</v>
      </c>
      <c r="AT169" s="161" t="s">
        <v>148</v>
      </c>
      <c r="AU169" s="161" t="s">
        <v>85</v>
      </c>
      <c r="AY169" s="14" t="s">
        <v>146</v>
      </c>
      <c r="BE169" s="162">
        <f t="shared" si="4"/>
        <v>0</v>
      </c>
      <c r="BF169" s="162">
        <f t="shared" si="5"/>
        <v>43.05</v>
      </c>
      <c r="BG169" s="162">
        <f t="shared" si="6"/>
        <v>0</v>
      </c>
      <c r="BH169" s="162">
        <f t="shared" si="7"/>
        <v>0</v>
      </c>
      <c r="BI169" s="162">
        <f t="shared" si="8"/>
        <v>0</v>
      </c>
      <c r="BJ169" s="14" t="s">
        <v>85</v>
      </c>
      <c r="BK169" s="162">
        <f t="shared" si="9"/>
        <v>43.05</v>
      </c>
      <c r="BL169" s="14" t="s">
        <v>262</v>
      </c>
      <c r="BM169" s="161" t="s">
        <v>305</v>
      </c>
    </row>
    <row r="170" spans="1:65" s="2" customFormat="1" ht="16.5" customHeight="1">
      <c r="A170" s="26"/>
      <c r="B170" s="149"/>
      <c r="C170" s="150" t="s">
        <v>227</v>
      </c>
      <c r="D170" s="150" t="s">
        <v>148</v>
      </c>
      <c r="E170" s="151" t="s">
        <v>816</v>
      </c>
      <c r="F170" s="152" t="s">
        <v>817</v>
      </c>
      <c r="G170" s="153" t="s">
        <v>423</v>
      </c>
      <c r="H170" s="154">
        <v>6</v>
      </c>
      <c r="I170" s="155">
        <v>24.32</v>
      </c>
      <c r="J170" s="155">
        <f t="shared" si="0"/>
        <v>145.91999999999999</v>
      </c>
      <c r="K170" s="156"/>
      <c r="L170" s="27"/>
      <c r="M170" s="157" t="s">
        <v>1</v>
      </c>
      <c r="N170" s="158" t="s">
        <v>38</v>
      </c>
      <c r="O170" s="159">
        <v>0</v>
      </c>
      <c r="P170" s="159">
        <f t="shared" si="1"/>
        <v>0</v>
      </c>
      <c r="Q170" s="159">
        <v>0</v>
      </c>
      <c r="R170" s="159">
        <f t="shared" si="2"/>
        <v>0</v>
      </c>
      <c r="S170" s="159">
        <v>0</v>
      </c>
      <c r="T170" s="160">
        <f t="shared" si="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262</v>
      </c>
      <c r="AT170" s="161" t="s">
        <v>148</v>
      </c>
      <c r="AU170" s="161" t="s">
        <v>85</v>
      </c>
      <c r="AY170" s="14" t="s">
        <v>146</v>
      </c>
      <c r="BE170" s="162">
        <f t="shared" si="4"/>
        <v>0</v>
      </c>
      <c r="BF170" s="162">
        <f t="shared" si="5"/>
        <v>145.91999999999999</v>
      </c>
      <c r="BG170" s="162">
        <f t="shared" si="6"/>
        <v>0</v>
      </c>
      <c r="BH170" s="162">
        <f t="shared" si="7"/>
        <v>0</v>
      </c>
      <c r="BI170" s="162">
        <f t="shared" si="8"/>
        <v>0</v>
      </c>
      <c r="BJ170" s="14" t="s">
        <v>85</v>
      </c>
      <c r="BK170" s="162">
        <f t="shared" si="9"/>
        <v>145.91999999999999</v>
      </c>
      <c r="BL170" s="14" t="s">
        <v>262</v>
      </c>
      <c r="BM170" s="161" t="s">
        <v>308</v>
      </c>
    </row>
    <row r="171" spans="1:65" s="12" customFormat="1" ht="22.95" customHeight="1">
      <c r="B171" s="137"/>
      <c r="D171" s="138" t="s">
        <v>71</v>
      </c>
      <c r="E171" s="147" t="s">
        <v>180</v>
      </c>
      <c r="F171" s="147" t="s">
        <v>278</v>
      </c>
      <c r="J171" s="148">
        <f>BK171</f>
        <v>180</v>
      </c>
      <c r="L171" s="137"/>
      <c r="M171" s="141"/>
      <c r="N171" s="142"/>
      <c r="O171" s="142"/>
      <c r="P171" s="143">
        <f>P172</f>
        <v>0</v>
      </c>
      <c r="Q171" s="142"/>
      <c r="R171" s="143">
        <f>R172</f>
        <v>0</v>
      </c>
      <c r="S171" s="142"/>
      <c r="T171" s="144">
        <f>T172</f>
        <v>0</v>
      </c>
      <c r="AR171" s="138" t="s">
        <v>79</v>
      </c>
      <c r="AT171" s="145" t="s">
        <v>71</v>
      </c>
      <c r="AU171" s="145" t="s">
        <v>79</v>
      </c>
      <c r="AY171" s="138" t="s">
        <v>146</v>
      </c>
      <c r="BK171" s="146">
        <f>BK172</f>
        <v>180</v>
      </c>
    </row>
    <row r="172" spans="1:65" s="2" customFormat="1" ht="37.950000000000003" customHeight="1">
      <c r="A172" s="26"/>
      <c r="B172" s="149"/>
      <c r="C172" s="150" t="s">
        <v>309</v>
      </c>
      <c r="D172" s="150" t="s">
        <v>148</v>
      </c>
      <c r="E172" s="151" t="s">
        <v>818</v>
      </c>
      <c r="F172" s="152" t="s">
        <v>819</v>
      </c>
      <c r="G172" s="153" t="s">
        <v>820</v>
      </c>
      <c r="H172" s="154">
        <v>6</v>
      </c>
      <c r="I172" s="155">
        <v>30</v>
      </c>
      <c r="J172" s="155">
        <f>ROUND(I172*H172,2)</f>
        <v>180</v>
      </c>
      <c r="K172" s="156"/>
      <c r="L172" s="27"/>
      <c r="M172" s="157" t="s">
        <v>1</v>
      </c>
      <c r="N172" s="158" t="s">
        <v>38</v>
      </c>
      <c r="O172" s="159">
        <v>0</v>
      </c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152</v>
      </c>
      <c r="AT172" s="161" t="s">
        <v>148</v>
      </c>
      <c r="AU172" s="161" t="s">
        <v>85</v>
      </c>
      <c r="AY172" s="14" t="s">
        <v>146</v>
      </c>
      <c r="BE172" s="162">
        <f>IF(N172="základná",J172,0)</f>
        <v>0</v>
      </c>
      <c r="BF172" s="162">
        <f>IF(N172="znížená",J172,0)</f>
        <v>180</v>
      </c>
      <c r="BG172" s="162">
        <f>IF(N172="zákl. prenesená",J172,0)</f>
        <v>0</v>
      </c>
      <c r="BH172" s="162">
        <f>IF(N172="zníž. prenesená",J172,0)</f>
        <v>0</v>
      </c>
      <c r="BI172" s="162">
        <f>IF(N172="nulová",J172,0)</f>
        <v>0</v>
      </c>
      <c r="BJ172" s="14" t="s">
        <v>85</v>
      </c>
      <c r="BK172" s="162">
        <f>ROUND(I172*H172,2)</f>
        <v>180</v>
      </c>
      <c r="BL172" s="14" t="s">
        <v>152</v>
      </c>
      <c r="BM172" s="161" t="s">
        <v>312</v>
      </c>
    </row>
    <row r="173" spans="1:65" s="12" customFormat="1" ht="22.95" customHeight="1">
      <c r="B173" s="137"/>
      <c r="D173" s="138" t="s">
        <v>71</v>
      </c>
      <c r="E173" s="147" t="s">
        <v>821</v>
      </c>
      <c r="F173" s="147" t="s">
        <v>822</v>
      </c>
      <c r="J173" s="148">
        <f>BK173</f>
        <v>140.88</v>
      </c>
      <c r="L173" s="137"/>
      <c r="M173" s="141"/>
      <c r="N173" s="142"/>
      <c r="O173" s="142"/>
      <c r="P173" s="143">
        <f>P174</f>
        <v>0</v>
      </c>
      <c r="Q173" s="142"/>
      <c r="R173" s="143">
        <f>R174</f>
        <v>0</v>
      </c>
      <c r="S173" s="142"/>
      <c r="T173" s="144">
        <f>T174</f>
        <v>0</v>
      </c>
      <c r="AR173" s="138" t="s">
        <v>156</v>
      </c>
      <c r="AT173" s="145" t="s">
        <v>71</v>
      </c>
      <c r="AU173" s="145" t="s">
        <v>79</v>
      </c>
      <c r="AY173" s="138" t="s">
        <v>146</v>
      </c>
      <c r="BK173" s="146">
        <f>BK174</f>
        <v>140.88</v>
      </c>
    </row>
    <row r="174" spans="1:65" s="2" customFormat="1" ht="24.15" customHeight="1">
      <c r="A174" s="26"/>
      <c r="B174" s="149"/>
      <c r="C174" s="150" t="s">
        <v>231</v>
      </c>
      <c r="D174" s="150" t="s">
        <v>148</v>
      </c>
      <c r="E174" s="151" t="s">
        <v>823</v>
      </c>
      <c r="F174" s="152" t="s">
        <v>824</v>
      </c>
      <c r="G174" s="153" t="s">
        <v>276</v>
      </c>
      <c r="H174" s="154">
        <v>24</v>
      </c>
      <c r="I174" s="155">
        <v>5.87</v>
      </c>
      <c r="J174" s="155">
        <f>ROUND(I174*H174,2)</f>
        <v>140.88</v>
      </c>
      <c r="K174" s="156"/>
      <c r="L174" s="27"/>
      <c r="M174" s="173" t="s">
        <v>1</v>
      </c>
      <c r="N174" s="174" t="s">
        <v>38</v>
      </c>
      <c r="O174" s="175">
        <v>0</v>
      </c>
      <c r="P174" s="175">
        <f>O174*H174</f>
        <v>0</v>
      </c>
      <c r="Q174" s="175">
        <v>0</v>
      </c>
      <c r="R174" s="175">
        <f>Q174*H174</f>
        <v>0</v>
      </c>
      <c r="S174" s="175">
        <v>0</v>
      </c>
      <c r="T174" s="176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262</v>
      </c>
      <c r="AT174" s="161" t="s">
        <v>148</v>
      </c>
      <c r="AU174" s="161" t="s">
        <v>85</v>
      </c>
      <c r="AY174" s="14" t="s">
        <v>146</v>
      </c>
      <c r="BE174" s="162">
        <f>IF(N174="základná",J174,0)</f>
        <v>0</v>
      </c>
      <c r="BF174" s="162">
        <f>IF(N174="znížená",J174,0)</f>
        <v>140.88</v>
      </c>
      <c r="BG174" s="162">
        <f>IF(N174="zákl. prenesená",J174,0)</f>
        <v>0</v>
      </c>
      <c r="BH174" s="162">
        <f>IF(N174="zníž. prenesená",J174,0)</f>
        <v>0</v>
      </c>
      <c r="BI174" s="162">
        <f>IF(N174="nulová",J174,0)</f>
        <v>0</v>
      </c>
      <c r="BJ174" s="14" t="s">
        <v>85</v>
      </c>
      <c r="BK174" s="162">
        <f>ROUND(I174*H174,2)</f>
        <v>140.88</v>
      </c>
      <c r="BL174" s="14" t="s">
        <v>262</v>
      </c>
      <c r="BM174" s="161" t="s">
        <v>316</v>
      </c>
    </row>
    <row r="175" spans="1:65" s="2" customFormat="1" ht="6.9" customHeight="1">
      <c r="A175" s="26"/>
      <c r="B175" s="44"/>
      <c r="C175" s="45"/>
      <c r="D175" s="45"/>
      <c r="E175" s="45"/>
      <c r="F175" s="45"/>
      <c r="G175" s="45"/>
      <c r="H175" s="45"/>
      <c r="I175" s="45"/>
      <c r="J175" s="45"/>
      <c r="K175" s="45"/>
      <c r="L175" s="27"/>
      <c r="M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</row>
  </sheetData>
  <autoFilter ref="C123:K174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105</v>
      </c>
      <c r="L4" s="17"/>
      <c r="M4" s="96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6.25" customHeight="1">
      <c r="B7" s="17"/>
      <c r="E7" s="219" t="str">
        <f>'Rekapitulácia stavby'!K6</f>
        <v>ZŠ Cabajská – školský pavilón, stravovací pavilón v Nitre - zateplenie</v>
      </c>
      <c r="F7" s="220"/>
      <c r="G7" s="220"/>
      <c r="H7" s="220"/>
      <c r="L7" s="17"/>
    </row>
    <row r="8" spans="1:46" s="1" customFormat="1" ht="12" customHeight="1">
      <c r="B8" s="17"/>
      <c r="D8" s="23" t="s">
        <v>106</v>
      </c>
      <c r="L8" s="17"/>
    </row>
    <row r="9" spans="1:46" s="2" customFormat="1" ht="16.5" customHeight="1">
      <c r="A9" s="26"/>
      <c r="B9" s="27"/>
      <c r="C9" s="26"/>
      <c r="D9" s="26"/>
      <c r="E9" s="219" t="s">
        <v>936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1094</v>
      </c>
      <c r="F11" s="218"/>
      <c r="G11" s="218"/>
      <c r="H11" s="218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13</v>
      </c>
      <c r="E13" s="26"/>
      <c r="F13" s="21" t="s">
        <v>1</v>
      </c>
      <c r="G13" s="26"/>
      <c r="H13" s="26"/>
      <c r="I13" s="23" t="s">
        <v>14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15</v>
      </c>
      <c r="E14" s="26"/>
      <c r="F14" s="21" t="s">
        <v>16</v>
      </c>
      <c r="G14" s="26"/>
      <c r="H14" s="26"/>
      <c r="I14" s="23" t="s">
        <v>17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6"/>
      <c r="G16" s="26"/>
      <c r="H16" s="26"/>
      <c r="I16" s="23" t="s">
        <v>19</v>
      </c>
      <c r="J16" s="21" t="str">
        <f>IF('Rekapitulácia stavby'!AN10="","",'Rekapitulácia stavby'!AN10)</f>
        <v>00308307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 NITRA</v>
      </c>
      <c r="F17" s="26"/>
      <c r="G17" s="26"/>
      <c r="H17" s="26"/>
      <c r="I17" s="23" t="s">
        <v>22</v>
      </c>
      <c r="J17" s="21" t="str">
        <f>IF('Rekapitulácia stavby'!AN11="","",'Rekapitulácia stavby'!AN11)</f>
        <v>SK2021102853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19</v>
      </c>
      <c r="J19" s="21" t="str">
        <f>'Rekapitulácia stavby'!AN13</f>
        <v>36530328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9" t="str">
        <f>'Rekapitulácia stavby'!E14</f>
        <v>ELLIO, spol. s r.o.</v>
      </c>
      <c r="F20" s="189"/>
      <c r="G20" s="189"/>
      <c r="H20" s="189"/>
      <c r="I20" s="23" t="s">
        <v>22</v>
      </c>
      <c r="J20" s="21" t="str">
        <f>'Rekapitulácia stavby'!AN14</f>
        <v>SK2020151804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28</v>
      </c>
      <c r="E22" s="26"/>
      <c r="F22" s="26"/>
      <c r="G22" s="26"/>
      <c r="H22" s="26"/>
      <c r="I22" s="23" t="s">
        <v>19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22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19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 xml:space="preserve"> </v>
      </c>
      <c r="F26" s="26"/>
      <c r="G26" s="26"/>
      <c r="H26" s="26"/>
      <c r="I26" s="23" t="s">
        <v>22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1" t="s">
        <v>1</v>
      </c>
      <c r="F29" s="191"/>
      <c r="G29" s="191"/>
      <c r="H29" s="19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32</v>
      </c>
      <c r="E32" s="26"/>
      <c r="F32" s="26"/>
      <c r="G32" s="26"/>
      <c r="H32" s="26"/>
      <c r="I32" s="26"/>
      <c r="J32" s="68">
        <f>ROUND(J127, 2)</f>
        <v>3912.27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36</v>
      </c>
      <c r="E35" s="32" t="s">
        <v>37</v>
      </c>
      <c r="F35" s="102">
        <f>ROUND((SUM(BE127:BE172)),  2)</f>
        <v>0</v>
      </c>
      <c r="G35" s="103"/>
      <c r="H35" s="103"/>
      <c r="I35" s="104">
        <v>0.2</v>
      </c>
      <c r="J35" s="102">
        <f>ROUND(((SUM(BE127:BE172))*I35),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38</v>
      </c>
      <c r="F36" s="105">
        <f>ROUND((SUM(BF127:BF172)),  2)</f>
        <v>3912.27</v>
      </c>
      <c r="G36" s="26"/>
      <c r="H36" s="26"/>
      <c r="I36" s="106">
        <v>0.2</v>
      </c>
      <c r="J36" s="105">
        <f>ROUND(((SUM(BF127:BF172))*I36),  2)</f>
        <v>782.45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105">
        <f>ROUND((SUM(BG127:BG172)),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40</v>
      </c>
      <c r="F38" s="105">
        <f>ROUND((SUM(BH127:BH172)),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41</v>
      </c>
      <c r="F39" s="102">
        <f>ROUND((SUM(BI127:BI172)),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42</v>
      </c>
      <c r="E41" s="57"/>
      <c r="F41" s="57"/>
      <c r="G41" s="109" t="s">
        <v>43</v>
      </c>
      <c r="H41" s="110" t="s">
        <v>44</v>
      </c>
      <c r="I41" s="57"/>
      <c r="J41" s="111">
        <f>SUM(J32:J39)</f>
        <v>4694.72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13" t="s">
        <v>48</v>
      </c>
      <c r="G61" s="42" t="s">
        <v>47</v>
      </c>
      <c r="H61" s="29"/>
      <c r="I61" s="29"/>
      <c r="J61" s="114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13" t="s">
        <v>48</v>
      </c>
      <c r="G76" s="42" t="s">
        <v>47</v>
      </c>
      <c r="H76" s="29"/>
      <c r="I76" s="29"/>
      <c r="J76" s="114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110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9" t="str">
        <f>E7</f>
        <v>ZŠ Cabajská – školský pavilón, stravovací pavilón v Nitre - zateplenie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106</v>
      </c>
      <c r="L86" s="17"/>
    </row>
    <row r="87" spans="1:31" s="2" customFormat="1" ht="16.5" customHeight="1">
      <c r="A87" s="26"/>
      <c r="B87" s="27"/>
      <c r="C87" s="26"/>
      <c r="D87" s="26"/>
      <c r="E87" s="219" t="s">
        <v>936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023 - Hydraulické vyregulovanie vykurovacej sústavy</v>
      </c>
      <c r="F89" s="218"/>
      <c r="G89" s="218"/>
      <c r="H89" s="218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15</v>
      </c>
      <c r="D91" s="26"/>
      <c r="E91" s="26"/>
      <c r="F91" s="21" t="str">
        <f>F14</f>
        <v xml:space="preserve"> </v>
      </c>
      <c r="G91" s="26"/>
      <c r="H91" s="26"/>
      <c r="I91" s="23" t="s">
        <v>17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18</v>
      </c>
      <c r="D93" s="26"/>
      <c r="E93" s="26"/>
      <c r="F93" s="21" t="str">
        <f>E17</f>
        <v>Mesto  NITRA</v>
      </c>
      <c r="G93" s="26"/>
      <c r="H93" s="26"/>
      <c r="I93" s="23" t="s">
        <v>28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24</v>
      </c>
      <c r="D94" s="26"/>
      <c r="E94" s="26"/>
      <c r="F94" s="21" t="str">
        <f>IF(E20="","",E20)</f>
        <v>ELLIO, spol. s r.o.</v>
      </c>
      <c r="G94" s="26"/>
      <c r="H94" s="26"/>
      <c r="I94" s="23" t="s">
        <v>30</v>
      </c>
      <c r="J94" s="24" t="str">
        <f>E26</f>
        <v xml:space="preserve"> 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111</v>
      </c>
      <c r="D96" s="107"/>
      <c r="E96" s="107"/>
      <c r="F96" s="107"/>
      <c r="G96" s="107"/>
      <c r="H96" s="107"/>
      <c r="I96" s="107"/>
      <c r="J96" s="116" t="s">
        <v>112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113</v>
      </c>
      <c r="D98" s="26"/>
      <c r="E98" s="26"/>
      <c r="F98" s="26"/>
      <c r="G98" s="26"/>
      <c r="H98" s="26"/>
      <c r="I98" s="26"/>
      <c r="J98" s="68">
        <f>J127</f>
        <v>3912.27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114</v>
      </c>
    </row>
    <row r="99" spans="1:47" s="9" customFormat="1" ht="24.9" customHeight="1">
      <c r="B99" s="118"/>
      <c r="D99" s="119" t="s">
        <v>122</v>
      </c>
      <c r="E99" s="120"/>
      <c r="F99" s="120"/>
      <c r="G99" s="120"/>
      <c r="H99" s="120"/>
      <c r="I99" s="120"/>
      <c r="J99" s="121">
        <f>J128</f>
        <v>2341.4499999999998</v>
      </c>
      <c r="L99" s="118"/>
    </row>
    <row r="100" spans="1:47" s="10" customFormat="1" ht="19.95" customHeight="1">
      <c r="B100" s="122"/>
      <c r="D100" s="123" t="s">
        <v>828</v>
      </c>
      <c r="E100" s="124"/>
      <c r="F100" s="124"/>
      <c r="G100" s="124"/>
      <c r="H100" s="124"/>
      <c r="I100" s="124"/>
      <c r="J100" s="125">
        <f>J129</f>
        <v>1665.1099999999997</v>
      </c>
      <c r="L100" s="122"/>
    </row>
    <row r="101" spans="1:47" s="10" customFormat="1" ht="19.95" customHeight="1">
      <c r="B101" s="122"/>
      <c r="D101" s="123" t="s">
        <v>829</v>
      </c>
      <c r="E101" s="124"/>
      <c r="F101" s="124"/>
      <c r="G101" s="124"/>
      <c r="H101" s="124"/>
      <c r="I101" s="124"/>
      <c r="J101" s="125">
        <f>J153</f>
        <v>676.34</v>
      </c>
      <c r="L101" s="122"/>
    </row>
    <row r="102" spans="1:47" s="9" customFormat="1" ht="24.9" customHeight="1">
      <c r="B102" s="118"/>
      <c r="D102" s="119" t="s">
        <v>738</v>
      </c>
      <c r="E102" s="120"/>
      <c r="F102" s="120"/>
      <c r="G102" s="120"/>
      <c r="H102" s="120"/>
      <c r="I102" s="120"/>
      <c r="J102" s="121">
        <f>J164</f>
        <v>74.820000000000007</v>
      </c>
      <c r="L102" s="118"/>
    </row>
    <row r="103" spans="1:47" s="10" customFormat="1" ht="19.95" customHeight="1">
      <c r="B103" s="122"/>
      <c r="D103" s="123" t="s">
        <v>830</v>
      </c>
      <c r="E103" s="124"/>
      <c r="F103" s="124"/>
      <c r="G103" s="124"/>
      <c r="H103" s="124"/>
      <c r="I103" s="124"/>
      <c r="J103" s="125">
        <f>J165</f>
        <v>74.820000000000007</v>
      </c>
      <c r="L103" s="122"/>
    </row>
    <row r="104" spans="1:47" s="9" customFormat="1" ht="24.9" customHeight="1">
      <c r="B104" s="118"/>
      <c r="D104" s="119" t="s">
        <v>831</v>
      </c>
      <c r="E104" s="120"/>
      <c r="F104" s="120"/>
      <c r="G104" s="120"/>
      <c r="H104" s="120"/>
      <c r="I104" s="120"/>
      <c r="J104" s="121">
        <f>J169</f>
        <v>1496</v>
      </c>
      <c r="L104" s="118"/>
    </row>
    <row r="105" spans="1:47" s="10" customFormat="1" ht="19.95" customHeight="1">
      <c r="B105" s="122"/>
      <c r="D105" s="123" t="s">
        <v>832</v>
      </c>
      <c r="E105" s="124"/>
      <c r="F105" s="124"/>
      <c r="G105" s="124"/>
      <c r="H105" s="124"/>
      <c r="I105" s="124"/>
      <c r="J105" s="125">
        <f>J170</f>
        <v>1496</v>
      </c>
      <c r="L105" s="122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" customHeight="1">
      <c r="A107" s="26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" customHeight="1">
      <c r="A111" s="2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" customHeight="1">
      <c r="A112" s="26"/>
      <c r="B112" s="27"/>
      <c r="C112" s="18" t="s">
        <v>132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2" customHeight="1">
      <c r="A114" s="26"/>
      <c r="B114" s="27"/>
      <c r="C114" s="23" t="s">
        <v>11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26.25" customHeight="1">
      <c r="A115" s="26"/>
      <c r="B115" s="27"/>
      <c r="C115" s="26"/>
      <c r="D115" s="26"/>
      <c r="E115" s="219" t="str">
        <f>E7</f>
        <v>ZŠ Cabajská – školský pavilón, stravovací pavilón v Nitre - zateplenie</v>
      </c>
      <c r="F115" s="220"/>
      <c r="G115" s="220"/>
      <c r="H115" s="220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1" customFormat="1" ht="12" customHeight="1">
      <c r="B116" s="17"/>
      <c r="C116" s="23" t="s">
        <v>106</v>
      </c>
      <c r="L116" s="17"/>
    </row>
    <row r="117" spans="1:63" s="2" customFormat="1" ht="16.5" customHeight="1">
      <c r="A117" s="26"/>
      <c r="B117" s="27"/>
      <c r="C117" s="26"/>
      <c r="D117" s="26"/>
      <c r="E117" s="219" t="s">
        <v>936</v>
      </c>
      <c r="F117" s="218"/>
      <c r="G117" s="218"/>
      <c r="H117" s="218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108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209" t="str">
        <f>E11</f>
        <v>023 - Hydraulické vyregulovanie vykurovacej sústavy</v>
      </c>
      <c r="F119" s="218"/>
      <c r="G119" s="218"/>
      <c r="H119" s="218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15</v>
      </c>
      <c r="D121" s="26"/>
      <c r="E121" s="26"/>
      <c r="F121" s="21" t="str">
        <f>F14</f>
        <v xml:space="preserve"> </v>
      </c>
      <c r="G121" s="26"/>
      <c r="H121" s="26"/>
      <c r="I121" s="23" t="s">
        <v>17</v>
      </c>
      <c r="J121" s="52" t="str">
        <f>IF(J14="","",J14)</f>
        <v/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15" customHeight="1">
      <c r="A123" s="26"/>
      <c r="B123" s="27"/>
      <c r="C123" s="23" t="s">
        <v>18</v>
      </c>
      <c r="D123" s="26"/>
      <c r="E123" s="26"/>
      <c r="F123" s="21" t="str">
        <f>E17</f>
        <v>Mesto  NITRA</v>
      </c>
      <c r="G123" s="26"/>
      <c r="H123" s="26"/>
      <c r="I123" s="23" t="s">
        <v>28</v>
      </c>
      <c r="J123" s="24" t="str">
        <f>E23</f>
        <v xml:space="preserve"> 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15" customHeight="1">
      <c r="A124" s="26"/>
      <c r="B124" s="27"/>
      <c r="C124" s="23" t="s">
        <v>24</v>
      </c>
      <c r="D124" s="26"/>
      <c r="E124" s="26"/>
      <c r="F124" s="21" t="str">
        <f>IF(E20="","",E20)</f>
        <v>ELLIO, spol. s r.o.</v>
      </c>
      <c r="G124" s="26"/>
      <c r="H124" s="26"/>
      <c r="I124" s="23" t="s">
        <v>30</v>
      </c>
      <c r="J124" s="24" t="str">
        <f>E26</f>
        <v xml:space="preserve"> 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26"/>
      <c r="B126" s="127"/>
      <c r="C126" s="128" t="s">
        <v>133</v>
      </c>
      <c r="D126" s="129" t="s">
        <v>57</v>
      </c>
      <c r="E126" s="129" t="s">
        <v>53</v>
      </c>
      <c r="F126" s="129" t="s">
        <v>54</v>
      </c>
      <c r="G126" s="129" t="s">
        <v>134</v>
      </c>
      <c r="H126" s="129" t="s">
        <v>135</v>
      </c>
      <c r="I126" s="129" t="s">
        <v>136</v>
      </c>
      <c r="J126" s="130" t="s">
        <v>112</v>
      </c>
      <c r="K126" s="131" t="s">
        <v>137</v>
      </c>
      <c r="L126" s="132"/>
      <c r="M126" s="59" t="s">
        <v>1</v>
      </c>
      <c r="N126" s="60" t="s">
        <v>36</v>
      </c>
      <c r="O126" s="60" t="s">
        <v>138</v>
      </c>
      <c r="P126" s="60" t="s">
        <v>139</v>
      </c>
      <c r="Q126" s="60" t="s">
        <v>140</v>
      </c>
      <c r="R126" s="60" t="s">
        <v>141</v>
      </c>
      <c r="S126" s="60" t="s">
        <v>142</v>
      </c>
      <c r="T126" s="61" t="s">
        <v>143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2.95" customHeight="1">
      <c r="A127" s="26"/>
      <c r="B127" s="27"/>
      <c r="C127" s="66" t="s">
        <v>113</v>
      </c>
      <c r="D127" s="26"/>
      <c r="E127" s="26"/>
      <c r="F127" s="26"/>
      <c r="G127" s="26"/>
      <c r="H127" s="26"/>
      <c r="I127" s="26"/>
      <c r="J127" s="133">
        <f>BK127</f>
        <v>3912.27</v>
      </c>
      <c r="K127" s="26"/>
      <c r="L127" s="27"/>
      <c r="M127" s="62"/>
      <c r="N127" s="53"/>
      <c r="O127" s="63"/>
      <c r="P127" s="134">
        <f>P128+P164+P169</f>
        <v>58.887252000000004</v>
      </c>
      <c r="Q127" s="63"/>
      <c r="R127" s="134">
        <f>R128+R164+R169</f>
        <v>1.005E-2</v>
      </c>
      <c r="S127" s="63"/>
      <c r="T127" s="135">
        <f>T128+T164+T169</f>
        <v>2.9649999999999999E-2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71</v>
      </c>
      <c r="AU127" s="14" t="s">
        <v>114</v>
      </c>
      <c r="BK127" s="136">
        <f>BK128+BK164+BK169</f>
        <v>3912.27</v>
      </c>
    </row>
    <row r="128" spans="1:63" s="12" customFormat="1" ht="25.95" customHeight="1">
      <c r="B128" s="137"/>
      <c r="D128" s="138" t="s">
        <v>71</v>
      </c>
      <c r="E128" s="139" t="s">
        <v>399</v>
      </c>
      <c r="F128" s="139" t="s">
        <v>400</v>
      </c>
      <c r="J128" s="140">
        <f>BK128</f>
        <v>2341.4499999999998</v>
      </c>
      <c r="L128" s="137"/>
      <c r="M128" s="141"/>
      <c r="N128" s="142"/>
      <c r="O128" s="142"/>
      <c r="P128" s="143">
        <f>P129+P153</f>
        <v>54.932252000000005</v>
      </c>
      <c r="Q128" s="142"/>
      <c r="R128" s="143">
        <f>R129+R153</f>
        <v>1.005E-2</v>
      </c>
      <c r="S128" s="142"/>
      <c r="T128" s="144">
        <f>T129+T153</f>
        <v>2.9649999999999999E-2</v>
      </c>
      <c r="AR128" s="138" t="s">
        <v>85</v>
      </c>
      <c r="AT128" s="145" t="s">
        <v>71</v>
      </c>
      <c r="AU128" s="145" t="s">
        <v>72</v>
      </c>
      <c r="AY128" s="138" t="s">
        <v>146</v>
      </c>
      <c r="BK128" s="146">
        <f>BK129+BK153</f>
        <v>2341.4499999999998</v>
      </c>
    </row>
    <row r="129" spans="1:65" s="12" customFormat="1" ht="22.95" customHeight="1">
      <c r="B129" s="137"/>
      <c r="D129" s="138" t="s">
        <v>71</v>
      </c>
      <c r="E129" s="147" t="s">
        <v>850</v>
      </c>
      <c r="F129" s="147" t="s">
        <v>851</v>
      </c>
      <c r="J129" s="148">
        <f>BK129</f>
        <v>1665.1099999999997</v>
      </c>
      <c r="L129" s="137"/>
      <c r="M129" s="141"/>
      <c r="N129" s="142"/>
      <c r="O129" s="142"/>
      <c r="P129" s="143">
        <f>SUM(P130:P152)</f>
        <v>25.75056</v>
      </c>
      <c r="Q129" s="142"/>
      <c r="R129" s="143">
        <f>SUM(R130:R152)</f>
        <v>8.0000000000000002E-3</v>
      </c>
      <c r="S129" s="142"/>
      <c r="T129" s="144">
        <f>SUM(T130:T152)</f>
        <v>2.9649999999999999E-2</v>
      </c>
      <c r="AR129" s="138" t="s">
        <v>85</v>
      </c>
      <c r="AT129" s="145" t="s">
        <v>71</v>
      </c>
      <c r="AU129" s="145" t="s">
        <v>79</v>
      </c>
      <c r="AY129" s="138" t="s">
        <v>146</v>
      </c>
      <c r="BK129" s="146">
        <f>SUM(BK130:BK152)</f>
        <v>1665.1099999999997</v>
      </c>
    </row>
    <row r="130" spans="1:65" s="2" customFormat="1" ht="24.15" customHeight="1">
      <c r="A130" s="26"/>
      <c r="B130" s="149"/>
      <c r="C130" s="150" t="s">
        <v>79</v>
      </c>
      <c r="D130" s="150" t="s">
        <v>148</v>
      </c>
      <c r="E130" s="151" t="s">
        <v>852</v>
      </c>
      <c r="F130" s="152" t="s">
        <v>853</v>
      </c>
      <c r="G130" s="153" t="s">
        <v>286</v>
      </c>
      <c r="H130" s="154">
        <v>61</v>
      </c>
      <c r="I130" s="155">
        <v>2.94</v>
      </c>
      <c r="J130" s="155">
        <f t="shared" ref="J130:J152" si="0">ROUND(I130*H130,2)</f>
        <v>179.34</v>
      </c>
      <c r="K130" s="156"/>
      <c r="L130" s="27"/>
      <c r="M130" s="157" t="s">
        <v>1</v>
      </c>
      <c r="N130" s="158" t="s">
        <v>38</v>
      </c>
      <c r="O130" s="159">
        <v>0.15717999999999999</v>
      </c>
      <c r="P130" s="159">
        <f t="shared" ref="P130:P152" si="1">O130*H130</f>
        <v>9.5879799999999999</v>
      </c>
      <c r="Q130" s="159">
        <v>9.0000000000000006E-5</v>
      </c>
      <c r="R130" s="159">
        <f t="shared" ref="R130:R152" si="2">Q130*H130</f>
        <v>5.4900000000000001E-3</v>
      </c>
      <c r="S130" s="159">
        <v>4.4999999999999999E-4</v>
      </c>
      <c r="T130" s="160">
        <f t="shared" ref="T130:T152" si="3">S130*H130</f>
        <v>2.7449999999999999E-2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178</v>
      </c>
      <c r="AT130" s="161" t="s">
        <v>148</v>
      </c>
      <c r="AU130" s="161" t="s">
        <v>85</v>
      </c>
      <c r="AY130" s="14" t="s">
        <v>146</v>
      </c>
      <c r="BE130" s="162">
        <f t="shared" ref="BE130:BE152" si="4">IF(N130="základná",J130,0)</f>
        <v>0</v>
      </c>
      <c r="BF130" s="162">
        <f t="shared" ref="BF130:BF152" si="5">IF(N130="znížená",J130,0)</f>
        <v>179.34</v>
      </c>
      <c r="BG130" s="162">
        <f t="shared" ref="BG130:BG152" si="6">IF(N130="zákl. prenesená",J130,0)</f>
        <v>0</v>
      </c>
      <c r="BH130" s="162">
        <f t="shared" ref="BH130:BH152" si="7">IF(N130="zníž. prenesená",J130,0)</f>
        <v>0</v>
      </c>
      <c r="BI130" s="162">
        <f t="shared" ref="BI130:BI152" si="8">IF(N130="nulová",J130,0)</f>
        <v>0</v>
      </c>
      <c r="BJ130" s="14" t="s">
        <v>85</v>
      </c>
      <c r="BK130" s="162">
        <f t="shared" ref="BK130:BK152" si="9">ROUND(I130*H130,2)</f>
        <v>179.34</v>
      </c>
      <c r="BL130" s="14" t="s">
        <v>178</v>
      </c>
      <c r="BM130" s="161" t="s">
        <v>85</v>
      </c>
    </row>
    <row r="131" spans="1:65" s="2" customFormat="1" ht="24.15" customHeight="1">
      <c r="A131" s="26"/>
      <c r="B131" s="149"/>
      <c r="C131" s="150" t="s">
        <v>85</v>
      </c>
      <c r="D131" s="150" t="s">
        <v>148</v>
      </c>
      <c r="E131" s="151" t="s">
        <v>854</v>
      </c>
      <c r="F131" s="152" t="s">
        <v>855</v>
      </c>
      <c r="G131" s="153" t="s">
        <v>286</v>
      </c>
      <c r="H131" s="154">
        <v>2</v>
      </c>
      <c r="I131" s="155">
        <v>4.0599999999999996</v>
      </c>
      <c r="J131" s="155">
        <f t="shared" si="0"/>
        <v>8.1199999999999992</v>
      </c>
      <c r="K131" s="156"/>
      <c r="L131" s="27"/>
      <c r="M131" s="157" t="s">
        <v>1</v>
      </c>
      <c r="N131" s="158" t="s">
        <v>38</v>
      </c>
      <c r="O131" s="159">
        <v>0.21625</v>
      </c>
      <c r="P131" s="159">
        <f t="shared" si="1"/>
        <v>0.4325</v>
      </c>
      <c r="Q131" s="159">
        <v>1.2E-4</v>
      </c>
      <c r="R131" s="159">
        <f t="shared" si="2"/>
        <v>2.4000000000000001E-4</v>
      </c>
      <c r="S131" s="159">
        <v>1.1000000000000001E-3</v>
      </c>
      <c r="T131" s="160">
        <f t="shared" si="3"/>
        <v>2.2000000000000001E-3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178</v>
      </c>
      <c r="AT131" s="161" t="s">
        <v>148</v>
      </c>
      <c r="AU131" s="161" t="s">
        <v>85</v>
      </c>
      <c r="AY131" s="14" t="s">
        <v>146</v>
      </c>
      <c r="BE131" s="162">
        <f t="shared" si="4"/>
        <v>0</v>
      </c>
      <c r="BF131" s="162">
        <f t="shared" si="5"/>
        <v>8.1199999999999992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85</v>
      </c>
      <c r="BK131" s="162">
        <f t="shared" si="9"/>
        <v>8.1199999999999992</v>
      </c>
      <c r="BL131" s="14" t="s">
        <v>178</v>
      </c>
      <c r="BM131" s="161" t="s">
        <v>152</v>
      </c>
    </row>
    <row r="132" spans="1:65" s="2" customFormat="1" ht="16.5" customHeight="1">
      <c r="A132" s="26"/>
      <c r="B132" s="149"/>
      <c r="C132" s="150" t="s">
        <v>156</v>
      </c>
      <c r="D132" s="150" t="s">
        <v>148</v>
      </c>
      <c r="E132" s="151" t="s">
        <v>856</v>
      </c>
      <c r="F132" s="152" t="s">
        <v>857</v>
      </c>
      <c r="G132" s="153" t="s">
        <v>286</v>
      </c>
      <c r="H132" s="154">
        <v>34</v>
      </c>
      <c r="I132" s="155">
        <v>3.2</v>
      </c>
      <c r="J132" s="155">
        <f t="shared" si="0"/>
        <v>108.8</v>
      </c>
      <c r="K132" s="156"/>
      <c r="L132" s="27"/>
      <c r="M132" s="157" t="s">
        <v>1</v>
      </c>
      <c r="N132" s="158" t="s">
        <v>38</v>
      </c>
      <c r="O132" s="159">
        <v>0.15701000000000001</v>
      </c>
      <c r="P132" s="159">
        <f t="shared" si="1"/>
        <v>5.3383400000000005</v>
      </c>
      <c r="Q132" s="159">
        <v>2.0000000000000002E-5</v>
      </c>
      <c r="R132" s="159">
        <f t="shared" si="2"/>
        <v>6.8000000000000005E-4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178</v>
      </c>
      <c r="AT132" s="161" t="s">
        <v>148</v>
      </c>
      <c r="AU132" s="161" t="s">
        <v>85</v>
      </c>
      <c r="AY132" s="14" t="s">
        <v>146</v>
      </c>
      <c r="BE132" s="162">
        <f t="shared" si="4"/>
        <v>0</v>
      </c>
      <c r="BF132" s="162">
        <f t="shared" si="5"/>
        <v>108.8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85</v>
      </c>
      <c r="BK132" s="162">
        <f t="shared" si="9"/>
        <v>108.8</v>
      </c>
      <c r="BL132" s="14" t="s">
        <v>178</v>
      </c>
      <c r="BM132" s="161" t="s">
        <v>159</v>
      </c>
    </row>
    <row r="133" spans="1:65" s="2" customFormat="1" ht="24.15" customHeight="1">
      <c r="A133" s="26"/>
      <c r="B133" s="149"/>
      <c r="C133" s="163" t="s">
        <v>152</v>
      </c>
      <c r="D133" s="163" t="s">
        <v>283</v>
      </c>
      <c r="E133" s="164" t="s">
        <v>858</v>
      </c>
      <c r="F133" s="165" t="s">
        <v>859</v>
      </c>
      <c r="G133" s="166" t="s">
        <v>286</v>
      </c>
      <c r="H133" s="167">
        <v>10</v>
      </c>
      <c r="I133" s="168">
        <v>8.4700000000000006</v>
      </c>
      <c r="J133" s="168">
        <f t="shared" si="0"/>
        <v>84.7</v>
      </c>
      <c r="K133" s="169"/>
      <c r="L133" s="170"/>
      <c r="M133" s="171" t="s">
        <v>1</v>
      </c>
      <c r="N133" s="172" t="s">
        <v>38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206</v>
      </c>
      <c r="AT133" s="161" t="s">
        <v>283</v>
      </c>
      <c r="AU133" s="161" t="s">
        <v>85</v>
      </c>
      <c r="AY133" s="14" t="s">
        <v>146</v>
      </c>
      <c r="BE133" s="162">
        <f t="shared" si="4"/>
        <v>0</v>
      </c>
      <c r="BF133" s="162">
        <f t="shared" si="5"/>
        <v>84.7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85</v>
      </c>
      <c r="BK133" s="162">
        <f t="shared" si="9"/>
        <v>84.7</v>
      </c>
      <c r="BL133" s="14" t="s">
        <v>178</v>
      </c>
      <c r="BM133" s="161" t="s">
        <v>162</v>
      </c>
    </row>
    <row r="134" spans="1:65" s="2" customFormat="1" ht="24.15" customHeight="1">
      <c r="A134" s="26"/>
      <c r="B134" s="149"/>
      <c r="C134" s="163" t="s">
        <v>163</v>
      </c>
      <c r="D134" s="163" t="s">
        <v>283</v>
      </c>
      <c r="E134" s="164" t="s">
        <v>862</v>
      </c>
      <c r="F134" s="165" t="s">
        <v>863</v>
      </c>
      <c r="G134" s="166" t="s">
        <v>286</v>
      </c>
      <c r="H134" s="167">
        <v>19</v>
      </c>
      <c r="I134" s="168">
        <v>8.68</v>
      </c>
      <c r="J134" s="168">
        <f t="shared" si="0"/>
        <v>164.92</v>
      </c>
      <c r="K134" s="169"/>
      <c r="L134" s="170"/>
      <c r="M134" s="171" t="s">
        <v>1</v>
      </c>
      <c r="N134" s="172" t="s">
        <v>38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206</v>
      </c>
      <c r="AT134" s="161" t="s">
        <v>283</v>
      </c>
      <c r="AU134" s="161" t="s">
        <v>85</v>
      </c>
      <c r="AY134" s="14" t="s">
        <v>146</v>
      </c>
      <c r="BE134" s="162">
        <f t="shared" si="4"/>
        <v>0</v>
      </c>
      <c r="BF134" s="162">
        <f t="shared" si="5"/>
        <v>164.92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85</v>
      </c>
      <c r="BK134" s="162">
        <f t="shared" si="9"/>
        <v>164.92</v>
      </c>
      <c r="BL134" s="14" t="s">
        <v>178</v>
      </c>
      <c r="BM134" s="161" t="s">
        <v>166</v>
      </c>
    </row>
    <row r="135" spans="1:65" s="2" customFormat="1" ht="24.15" customHeight="1">
      <c r="A135" s="26"/>
      <c r="B135" s="149"/>
      <c r="C135" s="163" t="s">
        <v>159</v>
      </c>
      <c r="D135" s="163" t="s">
        <v>283</v>
      </c>
      <c r="E135" s="164" t="s">
        <v>864</v>
      </c>
      <c r="F135" s="165" t="s">
        <v>865</v>
      </c>
      <c r="G135" s="166" t="s">
        <v>286</v>
      </c>
      <c r="H135" s="167">
        <v>1</v>
      </c>
      <c r="I135" s="168">
        <v>8.68</v>
      </c>
      <c r="J135" s="168">
        <f t="shared" si="0"/>
        <v>8.68</v>
      </c>
      <c r="K135" s="169"/>
      <c r="L135" s="170"/>
      <c r="M135" s="171" t="s">
        <v>1</v>
      </c>
      <c r="N135" s="172" t="s">
        <v>38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206</v>
      </c>
      <c r="AT135" s="161" t="s">
        <v>283</v>
      </c>
      <c r="AU135" s="161" t="s">
        <v>85</v>
      </c>
      <c r="AY135" s="14" t="s">
        <v>146</v>
      </c>
      <c r="BE135" s="162">
        <f t="shared" si="4"/>
        <v>0</v>
      </c>
      <c r="BF135" s="162">
        <f t="shared" si="5"/>
        <v>8.68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85</v>
      </c>
      <c r="BK135" s="162">
        <f t="shared" si="9"/>
        <v>8.68</v>
      </c>
      <c r="BL135" s="14" t="s">
        <v>178</v>
      </c>
      <c r="BM135" s="161" t="s">
        <v>169</v>
      </c>
    </row>
    <row r="136" spans="1:65" s="2" customFormat="1" ht="16.5" customHeight="1">
      <c r="A136" s="26"/>
      <c r="B136" s="149"/>
      <c r="C136" s="150" t="s">
        <v>171</v>
      </c>
      <c r="D136" s="150" t="s">
        <v>148</v>
      </c>
      <c r="E136" s="151" t="s">
        <v>866</v>
      </c>
      <c r="F136" s="152" t="s">
        <v>867</v>
      </c>
      <c r="G136" s="153" t="s">
        <v>286</v>
      </c>
      <c r="H136" s="154">
        <v>1</v>
      </c>
      <c r="I136" s="155">
        <v>3.94</v>
      </c>
      <c r="J136" s="155">
        <f t="shared" si="0"/>
        <v>3.94</v>
      </c>
      <c r="K136" s="156"/>
      <c r="L136" s="27"/>
      <c r="M136" s="157" t="s">
        <v>1</v>
      </c>
      <c r="N136" s="158" t="s">
        <v>38</v>
      </c>
      <c r="O136" s="159">
        <v>0.19500999999999999</v>
      </c>
      <c r="P136" s="159">
        <f t="shared" si="1"/>
        <v>0.19500999999999999</v>
      </c>
      <c r="Q136" s="159">
        <v>2.0000000000000002E-5</v>
      </c>
      <c r="R136" s="159">
        <f t="shared" si="2"/>
        <v>2.0000000000000002E-5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178</v>
      </c>
      <c r="AT136" s="161" t="s">
        <v>148</v>
      </c>
      <c r="AU136" s="161" t="s">
        <v>85</v>
      </c>
      <c r="AY136" s="14" t="s">
        <v>146</v>
      </c>
      <c r="BE136" s="162">
        <f t="shared" si="4"/>
        <v>0</v>
      </c>
      <c r="BF136" s="162">
        <f t="shared" si="5"/>
        <v>3.94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85</v>
      </c>
      <c r="BK136" s="162">
        <f t="shared" si="9"/>
        <v>3.94</v>
      </c>
      <c r="BL136" s="14" t="s">
        <v>178</v>
      </c>
      <c r="BM136" s="161" t="s">
        <v>174</v>
      </c>
    </row>
    <row r="137" spans="1:65" s="2" customFormat="1" ht="24.15" customHeight="1">
      <c r="A137" s="26"/>
      <c r="B137" s="149"/>
      <c r="C137" s="163" t="s">
        <v>162</v>
      </c>
      <c r="D137" s="163" t="s">
        <v>283</v>
      </c>
      <c r="E137" s="164" t="s">
        <v>868</v>
      </c>
      <c r="F137" s="165" t="s">
        <v>869</v>
      </c>
      <c r="G137" s="166" t="s">
        <v>286</v>
      </c>
      <c r="H137" s="167">
        <v>1</v>
      </c>
      <c r="I137" s="168">
        <v>11.19</v>
      </c>
      <c r="J137" s="168">
        <f t="shared" si="0"/>
        <v>11.19</v>
      </c>
      <c r="K137" s="169"/>
      <c r="L137" s="170"/>
      <c r="M137" s="171" t="s">
        <v>1</v>
      </c>
      <c r="N137" s="172" t="s">
        <v>38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206</v>
      </c>
      <c r="AT137" s="161" t="s">
        <v>283</v>
      </c>
      <c r="AU137" s="161" t="s">
        <v>85</v>
      </c>
      <c r="AY137" s="14" t="s">
        <v>146</v>
      </c>
      <c r="BE137" s="162">
        <f t="shared" si="4"/>
        <v>0</v>
      </c>
      <c r="BF137" s="162">
        <f t="shared" si="5"/>
        <v>11.19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85</v>
      </c>
      <c r="BK137" s="162">
        <f t="shared" si="9"/>
        <v>11.19</v>
      </c>
      <c r="BL137" s="14" t="s">
        <v>178</v>
      </c>
      <c r="BM137" s="161" t="s">
        <v>178</v>
      </c>
    </row>
    <row r="138" spans="1:65" s="2" customFormat="1" ht="24.15" customHeight="1">
      <c r="A138" s="26"/>
      <c r="B138" s="149"/>
      <c r="C138" s="150" t="s">
        <v>180</v>
      </c>
      <c r="D138" s="150" t="s">
        <v>148</v>
      </c>
      <c r="E138" s="151" t="s">
        <v>872</v>
      </c>
      <c r="F138" s="152" t="s">
        <v>873</v>
      </c>
      <c r="G138" s="153" t="s">
        <v>286</v>
      </c>
      <c r="H138" s="154">
        <v>10</v>
      </c>
      <c r="I138" s="155">
        <v>3.05</v>
      </c>
      <c r="J138" s="155">
        <f t="shared" si="0"/>
        <v>30.5</v>
      </c>
      <c r="K138" s="156"/>
      <c r="L138" s="27"/>
      <c r="M138" s="157" t="s">
        <v>1</v>
      </c>
      <c r="N138" s="158" t="s">
        <v>38</v>
      </c>
      <c r="O138" s="159">
        <v>0.15001999999999999</v>
      </c>
      <c r="P138" s="159">
        <f t="shared" si="1"/>
        <v>1.5002</v>
      </c>
      <c r="Q138" s="159">
        <v>2.0000000000000002E-5</v>
      </c>
      <c r="R138" s="159">
        <f t="shared" si="2"/>
        <v>2.0000000000000001E-4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178</v>
      </c>
      <c r="AT138" s="161" t="s">
        <v>148</v>
      </c>
      <c r="AU138" s="161" t="s">
        <v>85</v>
      </c>
      <c r="AY138" s="14" t="s">
        <v>146</v>
      </c>
      <c r="BE138" s="162">
        <f t="shared" si="4"/>
        <v>0</v>
      </c>
      <c r="BF138" s="162">
        <f t="shared" si="5"/>
        <v>30.5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85</v>
      </c>
      <c r="BK138" s="162">
        <f t="shared" si="9"/>
        <v>30.5</v>
      </c>
      <c r="BL138" s="14" t="s">
        <v>178</v>
      </c>
      <c r="BM138" s="161" t="s">
        <v>183</v>
      </c>
    </row>
    <row r="139" spans="1:65" s="2" customFormat="1" ht="24.15" customHeight="1">
      <c r="A139" s="26"/>
      <c r="B139" s="149"/>
      <c r="C139" s="163" t="s">
        <v>166</v>
      </c>
      <c r="D139" s="163" t="s">
        <v>283</v>
      </c>
      <c r="E139" s="164" t="s">
        <v>874</v>
      </c>
      <c r="F139" s="165" t="s">
        <v>875</v>
      </c>
      <c r="G139" s="166" t="s">
        <v>286</v>
      </c>
      <c r="H139" s="167">
        <v>10</v>
      </c>
      <c r="I139" s="168">
        <v>11.08</v>
      </c>
      <c r="J139" s="168">
        <f t="shared" si="0"/>
        <v>110.8</v>
      </c>
      <c r="K139" s="169"/>
      <c r="L139" s="170"/>
      <c r="M139" s="171" t="s">
        <v>1</v>
      </c>
      <c r="N139" s="172" t="s">
        <v>38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206</v>
      </c>
      <c r="AT139" s="161" t="s">
        <v>283</v>
      </c>
      <c r="AU139" s="161" t="s">
        <v>85</v>
      </c>
      <c r="AY139" s="14" t="s">
        <v>146</v>
      </c>
      <c r="BE139" s="162">
        <f t="shared" si="4"/>
        <v>0</v>
      </c>
      <c r="BF139" s="162">
        <f t="shared" si="5"/>
        <v>110.8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85</v>
      </c>
      <c r="BK139" s="162">
        <f t="shared" si="9"/>
        <v>110.8</v>
      </c>
      <c r="BL139" s="14" t="s">
        <v>178</v>
      </c>
      <c r="BM139" s="161" t="s">
        <v>7</v>
      </c>
    </row>
    <row r="140" spans="1:65" s="2" customFormat="1" ht="24.15" customHeight="1">
      <c r="A140" s="26"/>
      <c r="B140" s="149"/>
      <c r="C140" s="150" t="s">
        <v>186</v>
      </c>
      <c r="D140" s="150" t="s">
        <v>148</v>
      </c>
      <c r="E140" s="151" t="s">
        <v>878</v>
      </c>
      <c r="F140" s="152" t="s">
        <v>879</v>
      </c>
      <c r="G140" s="153" t="s">
        <v>286</v>
      </c>
      <c r="H140" s="154">
        <v>20</v>
      </c>
      <c r="I140" s="155">
        <v>3.34</v>
      </c>
      <c r="J140" s="155">
        <f t="shared" si="0"/>
        <v>66.8</v>
      </c>
      <c r="K140" s="156"/>
      <c r="L140" s="27"/>
      <c r="M140" s="157" t="s">
        <v>1</v>
      </c>
      <c r="N140" s="158" t="s">
        <v>38</v>
      </c>
      <c r="O140" s="159">
        <v>0.16502</v>
      </c>
      <c r="P140" s="159">
        <f t="shared" si="1"/>
        <v>3.3003999999999998</v>
      </c>
      <c r="Q140" s="159">
        <v>2.0000000000000002E-5</v>
      </c>
      <c r="R140" s="159">
        <f t="shared" si="2"/>
        <v>4.0000000000000002E-4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178</v>
      </c>
      <c r="AT140" s="161" t="s">
        <v>148</v>
      </c>
      <c r="AU140" s="161" t="s">
        <v>85</v>
      </c>
      <c r="AY140" s="14" t="s">
        <v>146</v>
      </c>
      <c r="BE140" s="162">
        <f t="shared" si="4"/>
        <v>0</v>
      </c>
      <c r="BF140" s="162">
        <f t="shared" si="5"/>
        <v>66.8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85</v>
      </c>
      <c r="BK140" s="162">
        <f t="shared" si="9"/>
        <v>66.8</v>
      </c>
      <c r="BL140" s="14" t="s">
        <v>178</v>
      </c>
      <c r="BM140" s="161" t="s">
        <v>189</v>
      </c>
    </row>
    <row r="141" spans="1:65" s="2" customFormat="1" ht="24.15" customHeight="1">
      <c r="A141" s="26"/>
      <c r="B141" s="149"/>
      <c r="C141" s="163" t="s">
        <v>169</v>
      </c>
      <c r="D141" s="163" t="s">
        <v>283</v>
      </c>
      <c r="E141" s="164" t="s">
        <v>880</v>
      </c>
      <c r="F141" s="165" t="s">
        <v>881</v>
      </c>
      <c r="G141" s="166" t="s">
        <v>286</v>
      </c>
      <c r="H141" s="167">
        <v>19</v>
      </c>
      <c r="I141" s="168">
        <v>11.61</v>
      </c>
      <c r="J141" s="168">
        <f t="shared" si="0"/>
        <v>220.59</v>
      </c>
      <c r="K141" s="169"/>
      <c r="L141" s="170"/>
      <c r="M141" s="171" t="s">
        <v>1</v>
      </c>
      <c r="N141" s="172" t="s">
        <v>38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206</v>
      </c>
      <c r="AT141" s="161" t="s">
        <v>283</v>
      </c>
      <c r="AU141" s="161" t="s">
        <v>85</v>
      </c>
      <c r="AY141" s="14" t="s">
        <v>146</v>
      </c>
      <c r="BE141" s="162">
        <f t="shared" si="4"/>
        <v>0</v>
      </c>
      <c r="BF141" s="162">
        <f t="shared" si="5"/>
        <v>220.59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85</v>
      </c>
      <c r="BK141" s="162">
        <f t="shared" si="9"/>
        <v>220.59</v>
      </c>
      <c r="BL141" s="14" t="s">
        <v>178</v>
      </c>
      <c r="BM141" s="161" t="s">
        <v>192</v>
      </c>
    </row>
    <row r="142" spans="1:65" s="2" customFormat="1" ht="24.15" customHeight="1">
      <c r="A142" s="26"/>
      <c r="B142" s="149"/>
      <c r="C142" s="163" t="s">
        <v>193</v>
      </c>
      <c r="D142" s="163" t="s">
        <v>283</v>
      </c>
      <c r="E142" s="164" t="s">
        <v>882</v>
      </c>
      <c r="F142" s="165" t="s">
        <v>883</v>
      </c>
      <c r="G142" s="166" t="s">
        <v>286</v>
      </c>
      <c r="H142" s="167">
        <v>1</v>
      </c>
      <c r="I142" s="168">
        <v>11.61</v>
      </c>
      <c r="J142" s="168">
        <f t="shared" si="0"/>
        <v>11.61</v>
      </c>
      <c r="K142" s="169"/>
      <c r="L142" s="170"/>
      <c r="M142" s="171" t="s">
        <v>1</v>
      </c>
      <c r="N142" s="172" t="s">
        <v>38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206</v>
      </c>
      <c r="AT142" s="161" t="s">
        <v>283</v>
      </c>
      <c r="AU142" s="161" t="s">
        <v>85</v>
      </c>
      <c r="AY142" s="14" t="s">
        <v>146</v>
      </c>
      <c r="BE142" s="162">
        <f t="shared" si="4"/>
        <v>0</v>
      </c>
      <c r="BF142" s="162">
        <f t="shared" si="5"/>
        <v>11.61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85</v>
      </c>
      <c r="BK142" s="162">
        <f t="shared" si="9"/>
        <v>11.61</v>
      </c>
      <c r="BL142" s="14" t="s">
        <v>178</v>
      </c>
      <c r="BM142" s="161" t="s">
        <v>196</v>
      </c>
    </row>
    <row r="143" spans="1:65" s="2" customFormat="1" ht="24.15" customHeight="1">
      <c r="A143" s="26"/>
      <c r="B143" s="149"/>
      <c r="C143" s="150" t="s">
        <v>174</v>
      </c>
      <c r="D143" s="150" t="s">
        <v>148</v>
      </c>
      <c r="E143" s="151" t="s">
        <v>884</v>
      </c>
      <c r="F143" s="152" t="s">
        <v>885</v>
      </c>
      <c r="G143" s="153" t="s">
        <v>286</v>
      </c>
      <c r="H143" s="154">
        <v>1</v>
      </c>
      <c r="I143" s="155">
        <v>4.0599999999999996</v>
      </c>
      <c r="J143" s="155">
        <f t="shared" si="0"/>
        <v>4.0599999999999996</v>
      </c>
      <c r="K143" s="156"/>
      <c r="L143" s="27"/>
      <c r="M143" s="157" t="s">
        <v>1</v>
      </c>
      <c r="N143" s="158" t="s">
        <v>38</v>
      </c>
      <c r="O143" s="159">
        <v>0.19503000000000001</v>
      </c>
      <c r="P143" s="159">
        <f t="shared" si="1"/>
        <v>0.19503000000000001</v>
      </c>
      <c r="Q143" s="159">
        <v>4.0000000000000003E-5</v>
      </c>
      <c r="R143" s="159">
        <f t="shared" si="2"/>
        <v>4.0000000000000003E-5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178</v>
      </c>
      <c r="AT143" s="161" t="s">
        <v>148</v>
      </c>
      <c r="AU143" s="161" t="s">
        <v>85</v>
      </c>
      <c r="AY143" s="14" t="s">
        <v>146</v>
      </c>
      <c r="BE143" s="162">
        <f t="shared" si="4"/>
        <v>0</v>
      </c>
      <c r="BF143" s="162">
        <f t="shared" si="5"/>
        <v>4.0599999999999996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85</v>
      </c>
      <c r="BK143" s="162">
        <f t="shared" si="9"/>
        <v>4.0599999999999996</v>
      </c>
      <c r="BL143" s="14" t="s">
        <v>178</v>
      </c>
      <c r="BM143" s="161" t="s">
        <v>199</v>
      </c>
    </row>
    <row r="144" spans="1:65" s="2" customFormat="1" ht="24.15" customHeight="1">
      <c r="A144" s="26"/>
      <c r="B144" s="149"/>
      <c r="C144" s="163" t="s">
        <v>200</v>
      </c>
      <c r="D144" s="163" t="s">
        <v>283</v>
      </c>
      <c r="E144" s="164" t="s">
        <v>1095</v>
      </c>
      <c r="F144" s="165" t="s">
        <v>1096</v>
      </c>
      <c r="G144" s="166" t="s">
        <v>286</v>
      </c>
      <c r="H144" s="167">
        <v>1</v>
      </c>
      <c r="I144" s="168">
        <v>17.77</v>
      </c>
      <c r="J144" s="168">
        <f t="shared" si="0"/>
        <v>17.77</v>
      </c>
      <c r="K144" s="169"/>
      <c r="L144" s="170"/>
      <c r="M144" s="171" t="s">
        <v>1</v>
      </c>
      <c r="N144" s="172" t="s">
        <v>38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206</v>
      </c>
      <c r="AT144" s="161" t="s">
        <v>283</v>
      </c>
      <c r="AU144" s="161" t="s">
        <v>85</v>
      </c>
      <c r="AY144" s="14" t="s">
        <v>146</v>
      </c>
      <c r="BE144" s="162">
        <f t="shared" si="4"/>
        <v>0</v>
      </c>
      <c r="BF144" s="162">
        <f t="shared" si="5"/>
        <v>17.77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85</v>
      </c>
      <c r="BK144" s="162">
        <f t="shared" si="9"/>
        <v>17.77</v>
      </c>
      <c r="BL144" s="14" t="s">
        <v>178</v>
      </c>
      <c r="BM144" s="161" t="s">
        <v>203</v>
      </c>
    </row>
    <row r="145" spans="1:65" s="2" customFormat="1" ht="21.75" customHeight="1">
      <c r="A145" s="26"/>
      <c r="B145" s="149"/>
      <c r="C145" s="150" t="s">
        <v>178</v>
      </c>
      <c r="D145" s="150" t="s">
        <v>148</v>
      </c>
      <c r="E145" s="151" t="s">
        <v>892</v>
      </c>
      <c r="F145" s="152" t="s">
        <v>893</v>
      </c>
      <c r="G145" s="153" t="s">
        <v>839</v>
      </c>
      <c r="H145" s="154">
        <v>31</v>
      </c>
      <c r="I145" s="155">
        <v>1.76</v>
      </c>
      <c r="J145" s="155">
        <f t="shared" si="0"/>
        <v>54.56</v>
      </c>
      <c r="K145" s="156"/>
      <c r="L145" s="27"/>
      <c r="M145" s="157" t="s">
        <v>1</v>
      </c>
      <c r="N145" s="158" t="s">
        <v>38</v>
      </c>
      <c r="O145" s="159">
        <v>9.0079999999999993E-2</v>
      </c>
      <c r="P145" s="159">
        <f t="shared" si="1"/>
        <v>2.7924799999999999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178</v>
      </c>
      <c r="AT145" s="161" t="s">
        <v>148</v>
      </c>
      <c r="AU145" s="161" t="s">
        <v>85</v>
      </c>
      <c r="AY145" s="14" t="s">
        <v>146</v>
      </c>
      <c r="BE145" s="162">
        <f t="shared" si="4"/>
        <v>0</v>
      </c>
      <c r="BF145" s="162">
        <f t="shared" si="5"/>
        <v>54.56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85</v>
      </c>
      <c r="BK145" s="162">
        <f t="shared" si="9"/>
        <v>54.56</v>
      </c>
      <c r="BL145" s="14" t="s">
        <v>178</v>
      </c>
      <c r="BM145" s="161" t="s">
        <v>206</v>
      </c>
    </row>
    <row r="146" spans="1:65" s="2" customFormat="1" ht="16.5" customHeight="1">
      <c r="A146" s="26"/>
      <c r="B146" s="149"/>
      <c r="C146" s="163" t="s">
        <v>207</v>
      </c>
      <c r="D146" s="163" t="s">
        <v>283</v>
      </c>
      <c r="E146" s="164" t="s">
        <v>894</v>
      </c>
      <c r="F146" s="165" t="s">
        <v>895</v>
      </c>
      <c r="G146" s="166" t="s">
        <v>286</v>
      </c>
      <c r="H146" s="167">
        <v>25</v>
      </c>
      <c r="I146" s="168">
        <v>9.93</v>
      </c>
      <c r="J146" s="168">
        <f t="shared" si="0"/>
        <v>248.25</v>
      </c>
      <c r="K146" s="169"/>
      <c r="L146" s="170"/>
      <c r="M146" s="171" t="s">
        <v>1</v>
      </c>
      <c r="N146" s="172" t="s">
        <v>38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206</v>
      </c>
      <c r="AT146" s="161" t="s">
        <v>283</v>
      </c>
      <c r="AU146" s="161" t="s">
        <v>85</v>
      </c>
      <c r="AY146" s="14" t="s">
        <v>146</v>
      </c>
      <c r="BE146" s="162">
        <f t="shared" si="4"/>
        <v>0</v>
      </c>
      <c r="BF146" s="162">
        <f t="shared" si="5"/>
        <v>248.25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85</v>
      </c>
      <c r="BK146" s="162">
        <f t="shared" si="9"/>
        <v>248.25</v>
      </c>
      <c r="BL146" s="14" t="s">
        <v>178</v>
      </c>
      <c r="BM146" s="161" t="s">
        <v>210</v>
      </c>
    </row>
    <row r="147" spans="1:65" s="2" customFormat="1" ht="24.15" customHeight="1">
      <c r="A147" s="26"/>
      <c r="B147" s="149"/>
      <c r="C147" s="163" t="s">
        <v>183</v>
      </c>
      <c r="D147" s="163" t="s">
        <v>283</v>
      </c>
      <c r="E147" s="164" t="s">
        <v>1097</v>
      </c>
      <c r="F147" s="165" t="s">
        <v>1098</v>
      </c>
      <c r="G147" s="166" t="s">
        <v>286</v>
      </c>
      <c r="H147" s="167">
        <v>5</v>
      </c>
      <c r="I147" s="168">
        <v>34.07</v>
      </c>
      <c r="J147" s="168">
        <f t="shared" si="0"/>
        <v>170.35</v>
      </c>
      <c r="K147" s="169"/>
      <c r="L147" s="170"/>
      <c r="M147" s="171" t="s">
        <v>1</v>
      </c>
      <c r="N147" s="172" t="s">
        <v>38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206</v>
      </c>
      <c r="AT147" s="161" t="s">
        <v>283</v>
      </c>
      <c r="AU147" s="161" t="s">
        <v>85</v>
      </c>
      <c r="AY147" s="14" t="s">
        <v>146</v>
      </c>
      <c r="BE147" s="162">
        <f t="shared" si="4"/>
        <v>0</v>
      </c>
      <c r="BF147" s="162">
        <f t="shared" si="5"/>
        <v>170.35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85</v>
      </c>
      <c r="BK147" s="162">
        <f t="shared" si="9"/>
        <v>170.35</v>
      </c>
      <c r="BL147" s="14" t="s">
        <v>178</v>
      </c>
      <c r="BM147" s="161" t="s">
        <v>213</v>
      </c>
    </row>
    <row r="148" spans="1:65" s="2" customFormat="1" ht="16.5" customHeight="1">
      <c r="A148" s="26"/>
      <c r="B148" s="149"/>
      <c r="C148" s="163" t="s">
        <v>214</v>
      </c>
      <c r="D148" s="163" t="s">
        <v>283</v>
      </c>
      <c r="E148" s="164" t="s">
        <v>1099</v>
      </c>
      <c r="F148" s="165" t="s">
        <v>1100</v>
      </c>
      <c r="G148" s="166" t="s">
        <v>286</v>
      </c>
      <c r="H148" s="167">
        <v>1</v>
      </c>
      <c r="I148" s="168">
        <v>2.62</v>
      </c>
      <c r="J148" s="168">
        <f t="shared" si="0"/>
        <v>2.62</v>
      </c>
      <c r="K148" s="169"/>
      <c r="L148" s="170"/>
      <c r="M148" s="171" t="s">
        <v>1</v>
      </c>
      <c r="N148" s="172" t="s">
        <v>38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206</v>
      </c>
      <c r="AT148" s="161" t="s">
        <v>283</v>
      </c>
      <c r="AU148" s="161" t="s">
        <v>85</v>
      </c>
      <c r="AY148" s="14" t="s">
        <v>146</v>
      </c>
      <c r="BE148" s="162">
        <f t="shared" si="4"/>
        <v>0</v>
      </c>
      <c r="BF148" s="162">
        <f t="shared" si="5"/>
        <v>2.62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85</v>
      </c>
      <c r="BK148" s="162">
        <f t="shared" si="9"/>
        <v>2.62</v>
      </c>
      <c r="BL148" s="14" t="s">
        <v>178</v>
      </c>
      <c r="BM148" s="161" t="s">
        <v>217</v>
      </c>
    </row>
    <row r="149" spans="1:65" s="2" customFormat="1" ht="16.5" customHeight="1">
      <c r="A149" s="26"/>
      <c r="B149" s="149"/>
      <c r="C149" s="163" t="s">
        <v>7</v>
      </c>
      <c r="D149" s="163" t="s">
        <v>283</v>
      </c>
      <c r="E149" s="164" t="s">
        <v>896</v>
      </c>
      <c r="F149" s="165" t="s">
        <v>897</v>
      </c>
      <c r="G149" s="166" t="s">
        <v>286</v>
      </c>
      <c r="H149" s="167">
        <v>30</v>
      </c>
      <c r="I149" s="168">
        <v>2.09</v>
      </c>
      <c r="J149" s="168">
        <f t="shared" si="0"/>
        <v>62.7</v>
      </c>
      <c r="K149" s="169"/>
      <c r="L149" s="170"/>
      <c r="M149" s="171" t="s">
        <v>1</v>
      </c>
      <c r="N149" s="172" t="s">
        <v>38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206</v>
      </c>
      <c r="AT149" s="161" t="s">
        <v>283</v>
      </c>
      <c r="AU149" s="161" t="s">
        <v>85</v>
      </c>
      <c r="AY149" s="14" t="s">
        <v>146</v>
      </c>
      <c r="BE149" s="162">
        <f t="shared" si="4"/>
        <v>0</v>
      </c>
      <c r="BF149" s="162">
        <f t="shared" si="5"/>
        <v>62.7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85</v>
      </c>
      <c r="BK149" s="162">
        <f t="shared" si="9"/>
        <v>62.7</v>
      </c>
      <c r="BL149" s="14" t="s">
        <v>178</v>
      </c>
      <c r="BM149" s="161" t="s">
        <v>220</v>
      </c>
    </row>
    <row r="150" spans="1:65" s="2" customFormat="1" ht="24.15" customHeight="1">
      <c r="A150" s="26"/>
      <c r="B150" s="149"/>
      <c r="C150" s="150" t="s">
        <v>221</v>
      </c>
      <c r="D150" s="150" t="s">
        <v>148</v>
      </c>
      <c r="E150" s="151" t="s">
        <v>898</v>
      </c>
      <c r="F150" s="152" t="s">
        <v>899</v>
      </c>
      <c r="G150" s="153" t="s">
        <v>286</v>
      </c>
      <c r="H150" s="154">
        <v>30</v>
      </c>
      <c r="I150" s="155">
        <v>2.89</v>
      </c>
      <c r="J150" s="155">
        <f t="shared" si="0"/>
        <v>86.7</v>
      </c>
      <c r="K150" s="156"/>
      <c r="L150" s="27"/>
      <c r="M150" s="157" t="s">
        <v>1</v>
      </c>
      <c r="N150" s="158" t="s">
        <v>38</v>
      </c>
      <c r="O150" s="159">
        <v>7.7020000000000005E-2</v>
      </c>
      <c r="P150" s="159">
        <f t="shared" si="1"/>
        <v>2.3106</v>
      </c>
      <c r="Q150" s="159">
        <v>3.0000000000000001E-5</v>
      </c>
      <c r="R150" s="159">
        <f t="shared" si="2"/>
        <v>8.9999999999999998E-4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178</v>
      </c>
      <c r="AT150" s="161" t="s">
        <v>148</v>
      </c>
      <c r="AU150" s="161" t="s">
        <v>85</v>
      </c>
      <c r="AY150" s="14" t="s">
        <v>146</v>
      </c>
      <c r="BE150" s="162">
        <f t="shared" si="4"/>
        <v>0</v>
      </c>
      <c r="BF150" s="162">
        <f t="shared" si="5"/>
        <v>86.7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85</v>
      </c>
      <c r="BK150" s="162">
        <f t="shared" si="9"/>
        <v>86.7</v>
      </c>
      <c r="BL150" s="14" t="s">
        <v>178</v>
      </c>
      <c r="BM150" s="161" t="s">
        <v>224</v>
      </c>
    </row>
    <row r="151" spans="1:65" s="2" customFormat="1" ht="24.15" customHeight="1">
      <c r="A151" s="26"/>
      <c r="B151" s="149"/>
      <c r="C151" s="150" t="s">
        <v>189</v>
      </c>
      <c r="D151" s="150" t="s">
        <v>148</v>
      </c>
      <c r="E151" s="151" t="s">
        <v>900</v>
      </c>
      <c r="F151" s="152" t="s">
        <v>901</v>
      </c>
      <c r="G151" s="153" t="s">
        <v>286</v>
      </c>
      <c r="H151" s="154">
        <v>1</v>
      </c>
      <c r="I151" s="155">
        <v>3.3</v>
      </c>
      <c r="J151" s="155">
        <f t="shared" si="0"/>
        <v>3.3</v>
      </c>
      <c r="K151" s="156"/>
      <c r="L151" s="27"/>
      <c r="M151" s="157" t="s">
        <v>1</v>
      </c>
      <c r="N151" s="158" t="s">
        <v>38</v>
      </c>
      <c r="O151" s="159">
        <v>9.8019999999999996E-2</v>
      </c>
      <c r="P151" s="159">
        <f t="shared" si="1"/>
        <v>9.8019999999999996E-2</v>
      </c>
      <c r="Q151" s="159">
        <v>3.0000000000000001E-5</v>
      </c>
      <c r="R151" s="159">
        <f t="shared" si="2"/>
        <v>3.0000000000000001E-5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178</v>
      </c>
      <c r="AT151" s="161" t="s">
        <v>148</v>
      </c>
      <c r="AU151" s="161" t="s">
        <v>85</v>
      </c>
      <c r="AY151" s="14" t="s">
        <v>146</v>
      </c>
      <c r="BE151" s="162">
        <f t="shared" si="4"/>
        <v>0</v>
      </c>
      <c r="BF151" s="162">
        <f t="shared" si="5"/>
        <v>3.3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85</v>
      </c>
      <c r="BK151" s="162">
        <f t="shared" si="9"/>
        <v>3.3</v>
      </c>
      <c r="BL151" s="14" t="s">
        <v>178</v>
      </c>
      <c r="BM151" s="161" t="s">
        <v>227</v>
      </c>
    </row>
    <row r="152" spans="1:65" s="2" customFormat="1" ht="24.15" customHeight="1">
      <c r="A152" s="26"/>
      <c r="B152" s="149"/>
      <c r="C152" s="150" t="s">
        <v>228</v>
      </c>
      <c r="D152" s="150" t="s">
        <v>148</v>
      </c>
      <c r="E152" s="151" t="s">
        <v>902</v>
      </c>
      <c r="F152" s="152" t="s">
        <v>903</v>
      </c>
      <c r="G152" s="153" t="s">
        <v>423</v>
      </c>
      <c r="H152" s="154">
        <v>15.093</v>
      </c>
      <c r="I152" s="155">
        <v>0.31900000000000001</v>
      </c>
      <c r="J152" s="155">
        <f t="shared" si="0"/>
        <v>4.8099999999999996</v>
      </c>
      <c r="K152" s="156"/>
      <c r="L152" s="27"/>
      <c r="M152" s="157" t="s">
        <v>1</v>
      </c>
      <c r="N152" s="158" t="s">
        <v>38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178</v>
      </c>
      <c r="AT152" s="161" t="s">
        <v>148</v>
      </c>
      <c r="AU152" s="161" t="s">
        <v>85</v>
      </c>
      <c r="AY152" s="14" t="s">
        <v>146</v>
      </c>
      <c r="BE152" s="162">
        <f t="shared" si="4"/>
        <v>0</v>
      </c>
      <c r="BF152" s="162">
        <f t="shared" si="5"/>
        <v>4.8099999999999996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85</v>
      </c>
      <c r="BK152" s="162">
        <f t="shared" si="9"/>
        <v>4.8099999999999996</v>
      </c>
      <c r="BL152" s="14" t="s">
        <v>178</v>
      </c>
      <c r="BM152" s="161" t="s">
        <v>231</v>
      </c>
    </row>
    <row r="153" spans="1:65" s="12" customFormat="1" ht="22.95" customHeight="1">
      <c r="B153" s="137"/>
      <c r="D153" s="138" t="s">
        <v>71</v>
      </c>
      <c r="E153" s="147" t="s">
        <v>904</v>
      </c>
      <c r="F153" s="147" t="s">
        <v>905</v>
      </c>
      <c r="J153" s="148">
        <f>BK153</f>
        <v>676.34</v>
      </c>
      <c r="L153" s="137"/>
      <c r="M153" s="141"/>
      <c r="N153" s="142"/>
      <c r="O153" s="142"/>
      <c r="P153" s="143">
        <f>SUM(P154:P163)</f>
        <v>29.181692000000002</v>
      </c>
      <c r="Q153" s="142"/>
      <c r="R153" s="143">
        <f>SUM(R154:R163)</f>
        <v>2.0500000000000002E-3</v>
      </c>
      <c r="S153" s="142"/>
      <c r="T153" s="144">
        <f>SUM(T154:T163)</f>
        <v>0</v>
      </c>
      <c r="AR153" s="138" t="s">
        <v>85</v>
      </c>
      <c r="AT153" s="145" t="s">
        <v>71</v>
      </c>
      <c r="AU153" s="145" t="s">
        <v>79</v>
      </c>
      <c r="AY153" s="138" t="s">
        <v>146</v>
      </c>
      <c r="BK153" s="146">
        <f>SUM(BK154:BK163)</f>
        <v>676.34</v>
      </c>
    </row>
    <row r="154" spans="1:65" s="2" customFormat="1" ht="24.15" customHeight="1">
      <c r="A154" s="26"/>
      <c r="B154" s="149"/>
      <c r="C154" s="150" t="s">
        <v>192</v>
      </c>
      <c r="D154" s="150" t="s">
        <v>148</v>
      </c>
      <c r="E154" s="151" t="s">
        <v>1101</v>
      </c>
      <c r="F154" s="152" t="s">
        <v>1102</v>
      </c>
      <c r="G154" s="153" t="s">
        <v>286</v>
      </c>
      <c r="H154" s="154">
        <v>1</v>
      </c>
      <c r="I154" s="155">
        <v>2.61</v>
      </c>
      <c r="J154" s="155">
        <f t="shared" ref="J154:J163" si="10">ROUND(I154*H154,2)</f>
        <v>2.61</v>
      </c>
      <c r="K154" s="156"/>
      <c r="L154" s="27"/>
      <c r="M154" s="157" t="s">
        <v>1</v>
      </c>
      <c r="N154" s="158" t="s">
        <v>38</v>
      </c>
      <c r="O154" s="159">
        <v>0.127</v>
      </c>
      <c r="P154" s="159">
        <f t="shared" ref="P154:P163" si="11">O154*H154</f>
        <v>0.127</v>
      </c>
      <c r="Q154" s="159">
        <v>0</v>
      </c>
      <c r="R154" s="159">
        <f t="shared" ref="R154:R163" si="12">Q154*H154</f>
        <v>0</v>
      </c>
      <c r="S154" s="159">
        <v>0</v>
      </c>
      <c r="T154" s="160">
        <f t="shared" ref="T154:T163" si="13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178</v>
      </c>
      <c r="AT154" s="161" t="s">
        <v>148</v>
      </c>
      <c r="AU154" s="161" t="s">
        <v>85</v>
      </c>
      <c r="AY154" s="14" t="s">
        <v>146</v>
      </c>
      <c r="BE154" s="162">
        <f t="shared" ref="BE154:BE163" si="14">IF(N154="základná",J154,0)</f>
        <v>0</v>
      </c>
      <c r="BF154" s="162">
        <f t="shared" ref="BF154:BF163" si="15">IF(N154="znížená",J154,0)</f>
        <v>2.61</v>
      </c>
      <c r="BG154" s="162">
        <f t="shared" ref="BG154:BG163" si="16">IF(N154="zákl. prenesená",J154,0)</f>
        <v>0</v>
      </c>
      <c r="BH154" s="162">
        <f t="shared" ref="BH154:BH163" si="17">IF(N154="zníž. prenesená",J154,0)</f>
        <v>0</v>
      </c>
      <c r="BI154" s="162">
        <f t="shared" ref="BI154:BI163" si="18">IF(N154="nulová",J154,0)</f>
        <v>0</v>
      </c>
      <c r="BJ154" s="14" t="s">
        <v>85</v>
      </c>
      <c r="BK154" s="162">
        <f t="shared" ref="BK154:BK163" si="19">ROUND(I154*H154,2)</f>
        <v>2.61</v>
      </c>
      <c r="BL154" s="14" t="s">
        <v>178</v>
      </c>
      <c r="BM154" s="161" t="s">
        <v>234</v>
      </c>
    </row>
    <row r="155" spans="1:65" s="2" customFormat="1" ht="24.15" customHeight="1">
      <c r="A155" s="26"/>
      <c r="B155" s="149"/>
      <c r="C155" s="150" t="s">
        <v>235</v>
      </c>
      <c r="D155" s="150" t="s">
        <v>148</v>
      </c>
      <c r="E155" s="151" t="s">
        <v>906</v>
      </c>
      <c r="F155" s="152" t="s">
        <v>907</v>
      </c>
      <c r="G155" s="153" t="s">
        <v>286</v>
      </c>
      <c r="H155" s="154">
        <v>33</v>
      </c>
      <c r="I155" s="155">
        <v>5.23</v>
      </c>
      <c r="J155" s="155">
        <f t="shared" si="10"/>
        <v>172.59</v>
      </c>
      <c r="K155" s="156"/>
      <c r="L155" s="27"/>
      <c r="M155" s="157" t="s">
        <v>1</v>
      </c>
      <c r="N155" s="158" t="s">
        <v>38</v>
      </c>
      <c r="O155" s="159">
        <v>0.254</v>
      </c>
      <c r="P155" s="159">
        <f t="shared" si="11"/>
        <v>8.3819999999999997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178</v>
      </c>
      <c r="AT155" s="161" t="s">
        <v>148</v>
      </c>
      <c r="AU155" s="161" t="s">
        <v>85</v>
      </c>
      <c r="AY155" s="14" t="s">
        <v>146</v>
      </c>
      <c r="BE155" s="162">
        <f t="shared" si="14"/>
        <v>0</v>
      </c>
      <c r="BF155" s="162">
        <f t="shared" si="15"/>
        <v>172.59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85</v>
      </c>
      <c r="BK155" s="162">
        <f t="shared" si="19"/>
        <v>172.59</v>
      </c>
      <c r="BL155" s="14" t="s">
        <v>178</v>
      </c>
      <c r="BM155" s="161" t="s">
        <v>238</v>
      </c>
    </row>
    <row r="156" spans="1:65" s="2" customFormat="1" ht="33" customHeight="1">
      <c r="A156" s="26"/>
      <c r="B156" s="149"/>
      <c r="C156" s="150" t="s">
        <v>196</v>
      </c>
      <c r="D156" s="150" t="s">
        <v>148</v>
      </c>
      <c r="E156" s="151" t="s">
        <v>908</v>
      </c>
      <c r="F156" s="152" t="s">
        <v>909</v>
      </c>
      <c r="G156" s="153" t="s">
        <v>286</v>
      </c>
      <c r="H156" s="154">
        <v>33</v>
      </c>
      <c r="I156" s="155">
        <v>3.88</v>
      </c>
      <c r="J156" s="155">
        <f t="shared" si="10"/>
        <v>128.04</v>
      </c>
      <c r="K156" s="156"/>
      <c r="L156" s="27"/>
      <c r="M156" s="157" t="s">
        <v>1</v>
      </c>
      <c r="N156" s="158" t="s">
        <v>38</v>
      </c>
      <c r="O156" s="159">
        <v>0.21403</v>
      </c>
      <c r="P156" s="159">
        <f t="shared" si="11"/>
        <v>7.0629900000000001</v>
      </c>
      <c r="Q156" s="159">
        <v>6.0000000000000002E-5</v>
      </c>
      <c r="R156" s="159">
        <f t="shared" si="12"/>
        <v>1.98E-3</v>
      </c>
      <c r="S156" s="159">
        <v>0</v>
      </c>
      <c r="T156" s="160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178</v>
      </c>
      <c r="AT156" s="161" t="s">
        <v>148</v>
      </c>
      <c r="AU156" s="161" t="s">
        <v>85</v>
      </c>
      <c r="AY156" s="14" t="s">
        <v>146</v>
      </c>
      <c r="BE156" s="162">
        <f t="shared" si="14"/>
        <v>0</v>
      </c>
      <c r="BF156" s="162">
        <f t="shared" si="15"/>
        <v>128.04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85</v>
      </c>
      <c r="BK156" s="162">
        <f t="shared" si="19"/>
        <v>128.04</v>
      </c>
      <c r="BL156" s="14" t="s">
        <v>178</v>
      </c>
      <c r="BM156" s="161" t="s">
        <v>241</v>
      </c>
    </row>
    <row r="157" spans="1:65" s="2" customFormat="1" ht="24.15" customHeight="1">
      <c r="A157" s="26"/>
      <c r="B157" s="149"/>
      <c r="C157" s="150" t="s">
        <v>242</v>
      </c>
      <c r="D157" s="150" t="s">
        <v>148</v>
      </c>
      <c r="E157" s="151" t="s">
        <v>1103</v>
      </c>
      <c r="F157" s="152" t="s">
        <v>1104</v>
      </c>
      <c r="G157" s="153" t="s">
        <v>286</v>
      </c>
      <c r="H157" s="154">
        <v>1</v>
      </c>
      <c r="I157" s="155">
        <v>2.17</v>
      </c>
      <c r="J157" s="155">
        <f t="shared" si="10"/>
        <v>2.17</v>
      </c>
      <c r="K157" s="156"/>
      <c r="L157" s="27"/>
      <c r="M157" s="157" t="s">
        <v>1</v>
      </c>
      <c r="N157" s="158" t="s">
        <v>38</v>
      </c>
      <c r="O157" s="159">
        <v>5.8029999999999998E-2</v>
      </c>
      <c r="P157" s="159">
        <f t="shared" si="11"/>
        <v>5.8029999999999998E-2</v>
      </c>
      <c r="Q157" s="159">
        <v>5.0000000000000002E-5</v>
      </c>
      <c r="R157" s="159">
        <f t="shared" si="12"/>
        <v>5.0000000000000002E-5</v>
      </c>
      <c r="S157" s="159">
        <v>0</v>
      </c>
      <c r="T157" s="160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178</v>
      </c>
      <c r="AT157" s="161" t="s">
        <v>148</v>
      </c>
      <c r="AU157" s="161" t="s">
        <v>85</v>
      </c>
      <c r="AY157" s="14" t="s">
        <v>146</v>
      </c>
      <c r="BE157" s="162">
        <f t="shared" si="14"/>
        <v>0</v>
      </c>
      <c r="BF157" s="162">
        <f t="shared" si="15"/>
        <v>2.17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85</v>
      </c>
      <c r="BK157" s="162">
        <f t="shared" si="19"/>
        <v>2.17</v>
      </c>
      <c r="BL157" s="14" t="s">
        <v>178</v>
      </c>
      <c r="BM157" s="161" t="s">
        <v>245</v>
      </c>
    </row>
    <row r="158" spans="1:65" s="2" customFormat="1" ht="33" customHeight="1">
      <c r="A158" s="26"/>
      <c r="B158" s="149"/>
      <c r="C158" s="150" t="s">
        <v>199</v>
      </c>
      <c r="D158" s="150" t="s">
        <v>148</v>
      </c>
      <c r="E158" s="151" t="s">
        <v>1105</v>
      </c>
      <c r="F158" s="152" t="s">
        <v>1106</v>
      </c>
      <c r="G158" s="153" t="s">
        <v>286</v>
      </c>
      <c r="H158" s="154">
        <v>1</v>
      </c>
      <c r="I158" s="155">
        <v>11.53</v>
      </c>
      <c r="J158" s="155">
        <f t="shared" si="10"/>
        <v>11.53</v>
      </c>
      <c r="K158" s="156"/>
      <c r="L158" s="27"/>
      <c r="M158" s="157" t="s">
        <v>1</v>
      </c>
      <c r="N158" s="158" t="s">
        <v>38</v>
      </c>
      <c r="O158" s="159">
        <v>0.58267199999999997</v>
      </c>
      <c r="P158" s="159">
        <f t="shared" si="11"/>
        <v>0.58267199999999997</v>
      </c>
      <c r="Q158" s="159">
        <v>2.0000000000000002E-5</v>
      </c>
      <c r="R158" s="159">
        <f t="shared" si="12"/>
        <v>2.0000000000000002E-5</v>
      </c>
      <c r="S158" s="159">
        <v>0</v>
      </c>
      <c r="T158" s="160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178</v>
      </c>
      <c r="AT158" s="161" t="s">
        <v>148</v>
      </c>
      <c r="AU158" s="161" t="s">
        <v>85</v>
      </c>
      <c r="AY158" s="14" t="s">
        <v>146</v>
      </c>
      <c r="BE158" s="162">
        <f t="shared" si="14"/>
        <v>0</v>
      </c>
      <c r="BF158" s="162">
        <f t="shared" si="15"/>
        <v>11.53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85</v>
      </c>
      <c r="BK158" s="162">
        <f t="shared" si="19"/>
        <v>11.53</v>
      </c>
      <c r="BL158" s="14" t="s">
        <v>178</v>
      </c>
      <c r="BM158" s="161" t="s">
        <v>248</v>
      </c>
    </row>
    <row r="159" spans="1:65" s="2" customFormat="1" ht="33" customHeight="1">
      <c r="A159" s="26"/>
      <c r="B159" s="149"/>
      <c r="C159" s="163" t="s">
        <v>249</v>
      </c>
      <c r="D159" s="163" t="s">
        <v>283</v>
      </c>
      <c r="E159" s="164" t="s">
        <v>1107</v>
      </c>
      <c r="F159" s="165" t="s">
        <v>1108</v>
      </c>
      <c r="G159" s="166" t="s">
        <v>286</v>
      </c>
      <c r="H159" s="167">
        <v>1</v>
      </c>
      <c r="I159" s="168">
        <v>126.57</v>
      </c>
      <c r="J159" s="168">
        <f t="shared" si="10"/>
        <v>126.57</v>
      </c>
      <c r="K159" s="169"/>
      <c r="L159" s="170"/>
      <c r="M159" s="171" t="s">
        <v>1</v>
      </c>
      <c r="N159" s="172" t="s">
        <v>38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206</v>
      </c>
      <c r="AT159" s="161" t="s">
        <v>283</v>
      </c>
      <c r="AU159" s="161" t="s">
        <v>85</v>
      </c>
      <c r="AY159" s="14" t="s">
        <v>146</v>
      </c>
      <c r="BE159" s="162">
        <f t="shared" si="14"/>
        <v>0</v>
      </c>
      <c r="BF159" s="162">
        <f t="shared" si="15"/>
        <v>126.57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85</v>
      </c>
      <c r="BK159" s="162">
        <f t="shared" si="19"/>
        <v>126.57</v>
      </c>
      <c r="BL159" s="14" t="s">
        <v>178</v>
      </c>
      <c r="BM159" s="161" t="s">
        <v>252</v>
      </c>
    </row>
    <row r="160" spans="1:65" s="2" customFormat="1" ht="24.15" customHeight="1">
      <c r="A160" s="26"/>
      <c r="B160" s="149"/>
      <c r="C160" s="150" t="s">
        <v>203</v>
      </c>
      <c r="D160" s="150" t="s">
        <v>148</v>
      </c>
      <c r="E160" s="151" t="s">
        <v>1109</v>
      </c>
      <c r="F160" s="152" t="s">
        <v>1110</v>
      </c>
      <c r="G160" s="153" t="s">
        <v>286</v>
      </c>
      <c r="H160" s="154">
        <v>1</v>
      </c>
      <c r="I160" s="155">
        <v>9.6</v>
      </c>
      <c r="J160" s="155">
        <f t="shared" si="10"/>
        <v>9.6</v>
      </c>
      <c r="K160" s="156"/>
      <c r="L160" s="27"/>
      <c r="M160" s="157" t="s">
        <v>1</v>
      </c>
      <c r="N160" s="158" t="s">
        <v>38</v>
      </c>
      <c r="O160" s="159">
        <v>0.48899999999999999</v>
      </c>
      <c r="P160" s="159">
        <f t="shared" si="11"/>
        <v>0.48899999999999999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178</v>
      </c>
      <c r="AT160" s="161" t="s">
        <v>148</v>
      </c>
      <c r="AU160" s="161" t="s">
        <v>85</v>
      </c>
      <c r="AY160" s="14" t="s">
        <v>146</v>
      </c>
      <c r="BE160" s="162">
        <f t="shared" si="14"/>
        <v>0</v>
      </c>
      <c r="BF160" s="162">
        <f t="shared" si="15"/>
        <v>9.6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85</v>
      </c>
      <c r="BK160" s="162">
        <f t="shared" si="19"/>
        <v>9.6</v>
      </c>
      <c r="BL160" s="14" t="s">
        <v>178</v>
      </c>
      <c r="BM160" s="161" t="s">
        <v>255</v>
      </c>
    </row>
    <row r="161" spans="1:65" s="2" customFormat="1" ht="24.15" customHeight="1">
      <c r="A161" s="26"/>
      <c r="B161" s="149"/>
      <c r="C161" s="150" t="s">
        <v>256</v>
      </c>
      <c r="D161" s="150" t="s">
        <v>148</v>
      </c>
      <c r="E161" s="151" t="s">
        <v>912</v>
      </c>
      <c r="F161" s="152" t="s">
        <v>913</v>
      </c>
      <c r="G161" s="153" t="s">
        <v>151</v>
      </c>
      <c r="H161" s="154">
        <v>160</v>
      </c>
      <c r="I161" s="155">
        <v>0.5</v>
      </c>
      <c r="J161" s="155">
        <f t="shared" si="10"/>
        <v>80</v>
      </c>
      <c r="K161" s="156"/>
      <c r="L161" s="27"/>
      <c r="M161" s="157" t="s">
        <v>1</v>
      </c>
      <c r="N161" s="158" t="s">
        <v>38</v>
      </c>
      <c r="O161" s="159">
        <v>2.9000000000000001E-2</v>
      </c>
      <c r="P161" s="159">
        <f t="shared" si="11"/>
        <v>4.6400000000000006</v>
      </c>
      <c r="Q161" s="159">
        <v>0</v>
      </c>
      <c r="R161" s="159">
        <f t="shared" si="12"/>
        <v>0</v>
      </c>
      <c r="S161" s="159">
        <v>0</v>
      </c>
      <c r="T161" s="160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178</v>
      </c>
      <c r="AT161" s="161" t="s">
        <v>148</v>
      </c>
      <c r="AU161" s="161" t="s">
        <v>85</v>
      </c>
      <c r="AY161" s="14" t="s">
        <v>146</v>
      </c>
      <c r="BE161" s="162">
        <f t="shared" si="14"/>
        <v>0</v>
      </c>
      <c r="BF161" s="162">
        <f t="shared" si="15"/>
        <v>80</v>
      </c>
      <c r="BG161" s="162">
        <f t="shared" si="16"/>
        <v>0</v>
      </c>
      <c r="BH161" s="162">
        <f t="shared" si="17"/>
        <v>0</v>
      </c>
      <c r="BI161" s="162">
        <f t="shared" si="18"/>
        <v>0</v>
      </c>
      <c r="BJ161" s="14" t="s">
        <v>85</v>
      </c>
      <c r="BK161" s="162">
        <f t="shared" si="19"/>
        <v>80</v>
      </c>
      <c r="BL161" s="14" t="s">
        <v>178</v>
      </c>
      <c r="BM161" s="161" t="s">
        <v>259</v>
      </c>
    </row>
    <row r="162" spans="1:65" s="2" customFormat="1" ht="24.15" customHeight="1">
      <c r="A162" s="26"/>
      <c r="B162" s="149"/>
      <c r="C162" s="150" t="s">
        <v>206</v>
      </c>
      <c r="D162" s="150" t="s">
        <v>148</v>
      </c>
      <c r="E162" s="151" t="s">
        <v>916</v>
      </c>
      <c r="F162" s="152" t="s">
        <v>917</v>
      </c>
      <c r="G162" s="153" t="s">
        <v>151</v>
      </c>
      <c r="H162" s="154">
        <v>160</v>
      </c>
      <c r="I162" s="155">
        <v>0.83</v>
      </c>
      <c r="J162" s="155">
        <f t="shared" si="10"/>
        <v>132.80000000000001</v>
      </c>
      <c r="K162" s="156"/>
      <c r="L162" s="27"/>
      <c r="M162" s="157" t="s">
        <v>1</v>
      </c>
      <c r="N162" s="158" t="s">
        <v>38</v>
      </c>
      <c r="O162" s="159">
        <v>4.9000000000000002E-2</v>
      </c>
      <c r="P162" s="159">
        <f t="shared" si="11"/>
        <v>7.84</v>
      </c>
      <c r="Q162" s="159">
        <v>0</v>
      </c>
      <c r="R162" s="159">
        <f t="shared" si="12"/>
        <v>0</v>
      </c>
      <c r="S162" s="159">
        <v>0</v>
      </c>
      <c r="T162" s="160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178</v>
      </c>
      <c r="AT162" s="161" t="s">
        <v>148</v>
      </c>
      <c r="AU162" s="161" t="s">
        <v>85</v>
      </c>
      <c r="AY162" s="14" t="s">
        <v>146</v>
      </c>
      <c r="BE162" s="162">
        <f t="shared" si="14"/>
        <v>0</v>
      </c>
      <c r="BF162" s="162">
        <f t="shared" si="15"/>
        <v>132.80000000000001</v>
      </c>
      <c r="BG162" s="162">
        <f t="shared" si="16"/>
        <v>0</v>
      </c>
      <c r="BH162" s="162">
        <f t="shared" si="17"/>
        <v>0</v>
      </c>
      <c r="BI162" s="162">
        <f t="shared" si="18"/>
        <v>0</v>
      </c>
      <c r="BJ162" s="14" t="s">
        <v>85</v>
      </c>
      <c r="BK162" s="162">
        <f t="shared" si="19"/>
        <v>132.80000000000001</v>
      </c>
      <c r="BL162" s="14" t="s">
        <v>178</v>
      </c>
      <c r="BM162" s="161" t="s">
        <v>262</v>
      </c>
    </row>
    <row r="163" spans="1:65" s="2" customFormat="1" ht="24.15" customHeight="1">
      <c r="A163" s="26"/>
      <c r="B163" s="149"/>
      <c r="C163" s="150" t="s">
        <v>263</v>
      </c>
      <c r="D163" s="150" t="s">
        <v>148</v>
      </c>
      <c r="E163" s="151" t="s">
        <v>918</v>
      </c>
      <c r="F163" s="152" t="s">
        <v>919</v>
      </c>
      <c r="G163" s="153" t="s">
        <v>423</v>
      </c>
      <c r="H163" s="154">
        <v>6.0389999999999997</v>
      </c>
      <c r="I163" s="155">
        <v>1.7270000000000001</v>
      </c>
      <c r="J163" s="155">
        <f t="shared" si="10"/>
        <v>10.43</v>
      </c>
      <c r="K163" s="156"/>
      <c r="L163" s="27"/>
      <c r="M163" s="157" t="s">
        <v>1</v>
      </c>
      <c r="N163" s="158" t="s">
        <v>38</v>
      </c>
      <c r="O163" s="159">
        <v>0</v>
      </c>
      <c r="P163" s="159">
        <f t="shared" si="11"/>
        <v>0</v>
      </c>
      <c r="Q163" s="159">
        <v>0</v>
      </c>
      <c r="R163" s="159">
        <f t="shared" si="12"/>
        <v>0</v>
      </c>
      <c r="S163" s="159">
        <v>0</v>
      </c>
      <c r="T163" s="160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178</v>
      </c>
      <c r="AT163" s="161" t="s">
        <v>148</v>
      </c>
      <c r="AU163" s="161" t="s">
        <v>85</v>
      </c>
      <c r="AY163" s="14" t="s">
        <v>146</v>
      </c>
      <c r="BE163" s="162">
        <f t="shared" si="14"/>
        <v>0</v>
      </c>
      <c r="BF163" s="162">
        <f t="shared" si="15"/>
        <v>10.43</v>
      </c>
      <c r="BG163" s="162">
        <f t="shared" si="16"/>
        <v>0</v>
      </c>
      <c r="BH163" s="162">
        <f t="shared" si="17"/>
        <v>0</v>
      </c>
      <c r="BI163" s="162">
        <f t="shared" si="18"/>
        <v>0</v>
      </c>
      <c r="BJ163" s="14" t="s">
        <v>85</v>
      </c>
      <c r="BK163" s="162">
        <f t="shared" si="19"/>
        <v>10.43</v>
      </c>
      <c r="BL163" s="14" t="s">
        <v>178</v>
      </c>
      <c r="BM163" s="161" t="s">
        <v>266</v>
      </c>
    </row>
    <row r="164" spans="1:65" s="12" customFormat="1" ht="25.95" customHeight="1">
      <c r="B164" s="137"/>
      <c r="D164" s="138" t="s">
        <v>71</v>
      </c>
      <c r="E164" s="139" t="s">
        <v>283</v>
      </c>
      <c r="F164" s="139" t="s">
        <v>741</v>
      </c>
      <c r="J164" s="140">
        <f>BK164</f>
        <v>74.820000000000007</v>
      </c>
      <c r="L164" s="137"/>
      <c r="M164" s="141"/>
      <c r="N164" s="142"/>
      <c r="O164" s="142"/>
      <c r="P164" s="143">
        <f>P165</f>
        <v>3.9550000000000001</v>
      </c>
      <c r="Q164" s="142"/>
      <c r="R164" s="143">
        <f>R165</f>
        <v>0</v>
      </c>
      <c r="S164" s="142"/>
      <c r="T164" s="144">
        <f>T165</f>
        <v>0</v>
      </c>
      <c r="AR164" s="138" t="s">
        <v>156</v>
      </c>
      <c r="AT164" s="145" t="s">
        <v>71</v>
      </c>
      <c r="AU164" s="145" t="s">
        <v>72</v>
      </c>
      <c r="AY164" s="138" t="s">
        <v>146</v>
      </c>
      <c r="BK164" s="146">
        <f>BK165</f>
        <v>74.820000000000007</v>
      </c>
    </row>
    <row r="165" spans="1:65" s="12" customFormat="1" ht="22.95" customHeight="1">
      <c r="B165" s="137"/>
      <c r="D165" s="138" t="s">
        <v>71</v>
      </c>
      <c r="E165" s="147" t="s">
        <v>920</v>
      </c>
      <c r="F165" s="147" t="s">
        <v>921</v>
      </c>
      <c r="J165" s="148">
        <f>BK165</f>
        <v>74.820000000000007</v>
      </c>
      <c r="L165" s="137"/>
      <c r="M165" s="141"/>
      <c r="N165" s="142"/>
      <c r="O165" s="142"/>
      <c r="P165" s="143">
        <f>SUM(P166:P168)</f>
        <v>3.9550000000000001</v>
      </c>
      <c r="Q165" s="142"/>
      <c r="R165" s="143">
        <f>SUM(R166:R168)</f>
        <v>0</v>
      </c>
      <c r="S165" s="142"/>
      <c r="T165" s="144">
        <f>SUM(T166:T168)</f>
        <v>0</v>
      </c>
      <c r="AR165" s="138" t="s">
        <v>156</v>
      </c>
      <c r="AT165" s="145" t="s">
        <v>71</v>
      </c>
      <c r="AU165" s="145" t="s">
        <v>79</v>
      </c>
      <c r="AY165" s="138" t="s">
        <v>146</v>
      </c>
      <c r="BK165" s="146">
        <f>SUM(BK166:BK168)</f>
        <v>74.820000000000007</v>
      </c>
    </row>
    <row r="166" spans="1:65" s="2" customFormat="1" ht="16.5" customHeight="1">
      <c r="A166" s="26"/>
      <c r="B166" s="149"/>
      <c r="C166" s="150" t="s">
        <v>210</v>
      </c>
      <c r="D166" s="150" t="s">
        <v>148</v>
      </c>
      <c r="E166" s="151" t="s">
        <v>922</v>
      </c>
      <c r="F166" s="152" t="s">
        <v>923</v>
      </c>
      <c r="G166" s="153" t="s">
        <v>286</v>
      </c>
      <c r="H166" s="154">
        <v>10</v>
      </c>
      <c r="I166" s="155">
        <v>2.21</v>
      </c>
      <c r="J166" s="155">
        <f>ROUND(I166*H166,2)</f>
        <v>22.1</v>
      </c>
      <c r="K166" s="156"/>
      <c r="L166" s="27"/>
      <c r="M166" s="157" t="s">
        <v>1</v>
      </c>
      <c r="N166" s="158" t="s">
        <v>38</v>
      </c>
      <c r="O166" s="159">
        <v>0.11700000000000001</v>
      </c>
      <c r="P166" s="159">
        <f>O166*H166</f>
        <v>1.1700000000000002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262</v>
      </c>
      <c r="AT166" s="161" t="s">
        <v>148</v>
      </c>
      <c r="AU166" s="161" t="s">
        <v>85</v>
      </c>
      <c r="AY166" s="14" t="s">
        <v>146</v>
      </c>
      <c r="BE166" s="162">
        <f>IF(N166="základná",J166,0)</f>
        <v>0</v>
      </c>
      <c r="BF166" s="162">
        <f>IF(N166="znížená",J166,0)</f>
        <v>22.1</v>
      </c>
      <c r="BG166" s="162">
        <f>IF(N166="zákl. prenesená",J166,0)</f>
        <v>0</v>
      </c>
      <c r="BH166" s="162">
        <f>IF(N166="zníž. prenesená",J166,0)</f>
        <v>0</v>
      </c>
      <c r="BI166" s="162">
        <f>IF(N166="nulová",J166,0)</f>
        <v>0</v>
      </c>
      <c r="BJ166" s="14" t="s">
        <v>85</v>
      </c>
      <c r="BK166" s="162">
        <f>ROUND(I166*H166,2)</f>
        <v>22.1</v>
      </c>
      <c r="BL166" s="14" t="s">
        <v>262</v>
      </c>
      <c r="BM166" s="161" t="s">
        <v>269</v>
      </c>
    </row>
    <row r="167" spans="1:65" s="2" customFormat="1" ht="16.5" customHeight="1">
      <c r="A167" s="26"/>
      <c r="B167" s="149"/>
      <c r="C167" s="150" t="s">
        <v>270</v>
      </c>
      <c r="D167" s="150" t="s">
        <v>148</v>
      </c>
      <c r="E167" s="151" t="s">
        <v>924</v>
      </c>
      <c r="F167" s="152" t="s">
        <v>925</v>
      </c>
      <c r="G167" s="153" t="s">
        <v>286</v>
      </c>
      <c r="H167" s="154">
        <v>20</v>
      </c>
      <c r="I167" s="155">
        <v>2.48</v>
      </c>
      <c r="J167" s="155">
        <f>ROUND(I167*H167,2)</f>
        <v>49.6</v>
      </c>
      <c r="K167" s="156"/>
      <c r="L167" s="27"/>
      <c r="M167" s="157" t="s">
        <v>1</v>
      </c>
      <c r="N167" s="158" t="s">
        <v>38</v>
      </c>
      <c r="O167" s="159">
        <v>0.13100000000000001</v>
      </c>
      <c r="P167" s="159">
        <f>O167*H167</f>
        <v>2.62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262</v>
      </c>
      <c r="AT167" s="161" t="s">
        <v>148</v>
      </c>
      <c r="AU167" s="161" t="s">
        <v>85</v>
      </c>
      <c r="AY167" s="14" t="s">
        <v>146</v>
      </c>
      <c r="BE167" s="162">
        <f>IF(N167="základná",J167,0)</f>
        <v>0</v>
      </c>
      <c r="BF167" s="162">
        <f>IF(N167="znížená",J167,0)</f>
        <v>49.6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4" t="s">
        <v>85</v>
      </c>
      <c r="BK167" s="162">
        <f>ROUND(I167*H167,2)</f>
        <v>49.6</v>
      </c>
      <c r="BL167" s="14" t="s">
        <v>262</v>
      </c>
      <c r="BM167" s="161" t="s">
        <v>273</v>
      </c>
    </row>
    <row r="168" spans="1:65" s="2" customFormat="1" ht="16.5" customHeight="1">
      <c r="A168" s="26"/>
      <c r="B168" s="149"/>
      <c r="C168" s="150" t="s">
        <v>213</v>
      </c>
      <c r="D168" s="150" t="s">
        <v>148</v>
      </c>
      <c r="E168" s="151" t="s">
        <v>926</v>
      </c>
      <c r="F168" s="152" t="s">
        <v>927</v>
      </c>
      <c r="G168" s="153" t="s">
        <v>286</v>
      </c>
      <c r="H168" s="154">
        <v>1</v>
      </c>
      <c r="I168" s="155">
        <v>3.12</v>
      </c>
      <c r="J168" s="155">
        <f>ROUND(I168*H168,2)</f>
        <v>3.12</v>
      </c>
      <c r="K168" s="156"/>
      <c r="L168" s="27"/>
      <c r="M168" s="157" t="s">
        <v>1</v>
      </c>
      <c r="N168" s="158" t="s">
        <v>38</v>
      </c>
      <c r="O168" s="159">
        <v>0.16500000000000001</v>
      </c>
      <c r="P168" s="159">
        <f>O168*H168</f>
        <v>0.16500000000000001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262</v>
      </c>
      <c r="AT168" s="161" t="s">
        <v>148</v>
      </c>
      <c r="AU168" s="161" t="s">
        <v>85</v>
      </c>
      <c r="AY168" s="14" t="s">
        <v>146</v>
      </c>
      <c r="BE168" s="162">
        <f>IF(N168="základná",J168,0)</f>
        <v>0</v>
      </c>
      <c r="BF168" s="162">
        <f>IF(N168="znížená",J168,0)</f>
        <v>3.12</v>
      </c>
      <c r="BG168" s="162">
        <f>IF(N168="zákl. prenesená",J168,0)</f>
        <v>0</v>
      </c>
      <c r="BH168" s="162">
        <f>IF(N168="zníž. prenesená",J168,0)</f>
        <v>0</v>
      </c>
      <c r="BI168" s="162">
        <f>IF(N168="nulová",J168,0)</f>
        <v>0</v>
      </c>
      <c r="BJ168" s="14" t="s">
        <v>85</v>
      </c>
      <c r="BK168" s="162">
        <f>ROUND(I168*H168,2)</f>
        <v>3.12</v>
      </c>
      <c r="BL168" s="14" t="s">
        <v>262</v>
      </c>
      <c r="BM168" s="161" t="s">
        <v>277</v>
      </c>
    </row>
    <row r="169" spans="1:65" s="12" customFormat="1" ht="25.95" customHeight="1">
      <c r="B169" s="137"/>
      <c r="D169" s="138" t="s">
        <v>71</v>
      </c>
      <c r="E169" s="139" t="s">
        <v>928</v>
      </c>
      <c r="F169" s="139" t="s">
        <v>929</v>
      </c>
      <c r="J169" s="140">
        <f>BK169</f>
        <v>1496</v>
      </c>
      <c r="L169" s="137"/>
      <c r="M169" s="141"/>
      <c r="N169" s="142"/>
      <c r="O169" s="142"/>
      <c r="P169" s="143">
        <f>P170</f>
        <v>0</v>
      </c>
      <c r="Q169" s="142"/>
      <c r="R169" s="143">
        <f>R170</f>
        <v>0</v>
      </c>
      <c r="S169" s="142"/>
      <c r="T169" s="144">
        <f>T170</f>
        <v>0</v>
      </c>
      <c r="AR169" s="138" t="s">
        <v>152</v>
      </c>
      <c r="AT169" s="145" t="s">
        <v>71</v>
      </c>
      <c r="AU169" s="145" t="s">
        <v>72</v>
      </c>
      <c r="AY169" s="138" t="s">
        <v>146</v>
      </c>
      <c r="BK169" s="146">
        <f>BK170</f>
        <v>1496</v>
      </c>
    </row>
    <row r="170" spans="1:65" s="12" customFormat="1" ht="22.95" customHeight="1">
      <c r="B170" s="137"/>
      <c r="D170" s="138" t="s">
        <v>71</v>
      </c>
      <c r="E170" s="147" t="s">
        <v>930</v>
      </c>
      <c r="F170" s="147" t="s">
        <v>929</v>
      </c>
      <c r="J170" s="148">
        <f>BK170</f>
        <v>1496</v>
      </c>
      <c r="L170" s="137"/>
      <c r="M170" s="141"/>
      <c r="N170" s="142"/>
      <c r="O170" s="142"/>
      <c r="P170" s="143">
        <f>SUM(P171:P172)</f>
        <v>0</v>
      </c>
      <c r="Q170" s="142"/>
      <c r="R170" s="143">
        <f>SUM(R171:R172)</f>
        <v>0</v>
      </c>
      <c r="S170" s="142"/>
      <c r="T170" s="144">
        <f>SUM(T171:T172)</f>
        <v>0</v>
      </c>
      <c r="AR170" s="138" t="s">
        <v>79</v>
      </c>
      <c r="AT170" s="145" t="s">
        <v>71</v>
      </c>
      <c r="AU170" s="145" t="s">
        <v>79</v>
      </c>
      <c r="AY170" s="138" t="s">
        <v>146</v>
      </c>
      <c r="BK170" s="146">
        <f>SUM(BK171:BK172)</f>
        <v>1496</v>
      </c>
    </row>
    <row r="171" spans="1:65" s="2" customFormat="1" ht="24.15" customHeight="1">
      <c r="A171" s="26"/>
      <c r="B171" s="149"/>
      <c r="C171" s="150" t="s">
        <v>279</v>
      </c>
      <c r="D171" s="150" t="s">
        <v>148</v>
      </c>
      <c r="E171" s="151" t="s">
        <v>931</v>
      </c>
      <c r="F171" s="152" t="s">
        <v>932</v>
      </c>
      <c r="G171" s="153" t="s">
        <v>933</v>
      </c>
      <c r="H171" s="154">
        <v>1</v>
      </c>
      <c r="I171" s="155">
        <v>308</v>
      </c>
      <c r="J171" s="155">
        <f>ROUND(I171*H171,2)</f>
        <v>308</v>
      </c>
      <c r="K171" s="156"/>
      <c r="L171" s="27"/>
      <c r="M171" s="157" t="s">
        <v>1</v>
      </c>
      <c r="N171" s="158" t="s">
        <v>38</v>
      </c>
      <c r="O171" s="159">
        <v>0</v>
      </c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152</v>
      </c>
      <c r="AT171" s="161" t="s">
        <v>148</v>
      </c>
      <c r="AU171" s="161" t="s">
        <v>85</v>
      </c>
      <c r="AY171" s="14" t="s">
        <v>146</v>
      </c>
      <c r="BE171" s="162">
        <f>IF(N171="základná",J171,0)</f>
        <v>0</v>
      </c>
      <c r="BF171" s="162">
        <f>IF(N171="znížená",J171,0)</f>
        <v>308</v>
      </c>
      <c r="BG171" s="162">
        <f>IF(N171="zákl. prenesená",J171,0)</f>
        <v>0</v>
      </c>
      <c r="BH171" s="162">
        <f>IF(N171="zníž. prenesená",J171,0)</f>
        <v>0</v>
      </c>
      <c r="BI171" s="162">
        <f>IF(N171="nulová",J171,0)</f>
        <v>0</v>
      </c>
      <c r="BJ171" s="14" t="s">
        <v>85</v>
      </c>
      <c r="BK171" s="162">
        <f>ROUND(I171*H171,2)</f>
        <v>308</v>
      </c>
      <c r="BL171" s="14" t="s">
        <v>152</v>
      </c>
      <c r="BM171" s="161" t="s">
        <v>282</v>
      </c>
    </row>
    <row r="172" spans="1:65" s="2" customFormat="1" ht="16.5" customHeight="1">
      <c r="A172" s="26"/>
      <c r="B172" s="149"/>
      <c r="C172" s="150" t="s">
        <v>217</v>
      </c>
      <c r="D172" s="150" t="s">
        <v>148</v>
      </c>
      <c r="E172" s="151" t="s">
        <v>934</v>
      </c>
      <c r="F172" s="152" t="s">
        <v>935</v>
      </c>
      <c r="G172" s="153" t="s">
        <v>820</v>
      </c>
      <c r="H172" s="154">
        <v>72</v>
      </c>
      <c r="I172" s="155">
        <v>16.5</v>
      </c>
      <c r="J172" s="155">
        <f>ROUND(I172*H172,2)</f>
        <v>1188</v>
      </c>
      <c r="K172" s="156"/>
      <c r="L172" s="27"/>
      <c r="M172" s="173" t="s">
        <v>1</v>
      </c>
      <c r="N172" s="174" t="s">
        <v>38</v>
      </c>
      <c r="O172" s="175">
        <v>0</v>
      </c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152</v>
      </c>
      <c r="AT172" s="161" t="s">
        <v>148</v>
      </c>
      <c r="AU172" s="161" t="s">
        <v>85</v>
      </c>
      <c r="AY172" s="14" t="s">
        <v>146</v>
      </c>
      <c r="BE172" s="162">
        <f>IF(N172="základná",J172,0)</f>
        <v>0</v>
      </c>
      <c r="BF172" s="162">
        <f>IF(N172="znížená",J172,0)</f>
        <v>1188</v>
      </c>
      <c r="BG172" s="162">
        <f>IF(N172="zákl. prenesená",J172,0)</f>
        <v>0</v>
      </c>
      <c r="BH172" s="162">
        <f>IF(N172="zníž. prenesená",J172,0)</f>
        <v>0</v>
      </c>
      <c r="BI172" s="162">
        <f>IF(N172="nulová",J172,0)</f>
        <v>0</v>
      </c>
      <c r="BJ172" s="14" t="s">
        <v>85</v>
      </c>
      <c r="BK172" s="162">
        <f>ROUND(I172*H172,2)</f>
        <v>1188</v>
      </c>
      <c r="BL172" s="14" t="s">
        <v>152</v>
      </c>
      <c r="BM172" s="161" t="s">
        <v>287</v>
      </c>
    </row>
    <row r="173" spans="1:65" s="2" customFormat="1" ht="6.9" customHeight="1">
      <c r="A173" s="26"/>
      <c r="B173" s="44"/>
      <c r="C173" s="45"/>
      <c r="D173" s="45"/>
      <c r="E173" s="45"/>
      <c r="F173" s="45"/>
      <c r="G173" s="45"/>
      <c r="H173" s="45"/>
      <c r="I173" s="45"/>
      <c r="J173" s="45"/>
      <c r="K173" s="45"/>
      <c r="L173" s="27"/>
      <c r="M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</row>
  </sheetData>
  <autoFilter ref="C126:K172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9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5"/>
    </row>
    <row r="2" spans="1:46" s="1" customFormat="1" ht="36.9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104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" customHeight="1">
      <c r="B4" s="17"/>
      <c r="D4" s="18" t="s">
        <v>105</v>
      </c>
      <c r="L4" s="17"/>
      <c r="M4" s="96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6.25" customHeight="1">
      <c r="B7" s="17"/>
      <c r="E7" s="219" t="str">
        <f>'Rekapitulácia stavby'!K6</f>
        <v>ZŠ Cabajská – školský pavilón, stravovací pavilón v Nitre - zateplenie</v>
      </c>
      <c r="F7" s="220"/>
      <c r="G7" s="220"/>
      <c r="H7" s="220"/>
      <c r="L7" s="17"/>
    </row>
    <row r="8" spans="1:46" s="1" customFormat="1" ht="12" customHeight="1">
      <c r="B8" s="17"/>
      <c r="D8" s="23" t="s">
        <v>106</v>
      </c>
      <c r="L8" s="17"/>
    </row>
    <row r="9" spans="1:46" s="2" customFormat="1" ht="16.5" customHeight="1">
      <c r="A9" s="26"/>
      <c r="B9" s="27"/>
      <c r="C9" s="26"/>
      <c r="D9" s="26"/>
      <c r="E9" s="219" t="s">
        <v>936</v>
      </c>
      <c r="F9" s="218"/>
      <c r="G9" s="218"/>
      <c r="H9" s="218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108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09" t="s">
        <v>1111</v>
      </c>
      <c r="F11" s="218"/>
      <c r="G11" s="218"/>
      <c r="H11" s="218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13</v>
      </c>
      <c r="E13" s="26"/>
      <c r="F13" s="21" t="s">
        <v>1</v>
      </c>
      <c r="G13" s="26"/>
      <c r="H13" s="26"/>
      <c r="I13" s="23" t="s">
        <v>14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15</v>
      </c>
      <c r="E14" s="26"/>
      <c r="F14" s="21" t="s">
        <v>16</v>
      </c>
      <c r="G14" s="26"/>
      <c r="H14" s="26"/>
      <c r="I14" s="23" t="s">
        <v>17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5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18</v>
      </c>
      <c r="E16" s="26"/>
      <c r="F16" s="26"/>
      <c r="G16" s="26"/>
      <c r="H16" s="26"/>
      <c r="I16" s="23" t="s">
        <v>19</v>
      </c>
      <c r="J16" s="21" t="str">
        <f>IF('Rekapitulácia stavby'!AN10="","",'Rekapitulácia stavby'!AN10)</f>
        <v>00308307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IF('Rekapitulácia stavby'!E11="","",'Rekapitulácia stavby'!E11)</f>
        <v>Mesto  NITRA</v>
      </c>
      <c r="F17" s="26"/>
      <c r="G17" s="26"/>
      <c r="H17" s="26"/>
      <c r="I17" s="23" t="s">
        <v>22</v>
      </c>
      <c r="J17" s="21" t="str">
        <f>IF('Rekapitulácia stavby'!AN11="","",'Rekapitulácia stavby'!AN11)</f>
        <v>SK2021102853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19</v>
      </c>
      <c r="J19" s="21" t="str">
        <f>'Rekapitulácia stavby'!AN13</f>
        <v>36530328</v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89" t="str">
        <f>'Rekapitulácia stavby'!E14</f>
        <v>ELLIO, spol. s r.o.</v>
      </c>
      <c r="F20" s="189"/>
      <c r="G20" s="189"/>
      <c r="H20" s="189"/>
      <c r="I20" s="23" t="s">
        <v>22</v>
      </c>
      <c r="J20" s="21" t="str">
        <f>'Rekapitulácia stavby'!AN14</f>
        <v>SK2020151804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28</v>
      </c>
      <c r="E22" s="26"/>
      <c r="F22" s="26"/>
      <c r="G22" s="26"/>
      <c r="H22" s="26"/>
      <c r="I22" s="23" t="s">
        <v>19</v>
      </c>
      <c r="J22" s="21" t="str">
        <f>IF('Rekapitulácia stavby'!AN16="","",'Rekapitulácia stavby'!AN16)</f>
        <v/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IF('Rekapitulácia stavby'!E17="","",'Rekapitulácia stavby'!E17)</f>
        <v xml:space="preserve"> </v>
      </c>
      <c r="F23" s="26"/>
      <c r="G23" s="26"/>
      <c r="H23" s="26"/>
      <c r="I23" s="23" t="s">
        <v>22</v>
      </c>
      <c r="J23" s="21" t="str">
        <f>IF('Rekapitulácia stavby'!AN17="","",'Rekapitulácia stavby'!AN17)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19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 xml:space="preserve"> </v>
      </c>
      <c r="F26" s="26"/>
      <c r="G26" s="26"/>
      <c r="H26" s="26"/>
      <c r="I26" s="23" t="s">
        <v>22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31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191" t="s">
        <v>1</v>
      </c>
      <c r="F29" s="191"/>
      <c r="G29" s="191"/>
      <c r="H29" s="19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32</v>
      </c>
      <c r="E32" s="26"/>
      <c r="F32" s="26"/>
      <c r="G32" s="26"/>
      <c r="H32" s="26"/>
      <c r="I32" s="26"/>
      <c r="J32" s="68">
        <f>ROUND(J122, 2)</f>
        <v>23951.46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6"/>
      <c r="F34" s="30" t="s">
        <v>34</v>
      </c>
      <c r="G34" s="26"/>
      <c r="H34" s="26"/>
      <c r="I34" s="30" t="s">
        <v>33</v>
      </c>
      <c r="J34" s="30" t="s">
        <v>35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customHeight="1">
      <c r="A35" s="26"/>
      <c r="B35" s="27"/>
      <c r="C35" s="26"/>
      <c r="D35" s="101" t="s">
        <v>36</v>
      </c>
      <c r="E35" s="32" t="s">
        <v>37</v>
      </c>
      <c r="F35" s="102">
        <f>ROUND((SUM(BE122:BE158)),  2)</f>
        <v>0</v>
      </c>
      <c r="G35" s="103"/>
      <c r="H35" s="103"/>
      <c r="I35" s="104">
        <v>0.2</v>
      </c>
      <c r="J35" s="102">
        <f>ROUND(((SUM(BE122:BE158))*I35),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customHeight="1">
      <c r="A36" s="26"/>
      <c r="B36" s="27"/>
      <c r="C36" s="26"/>
      <c r="D36" s="26"/>
      <c r="E36" s="32" t="s">
        <v>38</v>
      </c>
      <c r="F36" s="105">
        <f>ROUND((SUM(BF122:BF158)),  2)</f>
        <v>23951.46</v>
      </c>
      <c r="G36" s="26"/>
      <c r="H36" s="26"/>
      <c r="I36" s="106">
        <v>0.2</v>
      </c>
      <c r="J36" s="105">
        <f>ROUND(((SUM(BF122:BF158))*I36),  2)</f>
        <v>4790.29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105">
        <f>ROUND((SUM(BG122:BG158)),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" hidden="1" customHeight="1">
      <c r="A38" s="26"/>
      <c r="B38" s="27"/>
      <c r="C38" s="26"/>
      <c r="D38" s="26"/>
      <c r="E38" s="23" t="s">
        <v>40</v>
      </c>
      <c r="F38" s="105">
        <f>ROUND((SUM(BH122:BH158)),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" hidden="1" customHeight="1">
      <c r="A39" s="26"/>
      <c r="B39" s="27"/>
      <c r="C39" s="26"/>
      <c r="D39" s="26"/>
      <c r="E39" s="32" t="s">
        <v>41</v>
      </c>
      <c r="F39" s="102">
        <f>ROUND((SUM(BI122:BI158)),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42</v>
      </c>
      <c r="E41" s="57"/>
      <c r="F41" s="57"/>
      <c r="G41" s="109" t="s">
        <v>43</v>
      </c>
      <c r="H41" s="110" t="s">
        <v>44</v>
      </c>
      <c r="I41" s="57"/>
      <c r="J41" s="111">
        <f>SUM(J32:J39)</f>
        <v>28741.75</v>
      </c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13" t="s">
        <v>48</v>
      </c>
      <c r="G61" s="42" t="s">
        <v>47</v>
      </c>
      <c r="H61" s="29"/>
      <c r="I61" s="29"/>
      <c r="J61" s="114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13" t="s">
        <v>48</v>
      </c>
      <c r="G76" s="42" t="s">
        <v>47</v>
      </c>
      <c r="H76" s="29"/>
      <c r="I76" s="29"/>
      <c r="J76" s="114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" customHeight="1">
      <c r="A82" s="26"/>
      <c r="B82" s="27"/>
      <c r="C82" s="18" t="s">
        <v>110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11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6.25" customHeight="1">
      <c r="A85" s="26"/>
      <c r="B85" s="27"/>
      <c r="C85" s="26"/>
      <c r="D85" s="26"/>
      <c r="E85" s="219" t="str">
        <f>E7</f>
        <v>ZŠ Cabajská – školský pavilón, stravovací pavilón v Nitre - zateplenie</v>
      </c>
      <c r="F85" s="220"/>
      <c r="G85" s="220"/>
      <c r="H85" s="220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106</v>
      </c>
      <c r="L86" s="17"/>
    </row>
    <row r="87" spans="1:31" s="2" customFormat="1" ht="16.5" customHeight="1">
      <c r="A87" s="26"/>
      <c r="B87" s="27"/>
      <c r="C87" s="26"/>
      <c r="D87" s="26"/>
      <c r="E87" s="219" t="s">
        <v>936</v>
      </c>
      <c r="F87" s="218"/>
      <c r="G87" s="218"/>
      <c r="H87" s="218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108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09" t="str">
        <f>E11</f>
        <v>024 - Vzduchotechnika</v>
      </c>
      <c r="F89" s="218"/>
      <c r="G89" s="218"/>
      <c r="H89" s="218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15</v>
      </c>
      <c r="D91" s="26"/>
      <c r="E91" s="26"/>
      <c r="F91" s="21" t="str">
        <f>F14</f>
        <v xml:space="preserve"> </v>
      </c>
      <c r="G91" s="26"/>
      <c r="H91" s="26"/>
      <c r="I91" s="23" t="s">
        <v>17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15" customHeight="1">
      <c r="A93" s="26"/>
      <c r="B93" s="27"/>
      <c r="C93" s="23" t="s">
        <v>18</v>
      </c>
      <c r="D93" s="26"/>
      <c r="E93" s="26"/>
      <c r="F93" s="21" t="str">
        <f>E17</f>
        <v>Mesto  NITRA</v>
      </c>
      <c r="G93" s="26"/>
      <c r="H93" s="26"/>
      <c r="I93" s="23" t="s">
        <v>28</v>
      </c>
      <c r="J93" s="24" t="str">
        <f>E23</f>
        <v xml:space="preserve"> 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15" customHeight="1">
      <c r="A94" s="26"/>
      <c r="B94" s="27"/>
      <c r="C94" s="23" t="s">
        <v>24</v>
      </c>
      <c r="D94" s="26"/>
      <c r="E94" s="26"/>
      <c r="F94" s="21" t="str">
        <f>IF(E20="","",E20)</f>
        <v>ELLIO, spol. s r.o.</v>
      </c>
      <c r="G94" s="26"/>
      <c r="H94" s="26"/>
      <c r="I94" s="23" t="s">
        <v>30</v>
      </c>
      <c r="J94" s="24" t="str">
        <f>E26</f>
        <v xml:space="preserve"> </v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111</v>
      </c>
      <c r="D96" s="107"/>
      <c r="E96" s="107"/>
      <c r="F96" s="107"/>
      <c r="G96" s="107"/>
      <c r="H96" s="107"/>
      <c r="I96" s="107"/>
      <c r="J96" s="116" t="s">
        <v>112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5" customHeight="1">
      <c r="A98" s="26"/>
      <c r="B98" s="27"/>
      <c r="C98" s="117" t="s">
        <v>113</v>
      </c>
      <c r="D98" s="26"/>
      <c r="E98" s="26"/>
      <c r="F98" s="26"/>
      <c r="G98" s="26"/>
      <c r="H98" s="26"/>
      <c r="I98" s="26"/>
      <c r="J98" s="68">
        <f>J122</f>
        <v>23951.46000000001</v>
      </c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114</v>
      </c>
    </row>
    <row r="99" spans="1:47" s="9" customFormat="1" ht="24.9" customHeight="1">
      <c r="B99" s="118"/>
      <c r="D99" s="119" t="s">
        <v>122</v>
      </c>
      <c r="E99" s="120"/>
      <c r="F99" s="120"/>
      <c r="G99" s="120"/>
      <c r="H99" s="120"/>
      <c r="I99" s="120"/>
      <c r="J99" s="121">
        <f>J123</f>
        <v>23951.46000000001</v>
      </c>
      <c r="L99" s="118"/>
    </row>
    <row r="100" spans="1:47" s="10" customFormat="1" ht="19.95" customHeight="1">
      <c r="B100" s="122"/>
      <c r="D100" s="123" t="s">
        <v>1112</v>
      </c>
      <c r="E100" s="124"/>
      <c r="F100" s="124"/>
      <c r="G100" s="124"/>
      <c r="H100" s="124"/>
      <c r="I100" s="124"/>
      <c r="J100" s="125">
        <f>J124</f>
        <v>23951.46000000001</v>
      </c>
      <c r="L100" s="122"/>
    </row>
    <row r="101" spans="1:47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" customHeight="1">
      <c r="A107" s="26"/>
      <c r="B107" s="27"/>
      <c r="C107" s="18" t="s">
        <v>132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>
      <c r="A109" s="26"/>
      <c r="B109" s="27"/>
      <c r="C109" s="23" t="s">
        <v>11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26.25" customHeight="1">
      <c r="A110" s="26"/>
      <c r="B110" s="27"/>
      <c r="C110" s="26"/>
      <c r="D110" s="26"/>
      <c r="E110" s="219" t="str">
        <f>E7</f>
        <v>ZŠ Cabajská – školský pavilón, stravovací pavilón v Nitre - zateplenie</v>
      </c>
      <c r="F110" s="220"/>
      <c r="G110" s="220"/>
      <c r="H110" s="220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>
      <c r="B111" s="17"/>
      <c r="C111" s="23" t="s">
        <v>106</v>
      </c>
      <c r="L111" s="17"/>
    </row>
    <row r="112" spans="1:47" s="2" customFormat="1" ht="16.5" customHeight="1">
      <c r="A112" s="26"/>
      <c r="B112" s="27"/>
      <c r="C112" s="26"/>
      <c r="D112" s="26"/>
      <c r="E112" s="219" t="s">
        <v>936</v>
      </c>
      <c r="F112" s="218"/>
      <c r="G112" s="218"/>
      <c r="H112" s="218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108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209" t="str">
        <f>E11</f>
        <v>024 - Vzduchotechnika</v>
      </c>
      <c r="F114" s="218"/>
      <c r="G114" s="218"/>
      <c r="H114" s="218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15</v>
      </c>
      <c r="D116" s="26"/>
      <c r="E116" s="26"/>
      <c r="F116" s="21" t="str">
        <f>F14</f>
        <v xml:space="preserve"> </v>
      </c>
      <c r="G116" s="26"/>
      <c r="H116" s="26"/>
      <c r="I116" s="23" t="s">
        <v>17</v>
      </c>
      <c r="J116" s="52" t="str">
        <f>IF(J14="","",J14)</f>
        <v/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15" customHeight="1">
      <c r="A118" s="26"/>
      <c r="B118" s="27"/>
      <c r="C118" s="23" t="s">
        <v>18</v>
      </c>
      <c r="D118" s="26"/>
      <c r="E118" s="26"/>
      <c r="F118" s="21" t="str">
        <f>E17</f>
        <v>Mesto  NITRA</v>
      </c>
      <c r="G118" s="26"/>
      <c r="H118" s="26"/>
      <c r="I118" s="23" t="s">
        <v>28</v>
      </c>
      <c r="J118" s="24" t="str">
        <f>E23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15" customHeight="1">
      <c r="A119" s="26"/>
      <c r="B119" s="27"/>
      <c r="C119" s="23" t="s">
        <v>24</v>
      </c>
      <c r="D119" s="26"/>
      <c r="E119" s="26"/>
      <c r="F119" s="21" t="str">
        <f>IF(E20="","",E20)</f>
        <v>ELLIO, spol. s r.o.</v>
      </c>
      <c r="G119" s="26"/>
      <c r="H119" s="26"/>
      <c r="I119" s="23" t="s">
        <v>30</v>
      </c>
      <c r="J119" s="24" t="str">
        <f>E26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26"/>
      <c r="B121" s="127"/>
      <c r="C121" s="128" t="s">
        <v>133</v>
      </c>
      <c r="D121" s="129" t="s">
        <v>57</v>
      </c>
      <c r="E121" s="129" t="s">
        <v>53</v>
      </c>
      <c r="F121" s="129" t="s">
        <v>54</v>
      </c>
      <c r="G121" s="129" t="s">
        <v>134</v>
      </c>
      <c r="H121" s="129" t="s">
        <v>135</v>
      </c>
      <c r="I121" s="129" t="s">
        <v>136</v>
      </c>
      <c r="J121" s="130" t="s">
        <v>112</v>
      </c>
      <c r="K121" s="131" t="s">
        <v>137</v>
      </c>
      <c r="L121" s="132"/>
      <c r="M121" s="59" t="s">
        <v>1</v>
      </c>
      <c r="N121" s="60" t="s">
        <v>36</v>
      </c>
      <c r="O121" s="60" t="s">
        <v>138</v>
      </c>
      <c r="P121" s="60" t="s">
        <v>139</v>
      </c>
      <c r="Q121" s="60" t="s">
        <v>140</v>
      </c>
      <c r="R121" s="60" t="s">
        <v>141</v>
      </c>
      <c r="S121" s="60" t="s">
        <v>142</v>
      </c>
      <c r="T121" s="61" t="s">
        <v>143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5" customHeight="1">
      <c r="A122" s="26"/>
      <c r="B122" s="27"/>
      <c r="C122" s="66" t="s">
        <v>113</v>
      </c>
      <c r="D122" s="26"/>
      <c r="E122" s="26"/>
      <c r="F122" s="26"/>
      <c r="G122" s="26"/>
      <c r="H122" s="26"/>
      <c r="I122" s="26"/>
      <c r="J122" s="133">
        <f>BK122</f>
        <v>23951.46000000001</v>
      </c>
      <c r="K122" s="26"/>
      <c r="L122" s="27"/>
      <c r="M122" s="62"/>
      <c r="N122" s="53"/>
      <c r="O122" s="63"/>
      <c r="P122" s="134">
        <f>P123</f>
        <v>0</v>
      </c>
      <c r="Q122" s="63"/>
      <c r="R122" s="134">
        <f>R123</f>
        <v>0</v>
      </c>
      <c r="S122" s="63"/>
      <c r="T122" s="135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71</v>
      </c>
      <c r="AU122" s="14" t="s">
        <v>114</v>
      </c>
      <c r="BK122" s="136">
        <f>BK123</f>
        <v>23951.46000000001</v>
      </c>
    </row>
    <row r="123" spans="1:65" s="12" customFormat="1" ht="25.95" customHeight="1">
      <c r="B123" s="137"/>
      <c r="D123" s="138" t="s">
        <v>71</v>
      </c>
      <c r="E123" s="139" t="s">
        <v>399</v>
      </c>
      <c r="F123" s="139" t="s">
        <v>400</v>
      </c>
      <c r="J123" s="140">
        <f>BK123</f>
        <v>23951.46000000001</v>
      </c>
      <c r="L123" s="137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8" t="s">
        <v>85</v>
      </c>
      <c r="AT123" s="145" t="s">
        <v>71</v>
      </c>
      <c r="AU123" s="145" t="s">
        <v>72</v>
      </c>
      <c r="AY123" s="138" t="s">
        <v>146</v>
      </c>
      <c r="BK123" s="146">
        <f>BK124</f>
        <v>23951.46000000001</v>
      </c>
    </row>
    <row r="124" spans="1:65" s="12" customFormat="1" ht="22.95" customHeight="1">
      <c r="B124" s="137"/>
      <c r="D124" s="138" t="s">
        <v>71</v>
      </c>
      <c r="E124" s="147" t="s">
        <v>1113</v>
      </c>
      <c r="F124" s="147" t="s">
        <v>1114</v>
      </c>
      <c r="J124" s="148">
        <f>BK124</f>
        <v>23951.46000000001</v>
      </c>
      <c r="L124" s="137"/>
      <c r="M124" s="141"/>
      <c r="N124" s="142"/>
      <c r="O124" s="142"/>
      <c r="P124" s="143">
        <f>SUM(P125:P158)</f>
        <v>0</v>
      </c>
      <c r="Q124" s="142"/>
      <c r="R124" s="143">
        <f>SUM(R125:R158)</f>
        <v>0</v>
      </c>
      <c r="S124" s="142"/>
      <c r="T124" s="144">
        <f>SUM(T125:T158)</f>
        <v>0</v>
      </c>
      <c r="AR124" s="138" t="s">
        <v>79</v>
      </c>
      <c r="AT124" s="145" t="s">
        <v>71</v>
      </c>
      <c r="AU124" s="145" t="s">
        <v>79</v>
      </c>
      <c r="AY124" s="138" t="s">
        <v>146</v>
      </c>
      <c r="BK124" s="146">
        <f>SUM(BK125:BK158)</f>
        <v>23951.46000000001</v>
      </c>
    </row>
    <row r="125" spans="1:65" s="2" customFormat="1" ht="16.5" customHeight="1">
      <c r="A125" s="26"/>
      <c r="B125" s="149"/>
      <c r="C125" s="150" t="s">
        <v>79</v>
      </c>
      <c r="D125" s="150" t="s">
        <v>148</v>
      </c>
      <c r="E125" s="151" t="s">
        <v>1115</v>
      </c>
      <c r="F125" s="152" t="s">
        <v>1116</v>
      </c>
      <c r="G125" s="153" t="s">
        <v>315</v>
      </c>
      <c r="H125" s="154">
        <v>1</v>
      </c>
      <c r="I125" s="155">
        <v>2751.36</v>
      </c>
      <c r="J125" s="155">
        <f t="shared" ref="J125:J158" si="0">ROUND(I125*H125,2)</f>
        <v>2751.36</v>
      </c>
      <c r="K125" s="156"/>
      <c r="L125" s="27"/>
      <c r="M125" s="157" t="s">
        <v>1</v>
      </c>
      <c r="N125" s="158" t="s">
        <v>38</v>
      </c>
      <c r="O125" s="159">
        <v>0</v>
      </c>
      <c r="P125" s="159">
        <f t="shared" ref="P125:P158" si="1">O125*H125</f>
        <v>0</v>
      </c>
      <c r="Q125" s="159">
        <v>0</v>
      </c>
      <c r="R125" s="159">
        <f t="shared" ref="R125:R158" si="2">Q125*H125</f>
        <v>0</v>
      </c>
      <c r="S125" s="159">
        <v>0</v>
      </c>
      <c r="T125" s="160">
        <f t="shared" ref="T125:T158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61" t="s">
        <v>152</v>
      </c>
      <c r="AT125" s="161" t="s">
        <v>148</v>
      </c>
      <c r="AU125" s="161" t="s">
        <v>85</v>
      </c>
      <c r="AY125" s="14" t="s">
        <v>146</v>
      </c>
      <c r="BE125" s="162">
        <f t="shared" ref="BE125:BE158" si="4">IF(N125="základná",J125,0)</f>
        <v>0</v>
      </c>
      <c r="BF125" s="162">
        <f t="shared" ref="BF125:BF158" si="5">IF(N125="znížená",J125,0)</f>
        <v>2751.36</v>
      </c>
      <c r="BG125" s="162">
        <f t="shared" ref="BG125:BG158" si="6">IF(N125="zákl. prenesená",J125,0)</f>
        <v>0</v>
      </c>
      <c r="BH125" s="162">
        <f t="shared" ref="BH125:BH158" si="7">IF(N125="zníž. prenesená",J125,0)</f>
        <v>0</v>
      </c>
      <c r="BI125" s="162">
        <f t="shared" ref="BI125:BI158" si="8">IF(N125="nulová",J125,0)</f>
        <v>0</v>
      </c>
      <c r="BJ125" s="14" t="s">
        <v>85</v>
      </c>
      <c r="BK125" s="162">
        <f t="shared" ref="BK125:BK158" si="9">ROUND(I125*H125,2)</f>
        <v>2751.36</v>
      </c>
      <c r="BL125" s="14" t="s">
        <v>152</v>
      </c>
      <c r="BM125" s="161" t="s">
        <v>85</v>
      </c>
    </row>
    <row r="126" spans="1:65" s="2" customFormat="1" ht="16.5" customHeight="1">
      <c r="A126" s="26"/>
      <c r="B126" s="149"/>
      <c r="C126" s="163" t="s">
        <v>85</v>
      </c>
      <c r="D126" s="163" t="s">
        <v>283</v>
      </c>
      <c r="E126" s="164" t="s">
        <v>1117</v>
      </c>
      <c r="F126" s="165" t="s">
        <v>1116</v>
      </c>
      <c r="G126" s="166" t="s">
        <v>315</v>
      </c>
      <c r="H126" s="167">
        <v>1</v>
      </c>
      <c r="I126" s="168">
        <v>11005.43</v>
      </c>
      <c r="J126" s="168">
        <f t="shared" si="0"/>
        <v>11005.43</v>
      </c>
      <c r="K126" s="169"/>
      <c r="L126" s="170"/>
      <c r="M126" s="171" t="s">
        <v>1</v>
      </c>
      <c r="N126" s="172" t="s">
        <v>38</v>
      </c>
      <c r="O126" s="159">
        <v>0</v>
      </c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61" t="s">
        <v>162</v>
      </c>
      <c r="AT126" s="161" t="s">
        <v>283</v>
      </c>
      <c r="AU126" s="161" t="s">
        <v>85</v>
      </c>
      <c r="AY126" s="14" t="s">
        <v>146</v>
      </c>
      <c r="BE126" s="162">
        <f t="shared" si="4"/>
        <v>0</v>
      </c>
      <c r="BF126" s="162">
        <f t="shared" si="5"/>
        <v>11005.43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4" t="s">
        <v>85</v>
      </c>
      <c r="BK126" s="162">
        <f t="shared" si="9"/>
        <v>11005.43</v>
      </c>
      <c r="BL126" s="14" t="s">
        <v>152</v>
      </c>
      <c r="BM126" s="161" t="s">
        <v>152</v>
      </c>
    </row>
    <row r="127" spans="1:65" s="2" customFormat="1" ht="16.5" customHeight="1">
      <c r="A127" s="26"/>
      <c r="B127" s="149"/>
      <c r="C127" s="150" t="s">
        <v>156</v>
      </c>
      <c r="D127" s="150" t="s">
        <v>148</v>
      </c>
      <c r="E127" s="151" t="s">
        <v>1118</v>
      </c>
      <c r="F127" s="152" t="s">
        <v>1119</v>
      </c>
      <c r="G127" s="153" t="s">
        <v>315</v>
      </c>
      <c r="H127" s="154">
        <v>1</v>
      </c>
      <c r="I127" s="155">
        <v>16.2</v>
      </c>
      <c r="J127" s="155">
        <f t="shared" si="0"/>
        <v>16.2</v>
      </c>
      <c r="K127" s="156"/>
      <c r="L127" s="27"/>
      <c r="M127" s="157" t="s">
        <v>1</v>
      </c>
      <c r="N127" s="158" t="s">
        <v>38</v>
      </c>
      <c r="O127" s="159">
        <v>0</v>
      </c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61" t="s">
        <v>152</v>
      </c>
      <c r="AT127" s="161" t="s">
        <v>148</v>
      </c>
      <c r="AU127" s="161" t="s">
        <v>85</v>
      </c>
      <c r="AY127" s="14" t="s">
        <v>146</v>
      </c>
      <c r="BE127" s="162">
        <f t="shared" si="4"/>
        <v>0</v>
      </c>
      <c r="BF127" s="162">
        <f t="shared" si="5"/>
        <v>16.2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4" t="s">
        <v>85</v>
      </c>
      <c r="BK127" s="162">
        <f t="shared" si="9"/>
        <v>16.2</v>
      </c>
      <c r="BL127" s="14" t="s">
        <v>152</v>
      </c>
      <c r="BM127" s="161" t="s">
        <v>159</v>
      </c>
    </row>
    <row r="128" spans="1:65" s="2" customFormat="1" ht="16.5" customHeight="1">
      <c r="A128" s="26"/>
      <c r="B128" s="149"/>
      <c r="C128" s="163" t="s">
        <v>152</v>
      </c>
      <c r="D128" s="163" t="s">
        <v>283</v>
      </c>
      <c r="E128" s="164" t="s">
        <v>1120</v>
      </c>
      <c r="F128" s="165" t="s">
        <v>1119</v>
      </c>
      <c r="G128" s="166" t="s">
        <v>315</v>
      </c>
      <c r="H128" s="167">
        <v>1</v>
      </c>
      <c r="I128" s="168">
        <v>64.8</v>
      </c>
      <c r="J128" s="168">
        <f t="shared" si="0"/>
        <v>64.8</v>
      </c>
      <c r="K128" s="169"/>
      <c r="L128" s="170"/>
      <c r="M128" s="171" t="s">
        <v>1</v>
      </c>
      <c r="N128" s="172" t="s">
        <v>38</v>
      </c>
      <c r="O128" s="159">
        <v>0</v>
      </c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162</v>
      </c>
      <c r="AT128" s="161" t="s">
        <v>283</v>
      </c>
      <c r="AU128" s="161" t="s">
        <v>85</v>
      </c>
      <c r="AY128" s="14" t="s">
        <v>146</v>
      </c>
      <c r="BE128" s="162">
        <f t="shared" si="4"/>
        <v>0</v>
      </c>
      <c r="BF128" s="162">
        <f t="shared" si="5"/>
        <v>64.8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4" t="s">
        <v>85</v>
      </c>
      <c r="BK128" s="162">
        <f t="shared" si="9"/>
        <v>64.8</v>
      </c>
      <c r="BL128" s="14" t="s">
        <v>152</v>
      </c>
      <c r="BM128" s="161" t="s">
        <v>162</v>
      </c>
    </row>
    <row r="129" spans="1:65" s="2" customFormat="1" ht="24.15" customHeight="1">
      <c r="A129" s="26"/>
      <c r="B129" s="149"/>
      <c r="C129" s="150" t="s">
        <v>163</v>
      </c>
      <c r="D129" s="150" t="s">
        <v>148</v>
      </c>
      <c r="E129" s="151" t="s">
        <v>1121</v>
      </c>
      <c r="F129" s="152" t="s">
        <v>1122</v>
      </c>
      <c r="G129" s="153" t="s">
        <v>315</v>
      </c>
      <c r="H129" s="154">
        <v>1</v>
      </c>
      <c r="I129" s="155">
        <v>14.92</v>
      </c>
      <c r="J129" s="155">
        <f t="shared" si="0"/>
        <v>14.92</v>
      </c>
      <c r="K129" s="156"/>
      <c r="L129" s="27"/>
      <c r="M129" s="157" t="s">
        <v>1</v>
      </c>
      <c r="N129" s="158" t="s">
        <v>38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152</v>
      </c>
      <c r="AT129" s="161" t="s">
        <v>148</v>
      </c>
      <c r="AU129" s="161" t="s">
        <v>85</v>
      </c>
      <c r="AY129" s="14" t="s">
        <v>146</v>
      </c>
      <c r="BE129" s="162">
        <f t="shared" si="4"/>
        <v>0</v>
      </c>
      <c r="BF129" s="162">
        <f t="shared" si="5"/>
        <v>14.92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85</v>
      </c>
      <c r="BK129" s="162">
        <f t="shared" si="9"/>
        <v>14.92</v>
      </c>
      <c r="BL129" s="14" t="s">
        <v>152</v>
      </c>
      <c r="BM129" s="161" t="s">
        <v>166</v>
      </c>
    </row>
    <row r="130" spans="1:65" s="2" customFormat="1" ht="24.15" customHeight="1">
      <c r="A130" s="26"/>
      <c r="B130" s="149"/>
      <c r="C130" s="163" t="s">
        <v>159</v>
      </c>
      <c r="D130" s="163" t="s">
        <v>283</v>
      </c>
      <c r="E130" s="164" t="s">
        <v>1123</v>
      </c>
      <c r="F130" s="165" t="s">
        <v>1122</v>
      </c>
      <c r="G130" s="166" t="s">
        <v>315</v>
      </c>
      <c r="H130" s="167">
        <v>1</v>
      </c>
      <c r="I130" s="168">
        <v>59.69</v>
      </c>
      <c r="J130" s="168">
        <f t="shared" si="0"/>
        <v>59.69</v>
      </c>
      <c r="K130" s="169"/>
      <c r="L130" s="170"/>
      <c r="M130" s="171" t="s">
        <v>1</v>
      </c>
      <c r="N130" s="172" t="s">
        <v>38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162</v>
      </c>
      <c r="AT130" s="161" t="s">
        <v>283</v>
      </c>
      <c r="AU130" s="161" t="s">
        <v>85</v>
      </c>
      <c r="AY130" s="14" t="s">
        <v>146</v>
      </c>
      <c r="BE130" s="162">
        <f t="shared" si="4"/>
        <v>0</v>
      </c>
      <c r="BF130" s="162">
        <f t="shared" si="5"/>
        <v>59.69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85</v>
      </c>
      <c r="BK130" s="162">
        <f t="shared" si="9"/>
        <v>59.69</v>
      </c>
      <c r="BL130" s="14" t="s">
        <v>152</v>
      </c>
      <c r="BM130" s="161" t="s">
        <v>169</v>
      </c>
    </row>
    <row r="131" spans="1:65" s="2" customFormat="1" ht="16.5" customHeight="1">
      <c r="A131" s="26"/>
      <c r="B131" s="149"/>
      <c r="C131" s="150" t="s">
        <v>171</v>
      </c>
      <c r="D131" s="150" t="s">
        <v>148</v>
      </c>
      <c r="E131" s="151" t="s">
        <v>1124</v>
      </c>
      <c r="F131" s="152" t="s">
        <v>1125</v>
      </c>
      <c r="G131" s="153" t="s">
        <v>315</v>
      </c>
      <c r="H131" s="154">
        <v>1</v>
      </c>
      <c r="I131" s="155">
        <v>317.89999999999998</v>
      </c>
      <c r="J131" s="155">
        <f t="shared" si="0"/>
        <v>317.89999999999998</v>
      </c>
      <c r="K131" s="156"/>
      <c r="L131" s="27"/>
      <c r="M131" s="157" t="s">
        <v>1</v>
      </c>
      <c r="N131" s="158" t="s">
        <v>38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152</v>
      </c>
      <c r="AT131" s="161" t="s">
        <v>148</v>
      </c>
      <c r="AU131" s="161" t="s">
        <v>85</v>
      </c>
      <c r="AY131" s="14" t="s">
        <v>146</v>
      </c>
      <c r="BE131" s="162">
        <f t="shared" si="4"/>
        <v>0</v>
      </c>
      <c r="BF131" s="162">
        <f t="shared" si="5"/>
        <v>317.89999999999998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85</v>
      </c>
      <c r="BK131" s="162">
        <f t="shared" si="9"/>
        <v>317.89999999999998</v>
      </c>
      <c r="BL131" s="14" t="s">
        <v>152</v>
      </c>
      <c r="BM131" s="161" t="s">
        <v>174</v>
      </c>
    </row>
    <row r="132" spans="1:65" s="2" customFormat="1" ht="16.5" customHeight="1">
      <c r="A132" s="26"/>
      <c r="B132" s="149"/>
      <c r="C132" s="163" t="s">
        <v>162</v>
      </c>
      <c r="D132" s="163" t="s">
        <v>283</v>
      </c>
      <c r="E132" s="164" t="s">
        <v>1126</v>
      </c>
      <c r="F132" s="165" t="s">
        <v>1125</v>
      </c>
      <c r="G132" s="166" t="s">
        <v>315</v>
      </c>
      <c r="H132" s="167">
        <v>1</v>
      </c>
      <c r="I132" s="168">
        <v>284.10000000000002</v>
      </c>
      <c r="J132" s="168">
        <f t="shared" si="0"/>
        <v>284.10000000000002</v>
      </c>
      <c r="K132" s="169"/>
      <c r="L132" s="170"/>
      <c r="M132" s="171" t="s">
        <v>1</v>
      </c>
      <c r="N132" s="172" t="s">
        <v>38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61" t="s">
        <v>162</v>
      </c>
      <c r="AT132" s="161" t="s">
        <v>283</v>
      </c>
      <c r="AU132" s="161" t="s">
        <v>85</v>
      </c>
      <c r="AY132" s="14" t="s">
        <v>146</v>
      </c>
      <c r="BE132" s="162">
        <f t="shared" si="4"/>
        <v>0</v>
      </c>
      <c r="BF132" s="162">
        <f t="shared" si="5"/>
        <v>284.10000000000002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85</v>
      </c>
      <c r="BK132" s="162">
        <f t="shared" si="9"/>
        <v>284.10000000000002</v>
      </c>
      <c r="BL132" s="14" t="s">
        <v>152</v>
      </c>
      <c r="BM132" s="161" t="s">
        <v>178</v>
      </c>
    </row>
    <row r="133" spans="1:65" s="2" customFormat="1" ht="16.5" customHeight="1">
      <c r="A133" s="26"/>
      <c r="B133" s="149"/>
      <c r="C133" s="150" t="s">
        <v>180</v>
      </c>
      <c r="D133" s="150" t="s">
        <v>148</v>
      </c>
      <c r="E133" s="151" t="s">
        <v>1127</v>
      </c>
      <c r="F133" s="152" t="s">
        <v>1128</v>
      </c>
      <c r="G133" s="153" t="s">
        <v>1129</v>
      </c>
      <c r="H133" s="154">
        <v>30</v>
      </c>
      <c r="I133" s="155">
        <v>1.34</v>
      </c>
      <c r="J133" s="155">
        <f t="shared" si="0"/>
        <v>40.200000000000003</v>
      </c>
      <c r="K133" s="156"/>
      <c r="L133" s="27"/>
      <c r="M133" s="157" t="s">
        <v>1</v>
      </c>
      <c r="N133" s="158" t="s">
        <v>38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152</v>
      </c>
      <c r="AT133" s="161" t="s">
        <v>148</v>
      </c>
      <c r="AU133" s="161" t="s">
        <v>85</v>
      </c>
      <c r="AY133" s="14" t="s">
        <v>146</v>
      </c>
      <c r="BE133" s="162">
        <f t="shared" si="4"/>
        <v>0</v>
      </c>
      <c r="BF133" s="162">
        <f t="shared" si="5"/>
        <v>40.200000000000003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85</v>
      </c>
      <c r="BK133" s="162">
        <f t="shared" si="9"/>
        <v>40.200000000000003</v>
      </c>
      <c r="BL133" s="14" t="s">
        <v>152</v>
      </c>
      <c r="BM133" s="161" t="s">
        <v>183</v>
      </c>
    </row>
    <row r="134" spans="1:65" s="2" customFormat="1" ht="16.5" customHeight="1">
      <c r="A134" s="26"/>
      <c r="B134" s="149"/>
      <c r="C134" s="163" t="s">
        <v>166</v>
      </c>
      <c r="D134" s="163" t="s">
        <v>283</v>
      </c>
      <c r="E134" s="164" t="s">
        <v>1130</v>
      </c>
      <c r="F134" s="165" t="s">
        <v>1128</v>
      </c>
      <c r="G134" s="166" t="s">
        <v>1129</v>
      </c>
      <c r="H134" s="167">
        <v>30</v>
      </c>
      <c r="I134" s="168">
        <v>3.58</v>
      </c>
      <c r="J134" s="168">
        <f t="shared" si="0"/>
        <v>107.4</v>
      </c>
      <c r="K134" s="169"/>
      <c r="L134" s="170"/>
      <c r="M134" s="171" t="s">
        <v>1</v>
      </c>
      <c r="N134" s="172" t="s">
        <v>38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162</v>
      </c>
      <c r="AT134" s="161" t="s">
        <v>283</v>
      </c>
      <c r="AU134" s="161" t="s">
        <v>85</v>
      </c>
      <c r="AY134" s="14" t="s">
        <v>146</v>
      </c>
      <c r="BE134" s="162">
        <f t="shared" si="4"/>
        <v>0</v>
      </c>
      <c r="BF134" s="162">
        <f t="shared" si="5"/>
        <v>107.4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85</v>
      </c>
      <c r="BK134" s="162">
        <f t="shared" si="9"/>
        <v>107.4</v>
      </c>
      <c r="BL134" s="14" t="s">
        <v>152</v>
      </c>
      <c r="BM134" s="161" t="s">
        <v>7</v>
      </c>
    </row>
    <row r="135" spans="1:65" s="2" customFormat="1" ht="16.5" customHeight="1">
      <c r="A135" s="26"/>
      <c r="B135" s="149"/>
      <c r="C135" s="150" t="s">
        <v>186</v>
      </c>
      <c r="D135" s="150" t="s">
        <v>148</v>
      </c>
      <c r="E135" s="151" t="s">
        <v>1131</v>
      </c>
      <c r="F135" s="152" t="s">
        <v>1132</v>
      </c>
      <c r="G135" s="153" t="s">
        <v>315</v>
      </c>
      <c r="H135" s="154">
        <v>2</v>
      </c>
      <c r="I135" s="155">
        <v>15.05</v>
      </c>
      <c r="J135" s="155">
        <f t="shared" si="0"/>
        <v>30.1</v>
      </c>
      <c r="K135" s="156"/>
      <c r="L135" s="27"/>
      <c r="M135" s="157" t="s">
        <v>1</v>
      </c>
      <c r="N135" s="158" t="s">
        <v>38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152</v>
      </c>
      <c r="AT135" s="161" t="s">
        <v>148</v>
      </c>
      <c r="AU135" s="161" t="s">
        <v>85</v>
      </c>
      <c r="AY135" s="14" t="s">
        <v>146</v>
      </c>
      <c r="BE135" s="162">
        <f t="shared" si="4"/>
        <v>0</v>
      </c>
      <c r="BF135" s="162">
        <f t="shared" si="5"/>
        <v>30.1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85</v>
      </c>
      <c r="BK135" s="162">
        <f t="shared" si="9"/>
        <v>30.1</v>
      </c>
      <c r="BL135" s="14" t="s">
        <v>152</v>
      </c>
      <c r="BM135" s="161" t="s">
        <v>189</v>
      </c>
    </row>
    <row r="136" spans="1:65" s="2" customFormat="1" ht="16.5" customHeight="1">
      <c r="A136" s="26"/>
      <c r="B136" s="149"/>
      <c r="C136" s="163" t="s">
        <v>169</v>
      </c>
      <c r="D136" s="163" t="s">
        <v>283</v>
      </c>
      <c r="E136" s="164" t="s">
        <v>1133</v>
      </c>
      <c r="F136" s="165" t="s">
        <v>1132</v>
      </c>
      <c r="G136" s="166" t="s">
        <v>315</v>
      </c>
      <c r="H136" s="167">
        <v>2</v>
      </c>
      <c r="I136" s="168">
        <v>60.19</v>
      </c>
      <c r="J136" s="168">
        <f t="shared" si="0"/>
        <v>120.38</v>
      </c>
      <c r="K136" s="169"/>
      <c r="L136" s="170"/>
      <c r="M136" s="171" t="s">
        <v>1</v>
      </c>
      <c r="N136" s="172" t="s">
        <v>38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162</v>
      </c>
      <c r="AT136" s="161" t="s">
        <v>283</v>
      </c>
      <c r="AU136" s="161" t="s">
        <v>85</v>
      </c>
      <c r="AY136" s="14" t="s">
        <v>146</v>
      </c>
      <c r="BE136" s="162">
        <f t="shared" si="4"/>
        <v>0</v>
      </c>
      <c r="BF136" s="162">
        <f t="shared" si="5"/>
        <v>120.38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85</v>
      </c>
      <c r="BK136" s="162">
        <f t="shared" si="9"/>
        <v>120.38</v>
      </c>
      <c r="BL136" s="14" t="s">
        <v>152</v>
      </c>
      <c r="BM136" s="161" t="s">
        <v>192</v>
      </c>
    </row>
    <row r="137" spans="1:65" s="2" customFormat="1" ht="16.5" customHeight="1">
      <c r="A137" s="26"/>
      <c r="B137" s="149"/>
      <c r="C137" s="150" t="s">
        <v>193</v>
      </c>
      <c r="D137" s="150" t="s">
        <v>148</v>
      </c>
      <c r="E137" s="151" t="s">
        <v>1134</v>
      </c>
      <c r="F137" s="152" t="s">
        <v>1135</v>
      </c>
      <c r="G137" s="153" t="s">
        <v>315</v>
      </c>
      <c r="H137" s="154">
        <v>1</v>
      </c>
      <c r="I137" s="155">
        <v>33.369999999999997</v>
      </c>
      <c r="J137" s="155">
        <f t="shared" si="0"/>
        <v>33.369999999999997</v>
      </c>
      <c r="K137" s="156"/>
      <c r="L137" s="27"/>
      <c r="M137" s="157" t="s">
        <v>1</v>
      </c>
      <c r="N137" s="158" t="s">
        <v>38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152</v>
      </c>
      <c r="AT137" s="161" t="s">
        <v>148</v>
      </c>
      <c r="AU137" s="161" t="s">
        <v>85</v>
      </c>
      <c r="AY137" s="14" t="s">
        <v>146</v>
      </c>
      <c r="BE137" s="162">
        <f t="shared" si="4"/>
        <v>0</v>
      </c>
      <c r="BF137" s="162">
        <f t="shared" si="5"/>
        <v>33.369999999999997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85</v>
      </c>
      <c r="BK137" s="162">
        <f t="shared" si="9"/>
        <v>33.369999999999997</v>
      </c>
      <c r="BL137" s="14" t="s">
        <v>152</v>
      </c>
      <c r="BM137" s="161" t="s">
        <v>196</v>
      </c>
    </row>
    <row r="138" spans="1:65" s="2" customFormat="1" ht="16.5" customHeight="1">
      <c r="A138" s="26"/>
      <c r="B138" s="149"/>
      <c r="C138" s="163" t="s">
        <v>174</v>
      </c>
      <c r="D138" s="163" t="s">
        <v>283</v>
      </c>
      <c r="E138" s="164" t="s">
        <v>1136</v>
      </c>
      <c r="F138" s="165" t="s">
        <v>1135</v>
      </c>
      <c r="G138" s="166" t="s">
        <v>315</v>
      </c>
      <c r="H138" s="167">
        <v>1</v>
      </c>
      <c r="I138" s="168">
        <v>133.51</v>
      </c>
      <c r="J138" s="168">
        <f t="shared" si="0"/>
        <v>133.51</v>
      </c>
      <c r="K138" s="169"/>
      <c r="L138" s="170"/>
      <c r="M138" s="171" t="s">
        <v>1</v>
      </c>
      <c r="N138" s="172" t="s">
        <v>38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162</v>
      </c>
      <c r="AT138" s="161" t="s">
        <v>283</v>
      </c>
      <c r="AU138" s="161" t="s">
        <v>85</v>
      </c>
      <c r="AY138" s="14" t="s">
        <v>146</v>
      </c>
      <c r="BE138" s="162">
        <f t="shared" si="4"/>
        <v>0</v>
      </c>
      <c r="BF138" s="162">
        <f t="shared" si="5"/>
        <v>133.51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85</v>
      </c>
      <c r="BK138" s="162">
        <f t="shared" si="9"/>
        <v>133.51</v>
      </c>
      <c r="BL138" s="14" t="s">
        <v>152</v>
      </c>
      <c r="BM138" s="161" t="s">
        <v>199</v>
      </c>
    </row>
    <row r="139" spans="1:65" s="2" customFormat="1" ht="16.5" customHeight="1">
      <c r="A139" s="26"/>
      <c r="B139" s="149"/>
      <c r="C139" s="150" t="s">
        <v>200</v>
      </c>
      <c r="D139" s="150" t="s">
        <v>148</v>
      </c>
      <c r="E139" s="151" t="s">
        <v>1137</v>
      </c>
      <c r="F139" s="152" t="s">
        <v>1138</v>
      </c>
      <c r="G139" s="153" t="s">
        <v>315</v>
      </c>
      <c r="H139" s="154">
        <v>1</v>
      </c>
      <c r="I139" s="155">
        <v>43.52</v>
      </c>
      <c r="J139" s="155">
        <f t="shared" si="0"/>
        <v>43.52</v>
      </c>
      <c r="K139" s="156"/>
      <c r="L139" s="27"/>
      <c r="M139" s="157" t="s">
        <v>1</v>
      </c>
      <c r="N139" s="158" t="s">
        <v>38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152</v>
      </c>
      <c r="AT139" s="161" t="s">
        <v>148</v>
      </c>
      <c r="AU139" s="161" t="s">
        <v>85</v>
      </c>
      <c r="AY139" s="14" t="s">
        <v>146</v>
      </c>
      <c r="BE139" s="162">
        <f t="shared" si="4"/>
        <v>0</v>
      </c>
      <c r="BF139" s="162">
        <f t="shared" si="5"/>
        <v>43.52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85</v>
      </c>
      <c r="BK139" s="162">
        <f t="shared" si="9"/>
        <v>43.52</v>
      </c>
      <c r="BL139" s="14" t="s">
        <v>152</v>
      </c>
      <c r="BM139" s="161" t="s">
        <v>203</v>
      </c>
    </row>
    <row r="140" spans="1:65" s="2" customFormat="1" ht="16.5" customHeight="1">
      <c r="A140" s="26"/>
      <c r="B140" s="149"/>
      <c r="C140" s="163" t="s">
        <v>178</v>
      </c>
      <c r="D140" s="163" t="s">
        <v>283</v>
      </c>
      <c r="E140" s="164" t="s">
        <v>1139</v>
      </c>
      <c r="F140" s="165" t="s">
        <v>1138</v>
      </c>
      <c r="G140" s="166" t="s">
        <v>315</v>
      </c>
      <c r="H140" s="167">
        <v>1</v>
      </c>
      <c r="I140" s="168">
        <v>174.06</v>
      </c>
      <c r="J140" s="168">
        <f t="shared" si="0"/>
        <v>174.06</v>
      </c>
      <c r="K140" s="169"/>
      <c r="L140" s="170"/>
      <c r="M140" s="171" t="s">
        <v>1</v>
      </c>
      <c r="N140" s="172" t="s">
        <v>38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162</v>
      </c>
      <c r="AT140" s="161" t="s">
        <v>283</v>
      </c>
      <c r="AU140" s="161" t="s">
        <v>85</v>
      </c>
      <c r="AY140" s="14" t="s">
        <v>146</v>
      </c>
      <c r="BE140" s="162">
        <f t="shared" si="4"/>
        <v>0</v>
      </c>
      <c r="BF140" s="162">
        <f t="shared" si="5"/>
        <v>174.06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85</v>
      </c>
      <c r="BK140" s="162">
        <f t="shared" si="9"/>
        <v>174.06</v>
      </c>
      <c r="BL140" s="14" t="s">
        <v>152</v>
      </c>
      <c r="BM140" s="161" t="s">
        <v>206</v>
      </c>
    </row>
    <row r="141" spans="1:65" s="2" customFormat="1" ht="16.5" customHeight="1">
      <c r="A141" s="26"/>
      <c r="B141" s="149"/>
      <c r="C141" s="150" t="s">
        <v>207</v>
      </c>
      <c r="D141" s="150" t="s">
        <v>148</v>
      </c>
      <c r="E141" s="151" t="s">
        <v>1140</v>
      </c>
      <c r="F141" s="152" t="s">
        <v>1141</v>
      </c>
      <c r="G141" s="153" t="s">
        <v>315</v>
      </c>
      <c r="H141" s="154">
        <v>1</v>
      </c>
      <c r="I141" s="155">
        <v>38.26</v>
      </c>
      <c r="J141" s="155">
        <f t="shared" si="0"/>
        <v>38.26</v>
      </c>
      <c r="K141" s="156"/>
      <c r="L141" s="27"/>
      <c r="M141" s="157" t="s">
        <v>1</v>
      </c>
      <c r="N141" s="158" t="s">
        <v>38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152</v>
      </c>
      <c r="AT141" s="161" t="s">
        <v>148</v>
      </c>
      <c r="AU141" s="161" t="s">
        <v>85</v>
      </c>
      <c r="AY141" s="14" t="s">
        <v>146</v>
      </c>
      <c r="BE141" s="162">
        <f t="shared" si="4"/>
        <v>0</v>
      </c>
      <c r="BF141" s="162">
        <f t="shared" si="5"/>
        <v>38.26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85</v>
      </c>
      <c r="BK141" s="162">
        <f t="shared" si="9"/>
        <v>38.26</v>
      </c>
      <c r="BL141" s="14" t="s">
        <v>152</v>
      </c>
      <c r="BM141" s="161" t="s">
        <v>210</v>
      </c>
    </row>
    <row r="142" spans="1:65" s="2" customFormat="1" ht="16.5" customHeight="1">
      <c r="A142" s="26"/>
      <c r="B142" s="149"/>
      <c r="C142" s="163" t="s">
        <v>183</v>
      </c>
      <c r="D142" s="163" t="s">
        <v>283</v>
      </c>
      <c r="E142" s="164" t="s">
        <v>1142</v>
      </c>
      <c r="F142" s="165" t="s">
        <v>1141</v>
      </c>
      <c r="G142" s="166" t="s">
        <v>315</v>
      </c>
      <c r="H142" s="167">
        <v>1</v>
      </c>
      <c r="I142" s="168">
        <v>153.02000000000001</v>
      </c>
      <c r="J142" s="168">
        <f t="shared" si="0"/>
        <v>153.02000000000001</v>
      </c>
      <c r="K142" s="169"/>
      <c r="L142" s="170"/>
      <c r="M142" s="171" t="s">
        <v>1</v>
      </c>
      <c r="N142" s="172" t="s">
        <v>38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162</v>
      </c>
      <c r="AT142" s="161" t="s">
        <v>283</v>
      </c>
      <c r="AU142" s="161" t="s">
        <v>85</v>
      </c>
      <c r="AY142" s="14" t="s">
        <v>146</v>
      </c>
      <c r="BE142" s="162">
        <f t="shared" si="4"/>
        <v>0</v>
      </c>
      <c r="BF142" s="162">
        <f t="shared" si="5"/>
        <v>153.02000000000001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85</v>
      </c>
      <c r="BK142" s="162">
        <f t="shared" si="9"/>
        <v>153.02000000000001</v>
      </c>
      <c r="BL142" s="14" t="s">
        <v>152</v>
      </c>
      <c r="BM142" s="161" t="s">
        <v>213</v>
      </c>
    </row>
    <row r="143" spans="1:65" s="2" customFormat="1" ht="16.5" customHeight="1">
      <c r="A143" s="26"/>
      <c r="B143" s="149"/>
      <c r="C143" s="150" t="s">
        <v>214</v>
      </c>
      <c r="D143" s="150" t="s">
        <v>148</v>
      </c>
      <c r="E143" s="151" t="s">
        <v>1143</v>
      </c>
      <c r="F143" s="152" t="s">
        <v>1144</v>
      </c>
      <c r="G143" s="153" t="s">
        <v>315</v>
      </c>
      <c r="H143" s="154">
        <v>5</v>
      </c>
      <c r="I143" s="155">
        <v>13.39</v>
      </c>
      <c r="J143" s="155">
        <f t="shared" si="0"/>
        <v>66.95</v>
      </c>
      <c r="K143" s="156"/>
      <c r="L143" s="27"/>
      <c r="M143" s="157" t="s">
        <v>1</v>
      </c>
      <c r="N143" s="158" t="s">
        <v>38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152</v>
      </c>
      <c r="AT143" s="161" t="s">
        <v>148</v>
      </c>
      <c r="AU143" s="161" t="s">
        <v>85</v>
      </c>
      <c r="AY143" s="14" t="s">
        <v>146</v>
      </c>
      <c r="BE143" s="162">
        <f t="shared" si="4"/>
        <v>0</v>
      </c>
      <c r="BF143" s="162">
        <f t="shared" si="5"/>
        <v>66.95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85</v>
      </c>
      <c r="BK143" s="162">
        <f t="shared" si="9"/>
        <v>66.95</v>
      </c>
      <c r="BL143" s="14" t="s">
        <v>152</v>
      </c>
      <c r="BM143" s="161" t="s">
        <v>217</v>
      </c>
    </row>
    <row r="144" spans="1:65" s="2" customFormat="1" ht="16.5" customHeight="1">
      <c r="A144" s="26"/>
      <c r="B144" s="149"/>
      <c r="C144" s="163" t="s">
        <v>7</v>
      </c>
      <c r="D144" s="163" t="s">
        <v>283</v>
      </c>
      <c r="E144" s="164" t="s">
        <v>1145</v>
      </c>
      <c r="F144" s="165" t="s">
        <v>1144</v>
      </c>
      <c r="G144" s="166" t="s">
        <v>315</v>
      </c>
      <c r="H144" s="167">
        <v>5</v>
      </c>
      <c r="I144" s="168">
        <v>53.57</v>
      </c>
      <c r="J144" s="168">
        <f t="shared" si="0"/>
        <v>267.85000000000002</v>
      </c>
      <c r="K144" s="169"/>
      <c r="L144" s="170"/>
      <c r="M144" s="171" t="s">
        <v>1</v>
      </c>
      <c r="N144" s="172" t="s">
        <v>38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162</v>
      </c>
      <c r="AT144" s="161" t="s">
        <v>283</v>
      </c>
      <c r="AU144" s="161" t="s">
        <v>85</v>
      </c>
      <c r="AY144" s="14" t="s">
        <v>146</v>
      </c>
      <c r="BE144" s="162">
        <f t="shared" si="4"/>
        <v>0</v>
      </c>
      <c r="BF144" s="162">
        <f t="shared" si="5"/>
        <v>267.85000000000002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85</v>
      </c>
      <c r="BK144" s="162">
        <f t="shared" si="9"/>
        <v>267.85000000000002</v>
      </c>
      <c r="BL144" s="14" t="s">
        <v>152</v>
      </c>
      <c r="BM144" s="161" t="s">
        <v>220</v>
      </c>
    </row>
    <row r="145" spans="1:65" s="2" customFormat="1" ht="16.5" customHeight="1">
      <c r="A145" s="26"/>
      <c r="B145" s="149"/>
      <c r="C145" s="150" t="s">
        <v>221</v>
      </c>
      <c r="D145" s="150" t="s">
        <v>148</v>
      </c>
      <c r="E145" s="151" t="s">
        <v>1146</v>
      </c>
      <c r="F145" s="152" t="s">
        <v>1147</v>
      </c>
      <c r="G145" s="153" t="s">
        <v>315</v>
      </c>
      <c r="H145" s="154">
        <v>5</v>
      </c>
      <c r="I145" s="155">
        <v>11.32</v>
      </c>
      <c r="J145" s="155">
        <f t="shared" si="0"/>
        <v>56.6</v>
      </c>
      <c r="K145" s="156"/>
      <c r="L145" s="27"/>
      <c r="M145" s="157" t="s">
        <v>1</v>
      </c>
      <c r="N145" s="158" t="s">
        <v>38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152</v>
      </c>
      <c r="AT145" s="161" t="s">
        <v>148</v>
      </c>
      <c r="AU145" s="161" t="s">
        <v>85</v>
      </c>
      <c r="AY145" s="14" t="s">
        <v>146</v>
      </c>
      <c r="BE145" s="162">
        <f t="shared" si="4"/>
        <v>0</v>
      </c>
      <c r="BF145" s="162">
        <f t="shared" si="5"/>
        <v>56.6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85</v>
      </c>
      <c r="BK145" s="162">
        <f t="shared" si="9"/>
        <v>56.6</v>
      </c>
      <c r="BL145" s="14" t="s">
        <v>152</v>
      </c>
      <c r="BM145" s="161" t="s">
        <v>224</v>
      </c>
    </row>
    <row r="146" spans="1:65" s="2" customFormat="1" ht="16.5" customHeight="1">
      <c r="A146" s="26"/>
      <c r="B146" s="149"/>
      <c r="C146" s="163" t="s">
        <v>189</v>
      </c>
      <c r="D146" s="163" t="s">
        <v>283</v>
      </c>
      <c r="E146" s="164" t="s">
        <v>1148</v>
      </c>
      <c r="F146" s="165" t="s">
        <v>1147</v>
      </c>
      <c r="G146" s="166" t="s">
        <v>315</v>
      </c>
      <c r="H146" s="167">
        <v>5</v>
      </c>
      <c r="I146" s="168">
        <v>45.29</v>
      </c>
      <c r="J146" s="168">
        <f t="shared" si="0"/>
        <v>226.45</v>
      </c>
      <c r="K146" s="169"/>
      <c r="L146" s="170"/>
      <c r="M146" s="171" t="s">
        <v>1</v>
      </c>
      <c r="N146" s="172" t="s">
        <v>38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162</v>
      </c>
      <c r="AT146" s="161" t="s">
        <v>283</v>
      </c>
      <c r="AU146" s="161" t="s">
        <v>85</v>
      </c>
      <c r="AY146" s="14" t="s">
        <v>146</v>
      </c>
      <c r="BE146" s="162">
        <f t="shared" si="4"/>
        <v>0</v>
      </c>
      <c r="BF146" s="162">
        <f t="shared" si="5"/>
        <v>226.45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85</v>
      </c>
      <c r="BK146" s="162">
        <f t="shared" si="9"/>
        <v>226.45</v>
      </c>
      <c r="BL146" s="14" t="s">
        <v>152</v>
      </c>
      <c r="BM146" s="161" t="s">
        <v>227</v>
      </c>
    </row>
    <row r="147" spans="1:65" s="2" customFormat="1" ht="16.5" customHeight="1">
      <c r="A147" s="26"/>
      <c r="B147" s="149"/>
      <c r="C147" s="150" t="s">
        <v>228</v>
      </c>
      <c r="D147" s="150" t="s">
        <v>148</v>
      </c>
      <c r="E147" s="151" t="s">
        <v>1149</v>
      </c>
      <c r="F147" s="152" t="s">
        <v>1150</v>
      </c>
      <c r="G147" s="153" t="s">
        <v>1129</v>
      </c>
      <c r="H147" s="154">
        <v>25</v>
      </c>
      <c r="I147" s="155">
        <v>23.56</v>
      </c>
      <c r="J147" s="155">
        <f t="shared" si="0"/>
        <v>589</v>
      </c>
      <c r="K147" s="156"/>
      <c r="L147" s="27"/>
      <c r="M147" s="157" t="s">
        <v>1</v>
      </c>
      <c r="N147" s="158" t="s">
        <v>38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152</v>
      </c>
      <c r="AT147" s="161" t="s">
        <v>148</v>
      </c>
      <c r="AU147" s="161" t="s">
        <v>85</v>
      </c>
      <c r="AY147" s="14" t="s">
        <v>146</v>
      </c>
      <c r="BE147" s="162">
        <f t="shared" si="4"/>
        <v>0</v>
      </c>
      <c r="BF147" s="162">
        <f t="shared" si="5"/>
        <v>589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85</v>
      </c>
      <c r="BK147" s="162">
        <f t="shared" si="9"/>
        <v>589</v>
      </c>
      <c r="BL147" s="14" t="s">
        <v>152</v>
      </c>
      <c r="BM147" s="161" t="s">
        <v>231</v>
      </c>
    </row>
    <row r="148" spans="1:65" s="2" customFormat="1" ht="16.5" customHeight="1">
      <c r="A148" s="26"/>
      <c r="B148" s="149"/>
      <c r="C148" s="163" t="s">
        <v>192</v>
      </c>
      <c r="D148" s="163" t="s">
        <v>283</v>
      </c>
      <c r="E148" s="164" t="s">
        <v>1151</v>
      </c>
      <c r="F148" s="165" t="s">
        <v>1150</v>
      </c>
      <c r="G148" s="166" t="s">
        <v>1129</v>
      </c>
      <c r="H148" s="167">
        <v>25</v>
      </c>
      <c r="I148" s="168">
        <v>94.25</v>
      </c>
      <c r="J148" s="168">
        <f t="shared" si="0"/>
        <v>2356.25</v>
      </c>
      <c r="K148" s="169"/>
      <c r="L148" s="170"/>
      <c r="M148" s="171" t="s">
        <v>1</v>
      </c>
      <c r="N148" s="172" t="s">
        <v>38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162</v>
      </c>
      <c r="AT148" s="161" t="s">
        <v>283</v>
      </c>
      <c r="AU148" s="161" t="s">
        <v>85</v>
      </c>
      <c r="AY148" s="14" t="s">
        <v>146</v>
      </c>
      <c r="BE148" s="162">
        <f t="shared" si="4"/>
        <v>0</v>
      </c>
      <c r="BF148" s="162">
        <f t="shared" si="5"/>
        <v>2356.25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85</v>
      </c>
      <c r="BK148" s="162">
        <f t="shared" si="9"/>
        <v>2356.25</v>
      </c>
      <c r="BL148" s="14" t="s">
        <v>152</v>
      </c>
      <c r="BM148" s="161" t="s">
        <v>234</v>
      </c>
    </row>
    <row r="149" spans="1:65" s="2" customFormat="1" ht="16.5" customHeight="1">
      <c r="A149" s="26"/>
      <c r="B149" s="149"/>
      <c r="C149" s="150" t="s">
        <v>235</v>
      </c>
      <c r="D149" s="150" t="s">
        <v>148</v>
      </c>
      <c r="E149" s="151" t="s">
        <v>1152</v>
      </c>
      <c r="F149" s="152" t="s">
        <v>1153</v>
      </c>
      <c r="G149" s="153" t="s">
        <v>1129</v>
      </c>
      <c r="H149" s="154">
        <v>48</v>
      </c>
      <c r="I149" s="155">
        <v>6.73</v>
      </c>
      <c r="J149" s="155">
        <f t="shared" si="0"/>
        <v>323.04000000000002</v>
      </c>
      <c r="K149" s="156"/>
      <c r="L149" s="27"/>
      <c r="M149" s="157" t="s">
        <v>1</v>
      </c>
      <c r="N149" s="158" t="s">
        <v>38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152</v>
      </c>
      <c r="AT149" s="161" t="s">
        <v>148</v>
      </c>
      <c r="AU149" s="161" t="s">
        <v>85</v>
      </c>
      <c r="AY149" s="14" t="s">
        <v>146</v>
      </c>
      <c r="BE149" s="162">
        <f t="shared" si="4"/>
        <v>0</v>
      </c>
      <c r="BF149" s="162">
        <f t="shared" si="5"/>
        <v>323.04000000000002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85</v>
      </c>
      <c r="BK149" s="162">
        <f t="shared" si="9"/>
        <v>323.04000000000002</v>
      </c>
      <c r="BL149" s="14" t="s">
        <v>152</v>
      </c>
      <c r="BM149" s="161" t="s">
        <v>238</v>
      </c>
    </row>
    <row r="150" spans="1:65" s="2" customFormat="1" ht="16.5" customHeight="1">
      <c r="A150" s="26"/>
      <c r="B150" s="149"/>
      <c r="C150" s="163" t="s">
        <v>196</v>
      </c>
      <c r="D150" s="163" t="s">
        <v>283</v>
      </c>
      <c r="E150" s="164" t="s">
        <v>1154</v>
      </c>
      <c r="F150" s="165" t="s">
        <v>1153</v>
      </c>
      <c r="G150" s="166" t="s">
        <v>1129</v>
      </c>
      <c r="H150" s="167">
        <v>48</v>
      </c>
      <c r="I150" s="168">
        <v>26.94</v>
      </c>
      <c r="J150" s="168">
        <f t="shared" si="0"/>
        <v>1293.1199999999999</v>
      </c>
      <c r="K150" s="169"/>
      <c r="L150" s="170"/>
      <c r="M150" s="171" t="s">
        <v>1</v>
      </c>
      <c r="N150" s="172" t="s">
        <v>38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162</v>
      </c>
      <c r="AT150" s="161" t="s">
        <v>283</v>
      </c>
      <c r="AU150" s="161" t="s">
        <v>85</v>
      </c>
      <c r="AY150" s="14" t="s">
        <v>146</v>
      </c>
      <c r="BE150" s="162">
        <f t="shared" si="4"/>
        <v>0</v>
      </c>
      <c r="BF150" s="162">
        <f t="shared" si="5"/>
        <v>1293.1199999999999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85</v>
      </c>
      <c r="BK150" s="162">
        <f t="shared" si="9"/>
        <v>1293.1199999999999</v>
      </c>
      <c r="BL150" s="14" t="s">
        <v>152</v>
      </c>
      <c r="BM150" s="161" t="s">
        <v>241</v>
      </c>
    </row>
    <row r="151" spans="1:65" s="2" customFormat="1" ht="24.15" customHeight="1">
      <c r="A151" s="26"/>
      <c r="B151" s="149"/>
      <c r="C151" s="150" t="s">
        <v>242</v>
      </c>
      <c r="D151" s="150" t="s">
        <v>148</v>
      </c>
      <c r="E151" s="151" t="s">
        <v>1155</v>
      </c>
      <c r="F151" s="152" t="s">
        <v>1156</v>
      </c>
      <c r="G151" s="153" t="s">
        <v>151</v>
      </c>
      <c r="H151" s="154">
        <v>25</v>
      </c>
      <c r="I151" s="155">
        <v>2.89</v>
      </c>
      <c r="J151" s="155">
        <f t="shared" si="0"/>
        <v>72.25</v>
      </c>
      <c r="K151" s="156"/>
      <c r="L151" s="27"/>
      <c r="M151" s="157" t="s">
        <v>1</v>
      </c>
      <c r="N151" s="158" t="s">
        <v>38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152</v>
      </c>
      <c r="AT151" s="161" t="s">
        <v>148</v>
      </c>
      <c r="AU151" s="161" t="s">
        <v>85</v>
      </c>
      <c r="AY151" s="14" t="s">
        <v>146</v>
      </c>
      <c r="BE151" s="162">
        <f t="shared" si="4"/>
        <v>0</v>
      </c>
      <c r="BF151" s="162">
        <f t="shared" si="5"/>
        <v>72.25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85</v>
      </c>
      <c r="BK151" s="162">
        <f t="shared" si="9"/>
        <v>72.25</v>
      </c>
      <c r="BL151" s="14" t="s">
        <v>152</v>
      </c>
      <c r="BM151" s="161" t="s">
        <v>245</v>
      </c>
    </row>
    <row r="152" spans="1:65" s="2" customFormat="1" ht="24.15" customHeight="1">
      <c r="A152" s="26"/>
      <c r="B152" s="149"/>
      <c r="C152" s="163" t="s">
        <v>199</v>
      </c>
      <c r="D152" s="163" t="s">
        <v>283</v>
      </c>
      <c r="E152" s="164" t="s">
        <v>1157</v>
      </c>
      <c r="F152" s="165" t="s">
        <v>1156</v>
      </c>
      <c r="G152" s="166" t="s">
        <v>151</v>
      </c>
      <c r="H152" s="167">
        <v>25</v>
      </c>
      <c r="I152" s="168">
        <v>11.55</v>
      </c>
      <c r="J152" s="168">
        <f t="shared" si="0"/>
        <v>288.75</v>
      </c>
      <c r="K152" s="169"/>
      <c r="L152" s="170"/>
      <c r="M152" s="171" t="s">
        <v>1</v>
      </c>
      <c r="N152" s="172" t="s">
        <v>38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162</v>
      </c>
      <c r="AT152" s="161" t="s">
        <v>283</v>
      </c>
      <c r="AU152" s="161" t="s">
        <v>85</v>
      </c>
      <c r="AY152" s="14" t="s">
        <v>146</v>
      </c>
      <c r="BE152" s="162">
        <f t="shared" si="4"/>
        <v>0</v>
      </c>
      <c r="BF152" s="162">
        <f t="shared" si="5"/>
        <v>288.75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85</v>
      </c>
      <c r="BK152" s="162">
        <f t="shared" si="9"/>
        <v>288.75</v>
      </c>
      <c r="BL152" s="14" t="s">
        <v>152</v>
      </c>
      <c r="BM152" s="161" t="s">
        <v>248</v>
      </c>
    </row>
    <row r="153" spans="1:65" s="2" customFormat="1" ht="16.5" customHeight="1">
      <c r="A153" s="26"/>
      <c r="B153" s="149"/>
      <c r="C153" s="150" t="s">
        <v>249</v>
      </c>
      <c r="D153" s="150" t="s">
        <v>148</v>
      </c>
      <c r="E153" s="151" t="s">
        <v>1158</v>
      </c>
      <c r="F153" s="152" t="s">
        <v>1159</v>
      </c>
      <c r="G153" s="153" t="s">
        <v>315</v>
      </c>
      <c r="H153" s="154">
        <v>1</v>
      </c>
      <c r="I153" s="155">
        <v>1298</v>
      </c>
      <c r="J153" s="155">
        <f t="shared" si="0"/>
        <v>1298</v>
      </c>
      <c r="K153" s="156"/>
      <c r="L153" s="27"/>
      <c r="M153" s="157" t="s">
        <v>1</v>
      </c>
      <c r="N153" s="158" t="s">
        <v>38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152</v>
      </c>
      <c r="AT153" s="161" t="s">
        <v>148</v>
      </c>
      <c r="AU153" s="161" t="s">
        <v>85</v>
      </c>
      <c r="AY153" s="14" t="s">
        <v>146</v>
      </c>
      <c r="BE153" s="162">
        <f t="shared" si="4"/>
        <v>0</v>
      </c>
      <c r="BF153" s="162">
        <f t="shared" si="5"/>
        <v>1298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85</v>
      </c>
      <c r="BK153" s="162">
        <f t="shared" si="9"/>
        <v>1298</v>
      </c>
      <c r="BL153" s="14" t="s">
        <v>152</v>
      </c>
      <c r="BM153" s="161" t="s">
        <v>252</v>
      </c>
    </row>
    <row r="154" spans="1:65" s="2" customFormat="1" ht="16.5" customHeight="1">
      <c r="A154" s="26"/>
      <c r="B154" s="149"/>
      <c r="C154" s="150" t="s">
        <v>203</v>
      </c>
      <c r="D154" s="150" t="s">
        <v>148</v>
      </c>
      <c r="E154" s="151" t="s">
        <v>1160</v>
      </c>
      <c r="F154" s="152" t="s">
        <v>1161</v>
      </c>
      <c r="G154" s="153" t="s">
        <v>315</v>
      </c>
      <c r="H154" s="154">
        <v>1</v>
      </c>
      <c r="I154" s="155">
        <v>125.4</v>
      </c>
      <c r="J154" s="155">
        <f t="shared" si="0"/>
        <v>125.4</v>
      </c>
      <c r="K154" s="156"/>
      <c r="L154" s="27"/>
      <c r="M154" s="157" t="s">
        <v>1</v>
      </c>
      <c r="N154" s="158" t="s">
        <v>38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152</v>
      </c>
      <c r="AT154" s="161" t="s">
        <v>148</v>
      </c>
      <c r="AU154" s="161" t="s">
        <v>85</v>
      </c>
      <c r="AY154" s="14" t="s">
        <v>146</v>
      </c>
      <c r="BE154" s="162">
        <f t="shared" si="4"/>
        <v>0</v>
      </c>
      <c r="BF154" s="162">
        <f t="shared" si="5"/>
        <v>125.4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85</v>
      </c>
      <c r="BK154" s="162">
        <f t="shared" si="9"/>
        <v>125.4</v>
      </c>
      <c r="BL154" s="14" t="s">
        <v>152</v>
      </c>
      <c r="BM154" s="161" t="s">
        <v>255</v>
      </c>
    </row>
    <row r="155" spans="1:65" s="2" customFormat="1" ht="16.5" customHeight="1">
      <c r="A155" s="26"/>
      <c r="B155" s="149"/>
      <c r="C155" s="163" t="s">
        <v>256</v>
      </c>
      <c r="D155" s="163" t="s">
        <v>283</v>
      </c>
      <c r="E155" s="164" t="s">
        <v>1162</v>
      </c>
      <c r="F155" s="165" t="s">
        <v>1161</v>
      </c>
      <c r="G155" s="166" t="s">
        <v>315</v>
      </c>
      <c r="H155" s="167">
        <v>1</v>
      </c>
      <c r="I155" s="168">
        <v>566.67999999999995</v>
      </c>
      <c r="J155" s="168">
        <f t="shared" si="0"/>
        <v>566.67999999999995</v>
      </c>
      <c r="K155" s="169"/>
      <c r="L155" s="170"/>
      <c r="M155" s="171" t="s">
        <v>1</v>
      </c>
      <c r="N155" s="172" t="s">
        <v>38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162</v>
      </c>
      <c r="AT155" s="161" t="s">
        <v>283</v>
      </c>
      <c r="AU155" s="161" t="s">
        <v>85</v>
      </c>
      <c r="AY155" s="14" t="s">
        <v>146</v>
      </c>
      <c r="BE155" s="162">
        <f t="shared" si="4"/>
        <v>0</v>
      </c>
      <c r="BF155" s="162">
        <f t="shared" si="5"/>
        <v>566.67999999999995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85</v>
      </c>
      <c r="BK155" s="162">
        <f t="shared" si="9"/>
        <v>566.67999999999995</v>
      </c>
      <c r="BL155" s="14" t="s">
        <v>152</v>
      </c>
      <c r="BM155" s="161" t="s">
        <v>259</v>
      </c>
    </row>
    <row r="156" spans="1:65" s="2" customFormat="1" ht="16.5" customHeight="1">
      <c r="A156" s="26"/>
      <c r="B156" s="149"/>
      <c r="C156" s="150" t="s">
        <v>206</v>
      </c>
      <c r="D156" s="150" t="s">
        <v>148</v>
      </c>
      <c r="E156" s="151" t="s">
        <v>1163</v>
      </c>
      <c r="F156" s="152" t="s">
        <v>1164</v>
      </c>
      <c r="G156" s="153" t="s">
        <v>315</v>
      </c>
      <c r="H156" s="154">
        <v>1</v>
      </c>
      <c r="I156" s="155">
        <v>220</v>
      </c>
      <c r="J156" s="155">
        <f t="shared" si="0"/>
        <v>220</v>
      </c>
      <c r="K156" s="156"/>
      <c r="L156" s="27"/>
      <c r="M156" s="157" t="s">
        <v>1</v>
      </c>
      <c r="N156" s="158" t="s">
        <v>38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152</v>
      </c>
      <c r="AT156" s="161" t="s">
        <v>148</v>
      </c>
      <c r="AU156" s="161" t="s">
        <v>85</v>
      </c>
      <c r="AY156" s="14" t="s">
        <v>146</v>
      </c>
      <c r="BE156" s="162">
        <f t="shared" si="4"/>
        <v>0</v>
      </c>
      <c r="BF156" s="162">
        <f t="shared" si="5"/>
        <v>220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85</v>
      </c>
      <c r="BK156" s="162">
        <f t="shared" si="9"/>
        <v>220</v>
      </c>
      <c r="BL156" s="14" t="s">
        <v>152</v>
      </c>
      <c r="BM156" s="161" t="s">
        <v>262</v>
      </c>
    </row>
    <row r="157" spans="1:65" s="2" customFormat="1" ht="16.5" customHeight="1">
      <c r="A157" s="26"/>
      <c r="B157" s="149"/>
      <c r="C157" s="163" t="s">
        <v>263</v>
      </c>
      <c r="D157" s="163" t="s">
        <v>283</v>
      </c>
      <c r="E157" s="164" t="s">
        <v>1165</v>
      </c>
      <c r="F157" s="165" t="s">
        <v>1164</v>
      </c>
      <c r="G157" s="166" t="s">
        <v>315</v>
      </c>
      <c r="H157" s="167">
        <v>1</v>
      </c>
      <c r="I157" s="168">
        <v>275</v>
      </c>
      <c r="J157" s="168">
        <f t="shared" si="0"/>
        <v>275</v>
      </c>
      <c r="K157" s="169"/>
      <c r="L157" s="170"/>
      <c r="M157" s="171" t="s">
        <v>1</v>
      </c>
      <c r="N157" s="172" t="s">
        <v>38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162</v>
      </c>
      <c r="AT157" s="161" t="s">
        <v>283</v>
      </c>
      <c r="AU157" s="161" t="s">
        <v>85</v>
      </c>
      <c r="AY157" s="14" t="s">
        <v>146</v>
      </c>
      <c r="BE157" s="162">
        <f t="shared" si="4"/>
        <v>0</v>
      </c>
      <c r="BF157" s="162">
        <f t="shared" si="5"/>
        <v>275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85</v>
      </c>
      <c r="BK157" s="162">
        <f t="shared" si="9"/>
        <v>275</v>
      </c>
      <c r="BL157" s="14" t="s">
        <v>152</v>
      </c>
      <c r="BM157" s="161" t="s">
        <v>266</v>
      </c>
    </row>
    <row r="158" spans="1:65" s="2" customFormat="1" ht="16.5" customHeight="1">
      <c r="A158" s="26"/>
      <c r="B158" s="149"/>
      <c r="C158" s="150" t="s">
        <v>210</v>
      </c>
      <c r="D158" s="150" t="s">
        <v>148</v>
      </c>
      <c r="E158" s="151" t="s">
        <v>1166</v>
      </c>
      <c r="F158" s="152" t="s">
        <v>1167</v>
      </c>
      <c r="G158" s="153" t="s">
        <v>315</v>
      </c>
      <c r="H158" s="154">
        <v>1</v>
      </c>
      <c r="I158" s="155">
        <v>537.9</v>
      </c>
      <c r="J158" s="155">
        <f t="shared" si="0"/>
        <v>537.9</v>
      </c>
      <c r="K158" s="156"/>
      <c r="L158" s="27"/>
      <c r="M158" s="173" t="s">
        <v>1</v>
      </c>
      <c r="N158" s="174" t="s">
        <v>38</v>
      </c>
      <c r="O158" s="175">
        <v>0</v>
      </c>
      <c r="P158" s="175">
        <f t="shared" si="1"/>
        <v>0</v>
      </c>
      <c r="Q158" s="175">
        <v>0</v>
      </c>
      <c r="R158" s="175">
        <f t="shared" si="2"/>
        <v>0</v>
      </c>
      <c r="S158" s="175">
        <v>0</v>
      </c>
      <c r="T158" s="176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152</v>
      </c>
      <c r="AT158" s="161" t="s">
        <v>148</v>
      </c>
      <c r="AU158" s="161" t="s">
        <v>85</v>
      </c>
      <c r="AY158" s="14" t="s">
        <v>146</v>
      </c>
      <c r="BE158" s="162">
        <f t="shared" si="4"/>
        <v>0</v>
      </c>
      <c r="BF158" s="162">
        <f t="shared" si="5"/>
        <v>537.9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85</v>
      </c>
      <c r="BK158" s="162">
        <f t="shared" si="9"/>
        <v>537.9</v>
      </c>
      <c r="BL158" s="14" t="s">
        <v>152</v>
      </c>
      <c r="BM158" s="161" t="s">
        <v>269</v>
      </c>
    </row>
    <row r="159" spans="1:65" s="2" customFormat="1" ht="6.9" customHeight="1">
      <c r="A159" s="26"/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27"/>
      <c r="M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</row>
  </sheetData>
  <autoFilter ref="C121:K158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Rekapitulácia stavby</vt:lpstr>
      <vt:lpstr>011 - Zateplenie fasády a...</vt:lpstr>
      <vt:lpstr>012 - Bleskozvod</vt:lpstr>
      <vt:lpstr>013 - Hydraulické vyregul...</vt:lpstr>
      <vt:lpstr>021 - Zateplenie fasády a...</vt:lpstr>
      <vt:lpstr>022 - Bleskozvod</vt:lpstr>
      <vt:lpstr>023 - Hydraulické vyregul...</vt:lpstr>
      <vt:lpstr>024 - Vzduchotechnika</vt:lpstr>
      <vt:lpstr>'011 - Zateplenie fasády a...'!Názvy_tisku</vt:lpstr>
      <vt:lpstr>'012 - Bleskozvod'!Názvy_tisku</vt:lpstr>
      <vt:lpstr>'013 - Hydraulické vyregul...'!Názvy_tisku</vt:lpstr>
      <vt:lpstr>'021 - Zateplenie fasády a...'!Názvy_tisku</vt:lpstr>
      <vt:lpstr>'022 - Bleskozvod'!Názvy_tisku</vt:lpstr>
      <vt:lpstr>'023 - Hydraulické vyregul...'!Názvy_tisku</vt:lpstr>
      <vt:lpstr>'024 - Vzduchotechnika'!Názvy_tisku</vt:lpstr>
      <vt:lpstr>'Rekapitulácia stavby'!Názvy_tisku</vt:lpstr>
      <vt:lpstr>'011 - Zateplenie fasády a...'!Oblast_tisku</vt:lpstr>
      <vt:lpstr>'012 - Bleskozvod'!Oblast_tisku</vt:lpstr>
      <vt:lpstr>'013 - Hydraulické vyregul...'!Oblast_tisku</vt:lpstr>
      <vt:lpstr>'021 - Zateplenie fasády a...'!Oblast_tisku</vt:lpstr>
      <vt:lpstr>'022 - Bleskozvod'!Oblast_tisku</vt:lpstr>
      <vt:lpstr>'023 - Hydraulické vyregul...'!Oblast_tisku</vt:lpstr>
      <vt:lpstr>'024 - Vzduchotechnika'!Oblast_tisku</vt:lpstr>
      <vt:lpstr>'Rekapitulácia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Starovic</dc:creator>
  <cp:lastModifiedBy>user</cp:lastModifiedBy>
  <dcterms:created xsi:type="dcterms:W3CDTF">2021-11-03T08:43:15Z</dcterms:created>
  <dcterms:modified xsi:type="dcterms:W3CDTF">2021-11-03T09:03:57Z</dcterms:modified>
</cp:coreProperties>
</file>