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Vranov ELI + plyn\Plyn\VO\E mail\"/>
    </mc:Choice>
  </mc:AlternateContent>
  <bookViews>
    <workbookView xWindow="480" yWindow="60" windowWidth="22995" windowHeight="10560" activeTab="4"/>
  </bookViews>
  <sheets>
    <sheet name="časť 1" sheetId="12" r:id="rId1"/>
    <sheet name="časť 2" sheetId="11" r:id="rId2"/>
    <sheet name="časť 3" sheetId="10" r:id="rId3"/>
    <sheet name="časť 4" sheetId="9" r:id="rId4"/>
    <sheet name="časť 5" sheetId="8" r:id="rId5"/>
    <sheet name="časť 6" sheetId="7" r:id="rId6"/>
    <sheet name="časť 7" sheetId="6" r:id="rId7"/>
    <sheet name="časť 8" sheetId="3" r:id="rId8"/>
  </sheets>
  <calcPr calcId="152511"/>
</workbook>
</file>

<file path=xl/calcChain.xml><?xml version="1.0" encoding="utf-8"?>
<calcChain xmlns="http://schemas.openxmlformats.org/spreadsheetml/2006/main">
  <c r="J3" i="3" l="1"/>
  <c r="J4" i="3" s="1"/>
  <c r="J3" i="6"/>
  <c r="J4" i="6" s="1"/>
  <c r="J3" i="7"/>
  <c r="J4" i="7" s="1"/>
  <c r="J3" i="8"/>
  <c r="J4" i="8" s="1"/>
  <c r="J5" i="9"/>
  <c r="J6" i="9" s="1"/>
  <c r="J3" i="10"/>
  <c r="J4" i="10" s="1"/>
  <c r="J3" i="11"/>
  <c r="J4" i="11" s="1"/>
  <c r="J23" i="12"/>
  <c r="J22" i="12"/>
  <c r="H2" i="6"/>
  <c r="J2" i="6" s="1"/>
  <c r="H2" i="7"/>
  <c r="J2" i="7" s="1"/>
  <c r="H2" i="8"/>
  <c r="J2" i="8" s="1"/>
  <c r="H3" i="9"/>
  <c r="J3" i="9" s="1"/>
  <c r="H2" i="9"/>
  <c r="J2" i="9" s="1"/>
  <c r="H2" i="10"/>
  <c r="J2" i="10" s="1"/>
  <c r="H2" i="11"/>
  <c r="J2" i="11" s="1"/>
  <c r="H20" i="12"/>
  <c r="J20" i="12" s="1"/>
  <c r="H19" i="12"/>
  <c r="J19" i="12" s="1"/>
  <c r="H18" i="12"/>
  <c r="J18" i="12" s="1"/>
  <c r="H17" i="12"/>
  <c r="J17" i="12" s="1"/>
  <c r="H16" i="12"/>
  <c r="J16" i="12" s="1"/>
  <c r="H15" i="12"/>
  <c r="J15" i="12" s="1"/>
  <c r="H14" i="12"/>
  <c r="J14" i="12" s="1"/>
  <c r="H13" i="12"/>
  <c r="J13" i="12" s="1"/>
  <c r="H12" i="12"/>
  <c r="J12" i="12" s="1"/>
  <c r="H11" i="12"/>
  <c r="J11" i="12" s="1"/>
  <c r="H10" i="12"/>
  <c r="J10" i="12" s="1"/>
  <c r="H9" i="12"/>
  <c r="J9" i="12" s="1"/>
  <c r="H8" i="12"/>
  <c r="J8" i="12" s="1"/>
  <c r="H7" i="12"/>
  <c r="J7" i="12" s="1"/>
  <c r="H6" i="12"/>
  <c r="J6" i="12" s="1"/>
  <c r="H5" i="12"/>
  <c r="J5" i="12" s="1"/>
  <c r="H4" i="12"/>
  <c r="J4" i="12" s="1"/>
  <c r="H3" i="12"/>
  <c r="J3" i="12" s="1"/>
  <c r="H2" i="12"/>
  <c r="J4" i="9" l="1"/>
  <c r="J2" i="12"/>
  <c r="J21" i="12" s="1"/>
  <c r="H2" i="3" l="1"/>
  <c r="J2" i="3" l="1"/>
</calcChain>
</file>

<file path=xl/sharedStrings.xml><?xml version="1.0" encoding="utf-8"?>
<sst xmlns="http://schemas.openxmlformats.org/spreadsheetml/2006/main" count="287" uniqueCount="161">
  <si>
    <t>4100048528</t>
  </si>
  <si>
    <t>SKSPPDIS001110954522</t>
  </si>
  <si>
    <t>Duklianskych hrdinov</t>
  </si>
  <si>
    <t>1212</t>
  </si>
  <si>
    <t>4100053730</t>
  </si>
  <si>
    <t>Maloobchodná predajňa</t>
  </si>
  <si>
    <t>SKSPPDIS001110950208</t>
  </si>
  <si>
    <t>Nám. Slobody</t>
  </si>
  <si>
    <t>81</t>
  </si>
  <si>
    <t>4100053741</t>
  </si>
  <si>
    <t>Predajňa textilu</t>
  </si>
  <si>
    <t>SKSPPDIS001110950209</t>
  </si>
  <si>
    <t>4100053758</t>
  </si>
  <si>
    <t>Chránená dielňa  DÚHA</t>
  </si>
  <si>
    <t>SKSPPDIS001110950211</t>
  </si>
  <si>
    <t>Budovateľská</t>
  </si>
  <si>
    <t>2561</t>
  </si>
  <si>
    <t>4100047329</t>
  </si>
  <si>
    <t>OKRESNÝ ÚTVAR  SZTK</t>
  </si>
  <si>
    <t>SKSPPDIS001110954352</t>
  </si>
  <si>
    <t>Dr. C. Daxnera</t>
  </si>
  <si>
    <t>86</t>
  </si>
  <si>
    <t>4101586785</t>
  </si>
  <si>
    <t>Bytový dom-kotolňa</t>
  </si>
  <si>
    <t>SKSPPDIS010910011429</t>
  </si>
  <si>
    <t>Lúčna</t>
  </si>
  <si>
    <t>4101586902</t>
  </si>
  <si>
    <t>SKSPPDIS010910011452</t>
  </si>
  <si>
    <t>Domašanská</t>
  </si>
  <si>
    <t>4100045937</t>
  </si>
  <si>
    <t>Materská škola</t>
  </si>
  <si>
    <t>SKSPPDIS001110952985</t>
  </si>
  <si>
    <t>Sídl.1.mája</t>
  </si>
  <si>
    <t>9999</t>
  </si>
  <si>
    <t>4100045947</t>
  </si>
  <si>
    <t>SKSPPDIS001110952986</t>
  </si>
  <si>
    <t>605</t>
  </si>
  <si>
    <t>4100045956</t>
  </si>
  <si>
    <t>SKSPPDIS001110952987</t>
  </si>
  <si>
    <t>Sídl. Juh</t>
  </si>
  <si>
    <t>1054</t>
  </si>
  <si>
    <t>4100045998</t>
  </si>
  <si>
    <t>SKSPPDIS001110952988</t>
  </si>
  <si>
    <t>Okulka</t>
  </si>
  <si>
    <t>21</t>
  </si>
  <si>
    <t>4100046009</t>
  </si>
  <si>
    <t>SKSPPDIS001110952989</t>
  </si>
  <si>
    <t>Vajanského</t>
  </si>
  <si>
    <t>22</t>
  </si>
  <si>
    <t>4101512469</t>
  </si>
  <si>
    <t>SKSPPDIS011110001116</t>
  </si>
  <si>
    <t>Dlhá</t>
  </si>
  <si>
    <t>559</t>
  </si>
  <si>
    <t>4100051648</t>
  </si>
  <si>
    <t>Náhradné bývanie pre neprispôsobilých</t>
  </si>
  <si>
    <t>SKSPPDIS001110952476</t>
  </si>
  <si>
    <t>Toplianska</t>
  </si>
  <si>
    <t>1040</t>
  </si>
  <si>
    <t>4100051910</t>
  </si>
  <si>
    <t>Dom smútku Dlhá</t>
  </si>
  <si>
    <t>SKSPPDIS001110952499</t>
  </si>
  <si>
    <t>Nemocničná</t>
  </si>
  <si>
    <t>9001</t>
  </si>
  <si>
    <t>4100051914</t>
  </si>
  <si>
    <t>Dom smútku Mlynská</t>
  </si>
  <si>
    <t>SKSPPDIS001110952500</t>
  </si>
  <si>
    <t>Mlynská</t>
  </si>
  <si>
    <t>1481</t>
  </si>
  <si>
    <t>4100053722</t>
  </si>
  <si>
    <t>Administratívna budova-MsBP</t>
  </si>
  <si>
    <t>SKSPPDIS001110950207</t>
  </si>
  <si>
    <t>1480</t>
  </si>
  <si>
    <t>4100054677</t>
  </si>
  <si>
    <t>MŠH</t>
  </si>
  <si>
    <t>SKSPPDIS001110953839</t>
  </si>
  <si>
    <t>87</t>
  </si>
  <si>
    <t>4101090499</t>
  </si>
  <si>
    <t>Mesto Vranov n/Topľ.- nájomný byt</t>
  </si>
  <si>
    <t>SKSPPDIS001120016722</t>
  </si>
  <si>
    <t>Mestský dom kultúry</t>
  </si>
  <si>
    <t>4101458890</t>
  </si>
  <si>
    <t>SKSPPDIS001130021132</t>
  </si>
  <si>
    <t>M.R.Štefánika</t>
  </si>
  <si>
    <t>200</t>
  </si>
  <si>
    <t>Kukučínova</t>
  </si>
  <si>
    <t>106</t>
  </si>
  <si>
    <t>4101459056</t>
  </si>
  <si>
    <t>Základná škola Sídlisko II.</t>
  </si>
  <si>
    <t>SKSPPDIS001130020570</t>
  </si>
  <si>
    <t>Sídl. II.</t>
  </si>
  <si>
    <t>1336</t>
  </si>
  <si>
    <t>4101458731</t>
  </si>
  <si>
    <t>SKSPPDIS001130021048</t>
  </si>
  <si>
    <t>4101458819</t>
  </si>
  <si>
    <t>SKSPPDIS001130021104</t>
  </si>
  <si>
    <t>4101459145</t>
  </si>
  <si>
    <t>SKSPPDIS001130021176</t>
  </si>
  <si>
    <t>Bernolákova</t>
  </si>
  <si>
    <t>1061</t>
  </si>
  <si>
    <t>4101450483</t>
  </si>
  <si>
    <t>Základná škola JUH</t>
  </si>
  <si>
    <t>SKSPPDIS021119000159</t>
  </si>
  <si>
    <t>Základná umelecká škola</t>
  </si>
  <si>
    <t>4100054599</t>
  </si>
  <si>
    <t>SKSPPDIS001110952849</t>
  </si>
  <si>
    <t>A. Dubčeka</t>
  </si>
  <si>
    <t>880</t>
  </si>
  <si>
    <t>4100054662</t>
  </si>
  <si>
    <t>SKSPPDIS001110952850</t>
  </si>
  <si>
    <t>965</t>
  </si>
  <si>
    <t>Odb. miesto</t>
  </si>
  <si>
    <t>Názov OM</t>
  </si>
  <si>
    <t>POD</t>
  </si>
  <si>
    <t>Ulica</t>
  </si>
  <si>
    <t>Číslo domu</t>
  </si>
  <si>
    <t>M5</t>
  </si>
  <si>
    <t>M1</t>
  </si>
  <si>
    <t>M7</t>
  </si>
  <si>
    <t>M6</t>
  </si>
  <si>
    <t>M4</t>
  </si>
  <si>
    <t>M2</t>
  </si>
  <si>
    <t>M3</t>
  </si>
  <si>
    <t>M8</t>
  </si>
  <si>
    <t>Základná škola Kukučínova</t>
  </si>
  <si>
    <t>2761</t>
  </si>
  <si>
    <t>2760</t>
  </si>
  <si>
    <t>Dukl.hrdinov 1212   DOS, byt č.10 - opatrovateľky</t>
  </si>
  <si>
    <t>Jednotková cena za kWh v € bez DPH</t>
  </si>
  <si>
    <t>Spolu za požadované množstvo kWh v € bez DPH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</si>
  <si>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</si>
  <si>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</si>
  <si>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</si>
  <si>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</si>
  <si>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</si>
  <si>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</si>
  <si>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</si>
  <si>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</si>
  <si>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</si>
  <si>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</si>
  <si>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</si>
  <si>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</si>
  <si>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</si>
  <si>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</si>
  <si>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</si>
  <si>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</si>
  <si>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</si>
  <si>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</si>
  <si>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</si>
  <si>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P. č.</t>
  </si>
  <si>
    <t>Spolu Základná umelecká škola</t>
  </si>
  <si>
    <t>Spolu v € s DPH</t>
  </si>
  <si>
    <t>Základná škola Bernolákova</t>
  </si>
  <si>
    <t>Tarifa/DMM v m3</t>
  </si>
  <si>
    <t>S/1500</t>
  </si>
  <si>
    <t>S/500</t>
  </si>
  <si>
    <t>S/1000</t>
  </si>
  <si>
    <t>Spotreba    kWh</t>
  </si>
  <si>
    <t xml:space="preserve">Základná škola Lúčna </t>
  </si>
  <si>
    <t>Spolu Mesto Vranov nad Topľou v € bez DPH</t>
  </si>
  <si>
    <t>DPH v €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</si>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</sst>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2" fillId="3" borderId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2" fillId="21" borderId="0" applyNumberFormat="0" applyBorder="0" applyAlignment="0" applyProtection="0"/>
    <xf numFmtId="0" fontId="13" fillId="24" borderId="1" applyNumberFormat="0" applyAlignment="0" applyProtection="0"/>
    <xf numFmtId="0" fontId="14" fillId="16" borderId="2" applyNumberFormat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1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" applyNumberFormat="0" applyAlignment="0" applyProtection="0"/>
    <xf numFmtId="0" fontId="20" fillId="0" borderId="6" applyNumberFormat="0" applyFill="0" applyAlignment="0" applyProtection="0"/>
    <xf numFmtId="0" fontId="20" fillId="22" borderId="0" applyNumberFormat="0" applyBorder="0" applyAlignment="0" applyProtection="0"/>
    <xf numFmtId="0" fontId="3" fillId="21" borderId="1" applyNumberFormat="0" applyFont="0" applyAlignment="0" applyProtection="0"/>
    <xf numFmtId="0" fontId="21" fillId="24" borderId="7" applyNumberFormat="0" applyAlignment="0" applyProtection="0"/>
    <xf numFmtId="4" fontId="3" fillId="28" borderId="1" applyNumberFormat="0" applyProtection="0">
      <alignment vertical="center"/>
    </xf>
    <xf numFmtId="4" fontId="2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7" fillId="28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6" fillId="40" borderId="9" applyNumberFormat="0" applyProtection="0">
      <alignment horizontal="left" vertical="center" indent="1"/>
    </xf>
    <xf numFmtId="4" fontId="6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4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4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8" fillId="50" borderId="9" applyNumberFormat="0" applyProtection="0">
      <alignment horizontal="left" vertical="center" indent="1"/>
    </xf>
    <xf numFmtId="0" fontId="3" fillId="51" borderId="12"/>
    <xf numFmtId="4" fontId="9" fillId="46" borderId="1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4" borderId="12" xfId="0" applyFill="1" applyBorder="1" applyAlignment="1">
      <alignment horizontal="center" vertical="center" wrapText="1"/>
    </xf>
    <xf numFmtId="3" fontId="0" fillId="54" borderId="12" xfId="0" applyNumberFormat="1" applyFill="1" applyBorder="1" applyAlignment="1">
      <alignment horizontal="center" vertical="center" wrapText="1"/>
    </xf>
    <xf numFmtId="0" fontId="0" fillId="0" borderId="12" xfId="0" applyBorder="1"/>
    <xf numFmtId="49" fontId="0" fillId="52" borderId="12" xfId="0" applyNumberForma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0" fontId="0" fillId="55" borderId="12" xfId="0" applyFill="1" applyBorder="1"/>
    <xf numFmtId="49" fontId="0" fillId="55" borderId="12" xfId="0" applyNumberFormat="1" applyFill="1" applyBorder="1" applyAlignment="1">
      <alignment horizontal="center" vertical="center" wrapText="1"/>
    </xf>
    <xf numFmtId="3" fontId="0" fillId="55" borderId="12" xfId="0" applyNumberFormat="1" applyFont="1" applyFill="1" applyBorder="1" applyAlignment="1">
      <alignment horizontal="center" vertical="center" wrapText="1"/>
    </xf>
    <xf numFmtId="3" fontId="0" fillId="55" borderId="12" xfId="0" applyNumberFormat="1" applyFill="1" applyBorder="1" applyAlignment="1">
      <alignment horizontal="center" vertical="center" wrapText="1"/>
    </xf>
    <xf numFmtId="0" fontId="1" fillId="56" borderId="12" xfId="0" applyFont="1" applyFill="1" applyBorder="1"/>
    <xf numFmtId="4" fontId="1" fillId="56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64" fontId="0" fillId="53" borderId="12" xfId="0" applyNumberForma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49" fontId="1" fillId="56" borderId="14" xfId="0" applyNumberFormat="1" applyFont="1" applyFill="1" applyBorder="1" applyAlignment="1">
      <alignment horizontal="center" vertical="center" wrapText="1"/>
    </xf>
    <xf numFmtId="49" fontId="1" fillId="56" borderId="15" xfId="0" applyNumberFormat="1" applyFont="1" applyFill="1" applyBorder="1" applyAlignment="1">
      <alignment horizontal="center" vertical="center" wrapText="1"/>
    </xf>
    <xf numFmtId="49" fontId="1" fillId="56" borderId="16" xfId="0" applyNumberFormat="1" applyFont="1" applyFill="1" applyBorder="1" applyAlignment="1">
      <alignment horizontal="center" vertical="center" wrapText="1"/>
    </xf>
    <xf numFmtId="0" fontId="0" fillId="56" borderId="14" xfId="0" applyFill="1" applyBorder="1" applyAlignment="1">
      <alignment horizontal="center"/>
    </xf>
    <xf numFmtId="0" fontId="0" fillId="56" borderId="15" xfId="0" applyFill="1" applyBorder="1" applyAlignment="1">
      <alignment horizontal="center"/>
    </xf>
    <xf numFmtId="0" fontId="0" fillId="56" borderId="16" xfId="0" applyFill="1" applyBorder="1" applyAlignment="1">
      <alignment horizontal="center"/>
    </xf>
  </cellXfs>
  <cellStyles count="90">
    <cellStyle name="Accent1 - 20%" xfId="3"/>
    <cellStyle name="Accent1 - 40%" xfId="4"/>
    <cellStyle name="Accent1 - 60%" xfId="5"/>
    <cellStyle name="Accent2 - 20%" xfId="7"/>
    <cellStyle name="Accent2 - 40%" xfId="8"/>
    <cellStyle name="Accent2 - 60%" xfId="9"/>
    <cellStyle name="Accent3 - 20%" xfId="11"/>
    <cellStyle name="Accent3 - 40%" xfId="12"/>
    <cellStyle name="Accent3 - 60%" xfId="13"/>
    <cellStyle name="Accent4 - 20%" xfId="15"/>
    <cellStyle name="Accent4 - 40%" xfId="16"/>
    <cellStyle name="Accent4 - 60%" xfId="17"/>
    <cellStyle name="Accent5 - 20%" xfId="19"/>
    <cellStyle name="Accent5 - 40%" xfId="20"/>
    <cellStyle name="Accent5 - 60%" xfId="21"/>
    <cellStyle name="Accent6 - 20%" xfId="23"/>
    <cellStyle name="Accent6 - 40%" xfId="24"/>
    <cellStyle name="Accent6 - 60%" xfId="25"/>
    <cellStyle name="Dobrá 2" xfId="32"/>
    <cellStyle name="Emphasis 1" xfId="29"/>
    <cellStyle name="Emphasis 2" xfId="30"/>
    <cellStyle name="Emphasis 3" xfId="31"/>
    <cellStyle name="Kontrolná bunka 2" xfId="28"/>
    <cellStyle name="Nadpis 1 2" xfId="33"/>
    <cellStyle name="Nadpis 2 2" xfId="34"/>
    <cellStyle name="Nadpis 3 2" xfId="35"/>
    <cellStyle name="Nadpis 4 2" xfId="36"/>
    <cellStyle name="Neutrálna 2" xfId="39"/>
    <cellStyle name="Normálna 2" xfId="1"/>
    <cellStyle name="Normálna 3" xfId="86"/>
    <cellStyle name="Normálna 4" xfId="87"/>
    <cellStyle name="Normálna 5" xfId="88"/>
    <cellStyle name="Normálna 6" xfId="89"/>
    <cellStyle name="Normálne" xfId="0" builtinId="0"/>
    <cellStyle name="Poznámka 2" xfId="40"/>
    <cellStyle name="Prepojená bunka 2" xfId="38"/>
    <cellStyle name="SAPBEXaggData" xfId="42"/>
    <cellStyle name="SAPBEXaggDataEmph" xfId="43"/>
    <cellStyle name="SAPBEXaggItem" xfId="44"/>
    <cellStyle name="SAPBEXaggItemX" xfId="45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chaText" xfId="46"/>
    <cellStyle name="SAPBEXinputData" xfId="7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X" xfId="79"/>
    <cellStyle name="SAPBEXtitle" xfId="80"/>
    <cellStyle name="SAPBEXunassignedItem" xfId="81"/>
    <cellStyle name="SAPBEXundefined" xfId="82"/>
    <cellStyle name="Sheet Title" xfId="83"/>
    <cellStyle name="Spolu 2" xfId="84"/>
    <cellStyle name="Text upozornenia 2" xfId="85"/>
    <cellStyle name="Vstup 2" xfId="37"/>
    <cellStyle name="Výpočet 2" xfId="27"/>
    <cellStyle name="Výstup 2" xfId="41"/>
    <cellStyle name="Zlá 2" xfId="26"/>
    <cellStyle name="Zvýraznenie1 2" xfId="2"/>
    <cellStyle name="Zvýraznenie2 2" xfId="6"/>
    <cellStyle name="Zvýraznenie3 2" xfId="10"/>
    <cellStyle name="Zvýraznenie4 2" xfId="14"/>
    <cellStyle name="Zvýraznenie5 2" xfId="18"/>
    <cellStyle name="Zvýraznenie6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22" sqref="A22:J23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ht="45" x14ac:dyDescent="0.25">
      <c r="A2" s="11" t="s">
        <v>129</v>
      </c>
      <c r="B2" s="12" t="s">
        <v>0</v>
      </c>
      <c r="C2" s="12" t="s">
        <v>126</v>
      </c>
      <c r="D2" s="12" t="s">
        <v>1</v>
      </c>
      <c r="E2" s="12" t="s">
        <v>2</v>
      </c>
      <c r="F2" s="12" t="s">
        <v>3</v>
      </c>
      <c r="G2" s="13" t="s">
        <v>116</v>
      </c>
      <c r="H2" s="14">
        <f>377</f>
        <v>377</v>
      </c>
      <c r="I2" s="18"/>
      <c r="J2" s="10">
        <f t="shared" ref="J2:J20" si="0">H2*I2</f>
        <v>0</v>
      </c>
      <c r="K2" s="1"/>
    </row>
    <row r="3" spans="1:11" ht="30" x14ac:dyDescent="0.25">
      <c r="A3" s="11" t="s">
        <v>130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116</v>
      </c>
      <c r="H3" s="14">
        <f>65</f>
        <v>65</v>
      </c>
      <c r="I3" s="18"/>
      <c r="J3" s="10">
        <f t="shared" si="0"/>
        <v>0</v>
      </c>
      <c r="K3" s="1"/>
    </row>
    <row r="4" spans="1:11" x14ac:dyDescent="0.25">
      <c r="A4" s="11" t="s">
        <v>131</v>
      </c>
      <c r="B4" s="12" t="s">
        <v>9</v>
      </c>
      <c r="C4" s="12" t="s">
        <v>10</v>
      </c>
      <c r="D4" s="12" t="s">
        <v>11</v>
      </c>
      <c r="E4" s="12" t="s">
        <v>7</v>
      </c>
      <c r="F4" s="12" t="s">
        <v>8</v>
      </c>
      <c r="G4" s="13" t="s">
        <v>120</v>
      </c>
      <c r="H4" s="14">
        <f>10094</f>
        <v>10094</v>
      </c>
      <c r="I4" s="18"/>
      <c r="J4" s="10">
        <f t="shared" si="0"/>
        <v>0</v>
      </c>
      <c r="K4" s="1"/>
    </row>
    <row r="5" spans="1:11" ht="30" x14ac:dyDescent="0.25">
      <c r="A5" s="11" t="s">
        <v>132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3" t="s">
        <v>115</v>
      </c>
      <c r="H5" s="14">
        <f>75402</f>
        <v>75402</v>
      </c>
      <c r="I5" s="18"/>
      <c r="J5" s="10">
        <f t="shared" si="0"/>
        <v>0</v>
      </c>
      <c r="K5" s="1"/>
    </row>
    <row r="6" spans="1:11" x14ac:dyDescent="0.25">
      <c r="A6" s="11" t="s">
        <v>133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3" t="s">
        <v>119</v>
      </c>
      <c r="H6" s="14">
        <f>47069</f>
        <v>47069</v>
      </c>
      <c r="I6" s="18"/>
      <c r="J6" s="10">
        <f t="shared" si="0"/>
        <v>0</v>
      </c>
      <c r="K6" s="1"/>
    </row>
    <row r="7" spans="1:11" x14ac:dyDescent="0.25">
      <c r="A7" s="11" t="s">
        <v>134</v>
      </c>
      <c r="B7" s="12" t="s">
        <v>22</v>
      </c>
      <c r="C7" s="12" t="s">
        <v>23</v>
      </c>
      <c r="D7" s="12" t="s">
        <v>24</v>
      </c>
      <c r="E7" s="12" t="s">
        <v>25</v>
      </c>
      <c r="F7" s="12" t="s">
        <v>125</v>
      </c>
      <c r="G7" s="13" t="s">
        <v>117</v>
      </c>
      <c r="H7" s="14">
        <f>129788</f>
        <v>129788</v>
      </c>
      <c r="I7" s="18"/>
      <c r="J7" s="10">
        <f t="shared" si="0"/>
        <v>0</v>
      </c>
      <c r="K7" s="1"/>
    </row>
    <row r="8" spans="1:11" x14ac:dyDescent="0.25">
      <c r="A8" s="11" t="s">
        <v>135</v>
      </c>
      <c r="B8" s="12" t="s">
        <v>26</v>
      </c>
      <c r="C8" s="12" t="s">
        <v>23</v>
      </c>
      <c r="D8" s="12" t="s">
        <v>27</v>
      </c>
      <c r="E8" s="12" t="s">
        <v>28</v>
      </c>
      <c r="F8" s="12" t="s">
        <v>124</v>
      </c>
      <c r="G8" s="13" t="s">
        <v>117</v>
      </c>
      <c r="H8" s="14">
        <f>156733</f>
        <v>156733</v>
      </c>
      <c r="I8" s="18"/>
      <c r="J8" s="10">
        <f t="shared" si="0"/>
        <v>0</v>
      </c>
      <c r="K8" s="1"/>
    </row>
    <row r="9" spans="1:11" x14ac:dyDescent="0.25">
      <c r="A9" s="11" t="s">
        <v>136</v>
      </c>
      <c r="B9" s="12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3" t="s">
        <v>120</v>
      </c>
      <c r="H9" s="14">
        <f>1786</f>
        <v>1786</v>
      </c>
      <c r="I9" s="18"/>
      <c r="J9" s="10">
        <f t="shared" si="0"/>
        <v>0</v>
      </c>
      <c r="K9" s="1"/>
    </row>
    <row r="10" spans="1:11" x14ac:dyDescent="0.25">
      <c r="A10" s="11" t="s">
        <v>137</v>
      </c>
      <c r="B10" s="12" t="s">
        <v>34</v>
      </c>
      <c r="C10" s="12" t="s">
        <v>30</v>
      </c>
      <c r="D10" s="12" t="s">
        <v>35</v>
      </c>
      <c r="E10" s="12" t="s">
        <v>28</v>
      </c>
      <c r="F10" s="12" t="s">
        <v>36</v>
      </c>
      <c r="G10" s="13" t="s">
        <v>117</v>
      </c>
      <c r="H10" s="14">
        <f>122201</f>
        <v>122201</v>
      </c>
      <c r="I10" s="18"/>
      <c r="J10" s="10">
        <f t="shared" si="0"/>
        <v>0</v>
      </c>
      <c r="K10" s="1"/>
    </row>
    <row r="11" spans="1:11" x14ac:dyDescent="0.25">
      <c r="A11" s="11" t="s">
        <v>138</v>
      </c>
      <c r="B11" s="12" t="s">
        <v>37</v>
      </c>
      <c r="C11" s="12" t="s">
        <v>30</v>
      </c>
      <c r="D11" s="12" t="s">
        <v>38</v>
      </c>
      <c r="E11" s="12" t="s">
        <v>39</v>
      </c>
      <c r="F11" s="12" t="s">
        <v>40</v>
      </c>
      <c r="G11" s="13" t="s">
        <v>120</v>
      </c>
      <c r="H11" s="14">
        <f>5058</f>
        <v>5058</v>
      </c>
      <c r="I11" s="18"/>
      <c r="J11" s="10">
        <f t="shared" si="0"/>
        <v>0</v>
      </c>
      <c r="K11" s="1"/>
    </row>
    <row r="12" spans="1:11" x14ac:dyDescent="0.25">
      <c r="A12" s="11" t="s">
        <v>139</v>
      </c>
      <c r="B12" s="12" t="s">
        <v>41</v>
      </c>
      <c r="C12" s="12" t="s">
        <v>30</v>
      </c>
      <c r="D12" s="12" t="s">
        <v>42</v>
      </c>
      <c r="E12" s="12" t="s">
        <v>43</v>
      </c>
      <c r="F12" s="12" t="s">
        <v>44</v>
      </c>
      <c r="G12" s="13" t="s">
        <v>118</v>
      </c>
      <c r="H12" s="14">
        <f>92685</f>
        <v>92685</v>
      </c>
      <c r="I12" s="18"/>
      <c r="J12" s="10">
        <f t="shared" si="0"/>
        <v>0</v>
      </c>
      <c r="K12" s="1"/>
    </row>
    <row r="13" spans="1:11" x14ac:dyDescent="0.25">
      <c r="A13" s="11" t="s">
        <v>140</v>
      </c>
      <c r="B13" s="12" t="s">
        <v>45</v>
      </c>
      <c r="C13" s="12" t="s">
        <v>30</v>
      </c>
      <c r="D13" s="12" t="s">
        <v>46</v>
      </c>
      <c r="E13" s="12" t="s">
        <v>47</v>
      </c>
      <c r="F13" s="12" t="s">
        <v>48</v>
      </c>
      <c r="G13" s="13" t="s">
        <v>119</v>
      </c>
      <c r="H13" s="14">
        <f>54849</f>
        <v>54849</v>
      </c>
      <c r="I13" s="18"/>
      <c r="J13" s="10">
        <f t="shared" si="0"/>
        <v>0</v>
      </c>
      <c r="K13" s="1"/>
    </row>
    <row r="14" spans="1:11" x14ac:dyDescent="0.25">
      <c r="A14" s="11" t="s">
        <v>141</v>
      </c>
      <c r="B14" s="12" t="s">
        <v>49</v>
      </c>
      <c r="C14" s="12" t="s">
        <v>30</v>
      </c>
      <c r="D14" s="12" t="s">
        <v>50</v>
      </c>
      <c r="E14" s="12" t="s">
        <v>51</v>
      </c>
      <c r="F14" s="12" t="s">
        <v>52</v>
      </c>
      <c r="G14" s="13" t="s">
        <v>121</v>
      </c>
      <c r="H14" s="14">
        <f>28237</f>
        <v>28237</v>
      </c>
      <c r="I14" s="18"/>
      <c r="J14" s="10">
        <f t="shared" si="0"/>
        <v>0</v>
      </c>
      <c r="K14" s="1"/>
    </row>
    <row r="15" spans="1:11" ht="30" x14ac:dyDescent="0.25">
      <c r="A15" s="11" t="s">
        <v>142</v>
      </c>
      <c r="B15" s="12" t="s">
        <v>53</v>
      </c>
      <c r="C15" s="12" t="s">
        <v>54</v>
      </c>
      <c r="D15" s="12" t="s">
        <v>55</v>
      </c>
      <c r="E15" s="12" t="s">
        <v>56</v>
      </c>
      <c r="F15" s="12" t="s">
        <v>57</v>
      </c>
      <c r="G15" s="13" t="s">
        <v>119</v>
      </c>
      <c r="H15" s="14">
        <f>47381</f>
        <v>47381</v>
      </c>
      <c r="I15" s="18"/>
      <c r="J15" s="10">
        <f t="shared" si="0"/>
        <v>0</v>
      </c>
      <c r="K15" s="1"/>
    </row>
    <row r="16" spans="1:11" x14ac:dyDescent="0.25">
      <c r="A16" s="11" t="s">
        <v>143</v>
      </c>
      <c r="B16" s="12" t="s">
        <v>58</v>
      </c>
      <c r="C16" s="12" t="s">
        <v>59</v>
      </c>
      <c r="D16" s="12" t="s">
        <v>60</v>
      </c>
      <c r="E16" s="12" t="s">
        <v>61</v>
      </c>
      <c r="F16" s="12" t="s">
        <v>62</v>
      </c>
      <c r="G16" s="13" t="s">
        <v>116</v>
      </c>
      <c r="H16" s="14">
        <f>2</f>
        <v>2</v>
      </c>
      <c r="I16" s="18"/>
      <c r="J16" s="10">
        <f t="shared" si="0"/>
        <v>0</v>
      </c>
      <c r="K16" s="1"/>
    </row>
    <row r="17" spans="1:11" x14ac:dyDescent="0.25">
      <c r="A17" s="11" t="s">
        <v>144</v>
      </c>
      <c r="B17" s="12" t="s">
        <v>63</v>
      </c>
      <c r="C17" s="12" t="s">
        <v>64</v>
      </c>
      <c r="D17" s="12" t="s">
        <v>65</v>
      </c>
      <c r="E17" s="12" t="s">
        <v>66</v>
      </c>
      <c r="F17" s="12" t="s">
        <v>67</v>
      </c>
      <c r="G17" s="13" t="s">
        <v>119</v>
      </c>
      <c r="H17" s="14">
        <f>58733</f>
        <v>58733</v>
      </c>
      <c r="I17" s="18"/>
      <c r="J17" s="10">
        <f t="shared" si="0"/>
        <v>0</v>
      </c>
      <c r="K17" s="1"/>
    </row>
    <row r="18" spans="1:11" ht="30" x14ac:dyDescent="0.25">
      <c r="A18" s="11" t="s">
        <v>145</v>
      </c>
      <c r="B18" s="12" t="s">
        <v>68</v>
      </c>
      <c r="C18" s="12" t="s">
        <v>69</v>
      </c>
      <c r="D18" s="12" t="s">
        <v>70</v>
      </c>
      <c r="E18" s="12" t="s">
        <v>66</v>
      </c>
      <c r="F18" s="12" t="s">
        <v>71</v>
      </c>
      <c r="G18" s="13" t="s">
        <v>117</v>
      </c>
      <c r="H18" s="14">
        <f>109203</f>
        <v>109203</v>
      </c>
      <c r="I18" s="18"/>
      <c r="J18" s="10">
        <f t="shared" si="0"/>
        <v>0</v>
      </c>
      <c r="K18" s="1"/>
    </row>
    <row r="19" spans="1:11" x14ac:dyDescent="0.25">
      <c r="A19" s="11" t="s">
        <v>146</v>
      </c>
      <c r="B19" s="12" t="s">
        <v>72</v>
      </c>
      <c r="C19" s="12" t="s">
        <v>73</v>
      </c>
      <c r="D19" s="12" t="s">
        <v>74</v>
      </c>
      <c r="E19" s="12" t="s">
        <v>20</v>
      </c>
      <c r="F19" s="12" t="s">
        <v>75</v>
      </c>
      <c r="G19" s="13" t="s">
        <v>121</v>
      </c>
      <c r="H19" s="14">
        <f>26633</f>
        <v>26633</v>
      </c>
      <c r="I19" s="18"/>
      <c r="J19" s="10">
        <f t="shared" si="0"/>
        <v>0</v>
      </c>
      <c r="K19" s="1"/>
    </row>
    <row r="20" spans="1:11" ht="30" x14ac:dyDescent="0.25">
      <c r="A20" s="11" t="s">
        <v>147</v>
      </c>
      <c r="B20" s="12" t="s">
        <v>76</v>
      </c>
      <c r="C20" s="12" t="s">
        <v>77</v>
      </c>
      <c r="D20" s="12" t="s">
        <v>78</v>
      </c>
      <c r="E20" s="12" t="s">
        <v>2</v>
      </c>
      <c r="F20" s="12" t="s">
        <v>3</v>
      </c>
      <c r="G20" s="13" t="s">
        <v>116</v>
      </c>
      <c r="H20" s="14">
        <f>2</f>
        <v>2</v>
      </c>
      <c r="I20" s="18"/>
      <c r="J20" s="10">
        <f t="shared" si="0"/>
        <v>0</v>
      </c>
      <c r="K20" s="1"/>
    </row>
    <row r="21" spans="1:11" x14ac:dyDescent="0.25">
      <c r="A21" s="15"/>
      <c r="B21" s="20" t="s">
        <v>158</v>
      </c>
      <c r="C21" s="21"/>
      <c r="D21" s="21"/>
      <c r="E21" s="21"/>
      <c r="F21" s="21"/>
      <c r="G21" s="21"/>
      <c r="H21" s="21"/>
      <c r="I21" s="22"/>
      <c r="J21" s="16">
        <f>SUM(J2:J20)</f>
        <v>0</v>
      </c>
      <c r="K21" s="1"/>
    </row>
    <row r="22" spans="1:11" x14ac:dyDescent="0.25">
      <c r="A22" s="19" t="s">
        <v>159</v>
      </c>
      <c r="B22" s="19"/>
      <c r="C22" s="19"/>
      <c r="D22" s="19"/>
      <c r="E22" s="19"/>
      <c r="F22" s="19"/>
      <c r="G22" s="19"/>
      <c r="H22" s="19"/>
      <c r="I22" s="19"/>
      <c r="J22" s="17">
        <f>0.2*J21</f>
        <v>0</v>
      </c>
      <c r="K22" s="1"/>
    </row>
    <row r="23" spans="1:11" x14ac:dyDescent="0.25">
      <c r="A23" s="19" t="s">
        <v>150</v>
      </c>
      <c r="B23" s="19"/>
      <c r="C23" s="19"/>
      <c r="D23" s="19"/>
      <c r="E23" s="19"/>
      <c r="F23" s="19"/>
      <c r="G23" s="19"/>
      <c r="H23" s="19"/>
      <c r="I23" s="19"/>
      <c r="J23" s="17">
        <f>J22+J21</f>
        <v>0</v>
      </c>
      <c r="K23" s="1"/>
    </row>
    <row r="24" spans="1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3">
    <mergeCell ref="A22:I22"/>
    <mergeCell ref="A23:I23"/>
    <mergeCell ref="B21:I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3" sqref="A3:J4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ht="30" x14ac:dyDescent="0.25">
      <c r="A2" s="5" t="s">
        <v>129</v>
      </c>
      <c r="B2" s="6" t="s">
        <v>95</v>
      </c>
      <c r="C2" s="6" t="s">
        <v>151</v>
      </c>
      <c r="D2" s="6" t="s">
        <v>96</v>
      </c>
      <c r="E2" s="6" t="s">
        <v>97</v>
      </c>
      <c r="F2" s="6" t="s">
        <v>98</v>
      </c>
      <c r="G2" s="9" t="s">
        <v>153</v>
      </c>
      <c r="H2" s="8">
        <f>1799526</f>
        <v>1799526</v>
      </c>
      <c r="I2" s="18"/>
      <c r="J2" s="17">
        <f>H2*I2</f>
        <v>0</v>
      </c>
      <c r="K2" s="1"/>
    </row>
    <row r="3" spans="1:11" x14ac:dyDescent="0.25">
      <c r="A3" s="19" t="s">
        <v>159</v>
      </c>
      <c r="B3" s="19"/>
      <c r="C3" s="19"/>
      <c r="D3" s="19"/>
      <c r="E3" s="19"/>
      <c r="F3" s="19"/>
      <c r="G3" s="19"/>
      <c r="H3" s="19"/>
      <c r="I3" s="19"/>
      <c r="J3" s="17">
        <f>0.2*J2</f>
        <v>0</v>
      </c>
      <c r="K3" s="1"/>
    </row>
    <row r="4" spans="1:11" x14ac:dyDescent="0.25">
      <c r="A4" s="19" t="s">
        <v>150</v>
      </c>
      <c r="B4" s="19"/>
      <c r="C4" s="19"/>
      <c r="D4" s="19"/>
      <c r="E4" s="19"/>
      <c r="F4" s="19"/>
      <c r="G4" s="19"/>
      <c r="H4" s="19"/>
      <c r="I4" s="19"/>
      <c r="J4" s="17">
        <f>J3+J2</f>
        <v>0</v>
      </c>
      <c r="K4" s="1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2"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3" sqref="A3:J4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ht="30" x14ac:dyDescent="0.25">
      <c r="A2" s="5" t="s">
        <v>129</v>
      </c>
      <c r="B2" s="6" t="s">
        <v>91</v>
      </c>
      <c r="C2" s="6" t="s">
        <v>123</v>
      </c>
      <c r="D2" s="6" t="s">
        <v>92</v>
      </c>
      <c r="E2" s="6" t="s">
        <v>84</v>
      </c>
      <c r="F2" s="6" t="s">
        <v>85</v>
      </c>
      <c r="G2" s="9" t="s">
        <v>154</v>
      </c>
      <c r="H2" s="8">
        <f>804128</f>
        <v>804128</v>
      </c>
      <c r="I2" s="18"/>
      <c r="J2" s="17">
        <f>H2*I2</f>
        <v>0</v>
      </c>
      <c r="K2" s="1"/>
    </row>
    <row r="3" spans="1:11" x14ac:dyDescent="0.25">
      <c r="A3" s="19" t="s">
        <v>159</v>
      </c>
      <c r="B3" s="19"/>
      <c r="C3" s="19"/>
      <c r="D3" s="19"/>
      <c r="E3" s="19"/>
      <c r="F3" s="19"/>
      <c r="G3" s="19"/>
      <c r="H3" s="19"/>
      <c r="I3" s="19"/>
      <c r="J3" s="17">
        <f>0.2*J2</f>
        <v>0</v>
      </c>
      <c r="K3" s="1"/>
    </row>
    <row r="4" spans="1:11" x14ac:dyDescent="0.25">
      <c r="A4" s="19" t="s">
        <v>150</v>
      </c>
      <c r="B4" s="19"/>
      <c r="C4" s="19"/>
      <c r="D4" s="19"/>
      <c r="E4" s="19"/>
      <c r="F4" s="19"/>
      <c r="G4" s="19"/>
      <c r="H4" s="19"/>
      <c r="I4" s="19"/>
      <c r="J4" s="17">
        <f>J3+J2</f>
        <v>0</v>
      </c>
      <c r="K4" s="1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2"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A5" sqref="A5:J6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ht="30" x14ac:dyDescent="0.25">
      <c r="A2" s="5" t="s">
        <v>129</v>
      </c>
      <c r="B2" s="6" t="s">
        <v>103</v>
      </c>
      <c r="C2" s="6" t="s">
        <v>102</v>
      </c>
      <c r="D2" s="6" t="s">
        <v>104</v>
      </c>
      <c r="E2" s="6" t="s">
        <v>105</v>
      </c>
      <c r="F2" s="6" t="s">
        <v>106</v>
      </c>
      <c r="G2" s="7" t="s">
        <v>117</v>
      </c>
      <c r="H2" s="8">
        <f>156055</f>
        <v>156055</v>
      </c>
      <c r="I2" s="18"/>
      <c r="J2" s="10">
        <f>H2*I2</f>
        <v>0</v>
      </c>
      <c r="K2" s="1"/>
    </row>
    <row r="3" spans="1:11" ht="30" x14ac:dyDescent="0.25">
      <c r="A3" s="5" t="s">
        <v>160</v>
      </c>
      <c r="B3" s="6" t="s">
        <v>107</v>
      </c>
      <c r="C3" s="6" t="s">
        <v>102</v>
      </c>
      <c r="D3" s="6" t="s">
        <v>108</v>
      </c>
      <c r="E3" s="6" t="s">
        <v>7</v>
      </c>
      <c r="F3" s="6" t="s">
        <v>109</v>
      </c>
      <c r="G3" s="7" t="s">
        <v>121</v>
      </c>
      <c r="H3" s="8">
        <f>34026</f>
        <v>34026</v>
      </c>
      <c r="I3" s="18"/>
      <c r="J3" s="10">
        <f>H3*I3</f>
        <v>0</v>
      </c>
      <c r="K3" s="1"/>
    </row>
    <row r="4" spans="1:11" x14ac:dyDescent="0.25">
      <c r="A4" s="23" t="s">
        <v>149</v>
      </c>
      <c r="B4" s="24"/>
      <c r="C4" s="24"/>
      <c r="D4" s="24"/>
      <c r="E4" s="24"/>
      <c r="F4" s="24"/>
      <c r="G4" s="24"/>
      <c r="H4" s="24"/>
      <c r="I4" s="25"/>
      <c r="J4" s="16">
        <f>SUM(J2:J3)</f>
        <v>0</v>
      </c>
      <c r="K4" s="1"/>
    </row>
    <row r="5" spans="1:11" x14ac:dyDescent="0.25">
      <c r="A5" s="19" t="s">
        <v>159</v>
      </c>
      <c r="B5" s="19"/>
      <c r="C5" s="19"/>
      <c r="D5" s="19"/>
      <c r="E5" s="19"/>
      <c r="F5" s="19"/>
      <c r="G5" s="19"/>
      <c r="H5" s="19"/>
      <c r="I5" s="19"/>
      <c r="J5" s="17">
        <f>0.2*J4</f>
        <v>0</v>
      </c>
    </row>
    <row r="6" spans="1:11" x14ac:dyDescent="0.25">
      <c r="A6" s="19" t="s">
        <v>150</v>
      </c>
      <c r="B6" s="19"/>
      <c r="C6" s="19"/>
      <c r="D6" s="19"/>
      <c r="E6" s="19"/>
      <c r="F6" s="19"/>
      <c r="G6" s="19"/>
      <c r="H6" s="19"/>
      <c r="I6" s="19"/>
      <c r="J6" s="17">
        <f>J5+J4</f>
        <v>0</v>
      </c>
    </row>
  </sheetData>
  <mergeCells count="3">
    <mergeCell ref="A4:I4"/>
    <mergeCell ref="A5:I5"/>
    <mergeCell ref="A6: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3" sqref="A3:J4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x14ac:dyDescent="0.25">
      <c r="A2" s="5" t="s">
        <v>129</v>
      </c>
      <c r="B2" s="6" t="s">
        <v>80</v>
      </c>
      <c r="C2" s="6" t="s">
        <v>79</v>
      </c>
      <c r="D2" s="6" t="s">
        <v>81</v>
      </c>
      <c r="E2" s="6" t="s">
        <v>82</v>
      </c>
      <c r="F2" s="6" t="s">
        <v>83</v>
      </c>
      <c r="G2" s="7" t="s">
        <v>122</v>
      </c>
      <c r="H2" s="8">
        <f>544894</f>
        <v>544894</v>
      </c>
      <c r="I2" s="18"/>
      <c r="J2" s="17">
        <f>H2*I2</f>
        <v>0</v>
      </c>
      <c r="K2" s="1"/>
    </row>
    <row r="3" spans="1:11" x14ac:dyDescent="0.25">
      <c r="A3" s="19" t="s">
        <v>159</v>
      </c>
      <c r="B3" s="19"/>
      <c r="C3" s="19"/>
      <c r="D3" s="19"/>
      <c r="E3" s="19"/>
      <c r="F3" s="19"/>
      <c r="G3" s="19"/>
      <c r="H3" s="19"/>
      <c r="I3" s="19"/>
      <c r="J3" s="17">
        <f>0.2*J2</f>
        <v>0</v>
      </c>
      <c r="K3" s="1"/>
    </row>
    <row r="4" spans="1:11" x14ac:dyDescent="0.25">
      <c r="A4" s="19" t="s">
        <v>150</v>
      </c>
      <c r="B4" s="19"/>
      <c r="C4" s="19"/>
      <c r="D4" s="19"/>
      <c r="E4" s="19"/>
      <c r="F4" s="19"/>
      <c r="G4" s="19"/>
      <c r="H4" s="19"/>
      <c r="I4" s="19"/>
      <c r="J4" s="17">
        <f>J3+J2</f>
        <v>0</v>
      </c>
      <c r="K4" s="1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2"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2" workbookViewId="0">
      <selection activeCell="A3" sqref="A3:J4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ht="30" x14ac:dyDescent="0.25">
      <c r="A2" s="5" t="s">
        <v>129</v>
      </c>
      <c r="B2" s="6" t="s">
        <v>86</v>
      </c>
      <c r="C2" s="6" t="s">
        <v>87</v>
      </c>
      <c r="D2" s="6" t="s">
        <v>88</v>
      </c>
      <c r="E2" s="6" t="s">
        <v>89</v>
      </c>
      <c r="F2" s="6" t="s">
        <v>90</v>
      </c>
      <c r="G2" s="7" t="s">
        <v>122</v>
      </c>
      <c r="H2" s="8">
        <f>452661</f>
        <v>452661</v>
      </c>
      <c r="I2" s="18"/>
      <c r="J2" s="17">
        <f>H2*I2</f>
        <v>0</v>
      </c>
      <c r="K2" s="1"/>
    </row>
    <row r="3" spans="1:11" x14ac:dyDescent="0.25">
      <c r="A3" s="19" t="s">
        <v>159</v>
      </c>
      <c r="B3" s="19"/>
      <c r="C3" s="19"/>
      <c r="D3" s="19"/>
      <c r="E3" s="19"/>
      <c r="F3" s="19"/>
      <c r="G3" s="19"/>
      <c r="H3" s="19"/>
      <c r="I3" s="19"/>
      <c r="J3" s="17">
        <f>0.2*J2</f>
        <v>0</v>
      </c>
      <c r="K3" s="1"/>
    </row>
    <row r="4" spans="1:11" x14ac:dyDescent="0.25">
      <c r="A4" s="19" t="s">
        <v>150</v>
      </c>
      <c r="B4" s="19"/>
      <c r="C4" s="19"/>
      <c r="D4" s="19"/>
      <c r="E4" s="19"/>
      <c r="F4" s="19"/>
      <c r="G4" s="19"/>
      <c r="H4" s="19"/>
      <c r="I4" s="19"/>
      <c r="J4" s="17">
        <f>J3+J2</f>
        <v>0</v>
      </c>
      <c r="K4" s="1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2"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" sqref="A3:J4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x14ac:dyDescent="0.25">
      <c r="A2" s="5" t="s">
        <v>129</v>
      </c>
      <c r="B2" s="6" t="s">
        <v>93</v>
      </c>
      <c r="C2" s="6" t="s">
        <v>157</v>
      </c>
      <c r="D2" s="6" t="s">
        <v>94</v>
      </c>
      <c r="E2" s="6" t="s">
        <v>25</v>
      </c>
      <c r="F2" s="6" t="s">
        <v>33</v>
      </c>
      <c r="G2" s="9" t="s">
        <v>155</v>
      </c>
      <c r="H2" s="8">
        <f>888533</f>
        <v>888533</v>
      </c>
      <c r="I2" s="18"/>
      <c r="J2" s="17">
        <f>H2*I2</f>
        <v>0</v>
      </c>
      <c r="K2" s="1"/>
    </row>
    <row r="3" spans="1:11" x14ac:dyDescent="0.25">
      <c r="A3" s="19" t="s">
        <v>159</v>
      </c>
      <c r="B3" s="19"/>
      <c r="C3" s="19"/>
      <c r="D3" s="19"/>
      <c r="E3" s="19"/>
      <c r="F3" s="19"/>
      <c r="G3" s="19"/>
      <c r="H3" s="19"/>
      <c r="I3" s="19"/>
      <c r="J3" s="17">
        <f>0.2*J2</f>
        <v>0</v>
      </c>
      <c r="K3" s="1"/>
    </row>
    <row r="4" spans="1:11" x14ac:dyDescent="0.25">
      <c r="A4" s="19" t="s">
        <v>150</v>
      </c>
      <c r="B4" s="19"/>
      <c r="C4" s="19"/>
      <c r="D4" s="19"/>
      <c r="E4" s="19"/>
      <c r="F4" s="19"/>
      <c r="G4" s="19"/>
      <c r="H4" s="19"/>
      <c r="I4" s="19"/>
      <c r="J4" s="17">
        <f>J3+J2</f>
        <v>0</v>
      </c>
      <c r="K4" s="1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2"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15" sqref="H15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  <col min="9" max="9" width="12.5703125" customWidth="1"/>
    <col min="10" max="10" width="11.85546875" customWidth="1"/>
  </cols>
  <sheetData>
    <row r="1" spans="1:11" ht="75" x14ac:dyDescent="0.25">
      <c r="A1" s="2" t="s">
        <v>148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152</v>
      </c>
      <c r="H1" s="3" t="s">
        <v>156</v>
      </c>
      <c r="I1" s="3" t="s">
        <v>127</v>
      </c>
      <c r="J1" s="3" t="s">
        <v>128</v>
      </c>
    </row>
    <row r="2" spans="1:11" x14ac:dyDescent="0.25">
      <c r="A2" s="5" t="s">
        <v>129</v>
      </c>
      <c r="B2" s="6" t="s">
        <v>99</v>
      </c>
      <c r="C2" s="6" t="s">
        <v>100</v>
      </c>
      <c r="D2" s="6" t="s">
        <v>101</v>
      </c>
      <c r="E2" s="6" t="s">
        <v>39</v>
      </c>
      <c r="F2" s="6" t="s">
        <v>40</v>
      </c>
      <c r="G2" s="7" t="s">
        <v>117</v>
      </c>
      <c r="H2" s="8">
        <f>214519</f>
        <v>214519</v>
      </c>
      <c r="I2" s="18"/>
      <c r="J2" s="17">
        <f>H2*I2</f>
        <v>0</v>
      </c>
      <c r="K2" s="1"/>
    </row>
    <row r="3" spans="1:11" x14ac:dyDescent="0.25">
      <c r="A3" s="19" t="s">
        <v>159</v>
      </c>
      <c r="B3" s="19"/>
      <c r="C3" s="19"/>
      <c r="D3" s="19"/>
      <c r="E3" s="19"/>
      <c r="F3" s="19"/>
      <c r="G3" s="19"/>
      <c r="H3" s="19"/>
      <c r="I3" s="19"/>
      <c r="J3" s="17">
        <f>0.2*J2</f>
        <v>0</v>
      </c>
      <c r="K3" s="1"/>
    </row>
    <row r="4" spans="1:11" x14ac:dyDescent="0.25">
      <c r="A4" s="19" t="s">
        <v>150</v>
      </c>
      <c r="B4" s="19"/>
      <c r="C4" s="19"/>
      <c r="D4" s="19"/>
      <c r="E4" s="19"/>
      <c r="F4" s="19"/>
      <c r="G4" s="19"/>
      <c r="H4" s="19"/>
      <c r="I4" s="19"/>
      <c r="J4" s="17">
        <f>J3+J2</f>
        <v>0</v>
      </c>
      <c r="K4" s="1"/>
    </row>
    <row r="5" spans="1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2">
    <mergeCell ref="A3:I3"/>
    <mergeCell ref="A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</vt:vector>
  </TitlesOfParts>
  <Company>Slovensky plynarensky priemysel,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KEREKEŠOVÁ Zuzana</dc:creator>
  <cp:lastModifiedBy>Ján Halgaš</cp:lastModifiedBy>
  <cp:lastPrinted>2018-10-31T17:59:48Z</cp:lastPrinted>
  <dcterms:created xsi:type="dcterms:W3CDTF">2017-09-22T07:21:52Z</dcterms:created>
  <dcterms:modified xsi:type="dcterms:W3CDTF">2018-10-31T18:00:13Z</dcterms:modified>
</cp:coreProperties>
</file>