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ťažba 2020\DNS ťažba 2021 podklady\VO - ťažba - DNS - Rozsah a cenová ponuka\Štrvrté výzvy\LS Udavské\"/>
    </mc:Choice>
  </mc:AlternateContent>
  <bookViews>
    <workbookView xWindow="1950" yWindow="-30" windowWidth="21075" windowHeight="9780" activeTab="4"/>
  </bookViews>
  <sheets>
    <sheet name="zákazka a cenová ponuka 1 " sheetId="1" r:id="rId1"/>
    <sheet name="zákazka a cenová ponuka 2" sheetId="4" r:id="rId2"/>
    <sheet name="zákazka a cenová ponuka 3" sheetId="5" r:id="rId3"/>
    <sheet name="zákazka a cenová ponuka 4" sheetId="6" r:id="rId4"/>
    <sheet name="Sumár" sheetId="17" r:id="rId5"/>
    <sheet name="Vysvetlívky" sheetId="3" r:id="rId6"/>
  </sheets>
  <definedNames>
    <definedName name="_xlnm.Print_Area" localSheetId="0">'zákazka a cenová ponuka 1 '!$A$1:$O$37</definedName>
    <definedName name="_xlnm.Print_Area" localSheetId="1">'zákazka a cenová ponuka 2'!$A$1:$O$33</definedName>
    <definedName name="_xlnm.Print_Area" localSheetId="2">'zákazka a cenová ponuka 3'!$A$1:$O$33</definedName>
    <definedName name="_xlnm.Print_Area" localSheetId="3">'zákazka a cenová ponuka 4'!$A$1:$O$33</definedName>
  </definedNames>
  <calcPr calcId="152511"/>
</workbook>
</file>

<file path=xl/calcChain.xml><?xml version="1.0" encoding="utf-8"?>
<calcChain xmlns="http://schemas.openxmlformats.org/spreadsheetml/2006/main">
  <c r="L19" i="17" l="1"/>
  <c r="L18" i="17"/>
  <c r="L15" i="17"/>
  <c r="L14" i="17"/>
  <c r="L11" i="17"/>
  <c r="L10" i="17"/>
  <c r="F19" i="17"/>
  <c r="E19" i="17"/>
  <c r="F18" i="17"/>
  <c r="E18" i="17"/>
  <c r="F15" i="17"/>
  <c r="E15" i="17"/>
  <c r="F14" i="17"/>
  <c r="E14" i="17"/>
  <c r="E11" i="17"/>
  <c r="F11" i="17"/>
  <c r="F10" i="17"/>
  <c r="E10" i="17"/>
  <c r="H32" i="17" l="1"/>
  <c r="H31" i="17"/>
  <c r="H30" i="17"/>
  <c r="H29" i="17"/>
  <c r="H28" i="17"/>
  <c r="B4" i="17"/>
  <c r="C3" i="17"/>
  <c r="B4" i="6"/>
  <c r="C3" i="6"/>
  <c r="B4" i="5"/>
  <c r="C3" i="5"/>
  <c r="H32" i="6"/>
  <c r="H31" i="6"/>
  <c r="H30" i="6"/>
  <c r="H29" i="6"/>
  <c r="H28" i="6"/>
  <c r="H32" i="5"/>
  <c r="H31" i="5"/>
  <c r="H30" i="5"/>
  <c r="H29" i="5"/>
  <c r="H28" i="5"/>
  <c r="A8" i="17"/>
  <c r="A8" i="6"/>
  <c r="A8" i="5"/>
  <c r="H29" i="4"/>
  <c r="H30" i="4"/>
  <c r="H31" i="4"/>
  <c r="H32" i="4"/>
  <c r="H28" i="4"/>
  <c r="A8" i="4"/>
  <c r="A7" i="4"/>
  <c r="B4" i="4"/>
  <c r="C3" i="4"/>
  <c r="L20" i="4"/>
  <c r="F20" i="4"/>
  <c r="E20" i="4"/>
  <c r="G19" i="4"/>
  <c r="O19" i="4" s="1"/>
  <c r="P19" i="4" s="1"/>
  <c r="G18" i="4"/>
  <c r="G20" i="4" s="1"/>
  <c r="P17" i="4"/>
  <c r="L16" i="4"/>
  <c r="F16" i="4"/>
  <c r="E16" i="4"/>
  <c r="G15" i="4"/>
  <c r="G14" i="4"/>
  <c r="O14" i="4" s="1"/>
  <c r="L12" i="4"/>
  <c r="F12" i="4"/>
  <c r="E12" i="4"/>
  <c r="G11" i="4"/>
  <c r="O11" i="4" s="1"/>
  <c r="P11" i="4" s="1"/>
  <c r="G10" i="4"/>
  <c r="P17" i="17"/>
  <c r="L20" i="6"/>
  <c r="F20" i="6"/>
  <c r="E20" i="6"/>
  <c r="G19" i="6"/>
  <c r="O19" i="6" s="1"/>
  <c r="P19" i="6" s="1"/>
  <c r="G18" i="6"/>
  <c r="P17" i="6"/>
  <c r="L16" i="6"/>
  <c r="F16" i="6"/>
  <c r="E16" i="6"/>
  <c r="G15" i="6"/>
  <c r="G14" i="6"/>
  <c r="O14" i="6" s="1"/>
  <c r="L12" i="6"/>
  <c r="F12" i="6"/>
  <c r="E12" i="6"/>
  <c r="G11" i="6"/>
  <c r="O11" i="6" s="1"/>
  <c r="P11" i="6" s="1"/>
  <c r="G10" i="6"/>
  <c r="O10" i="6" s="1"/>
  <c r="L20" i="5"/>
  <c r="F20" i="5"/>
  <c r="E20" i="5"/>
  <c r="G19" i="5"/>
  <c r="O19" i="5" s="1"/>
  <c r="P19" i="5" s="1"/>
  <c r="G18" i="5"/>
  <c r="P17" i="5"/>
  <c r="L16" i="5"/>
  <c r="F16" i="5"/>
  <c r="E16" i="5"/>
  <c r="G15" i="5"/>
  <c r="O15" i="5" s="1"/>
  <c r="G14" i="5"/>
  <c r="O14" i="5" s="1"/>
  <c r="L12" i="5"/>
  <c r="F12" i="5"/>
  <c r="E12" i="5"/>
  <c r="G11" i="5"/>
  <c r="O11" i="5" s="1"/>
  <c r="P11" i="5" s="1"/>
  <c r="G10" i="5"/>
  <c r="G12" i="5" s="1"/>
  <c r="L16" i="1"/>
  <c r="F16" i="1"/>
  <c r="E16" i="1"/>
  <c r="G15" i="1"/>
  <c r="O15" i="1" s="1"/>
  <c r="G14" i="1"/>
  <c r="O14" i="1" s="1"/>
  <c r="O14" i="17" l="1"/>
  <c r="L22" i="5"/>
  <c r="G20" i="6"/>
  <c r="L22" i="6"/>
  <c r="G16" i="6"/>
  <c r="G12" i="6"/>
  <c r="O12" i="6"/>
  <c r="G20" i="5"/>
  <c r="G15" i="17"/>
  <c r="O10" i="5"/>
  <c r="P10" i="5" s="1"/>
  <c r="L22" i="4"/>
  <c r="E20" i="17"/>
  <c r="F16" i="17"/>
  <c r="G16" i="4"/>
  <c r="G12" i="4"/>
  <c r="L20" i="17"/>
  <c r="F20" i="17"/>
  <c r="G19" i="17"/>
  <c r="L16" i="17"/>
  <c r="G14" i="17"/>
  <c r="G16" i="17" s="1"/>
  <c r="G16" i="1"/>
  <c r="O16" i="1"/>
  <c r="L12" i="17"/>
  <c r="G10" i="17"/>
  <c r="E12" i="17"/>
  <c r="G11" i="17"/>
  <c r="G18" i="17"/>
  <c r="E16" i="17"/>
  <c r="F12" i="17"/>
  <c r="O10" i="4"/>
  <c r="O12" i="4" s="1"/>
  <c r="O15" i="4"/>
  <c r="O16" i="4" s="1"/>
  <c r="O18" i="4"/>
  <c r="O20" i="4" s="1"/>
  <c r="P20" i="4" s="1"/>
  <c r="O15" i="6"/>
  <c r="O16" i="6" s="1"/>
  <c r="O18" i="6"/>
  <c r="O20" i="6" s="1"/>
  <c r="P20" i="6" s="1"/>
  <c r="P10" i="6"/>
  <c r="O16" i="5"/>
  <c r="G16" i="5"/>
  <c r="O18" i="5"/>
  <c r="O20" i="5" s="1"/>
  <c r="P20" i="5" s="1"/>
  <c r="L20" i="1"/>
  <c r="F20" i="1"/>
  <c r="E20" i="1"/>
  <c r="G19" i="1"/>
  <c r="G18" i="1"/>
  <c r="O18" i="1" s="1"/>
  <c r="L12" i="1"/>
  <c r="F12" i="1"/>
  <c r="E12" i="1"/>
  <c r="G11" i="1"/>
  <c r="G10" i="1"/>
  <c r="O12" i="5" l="1"/>
  <c r="O18" i="17"/>
  <c r="O15" i="17"/>
  <c r="O16" i="17" s="1"/>
  <c r="P10" i="4"/>
  <c r="G12" i="1"/>
  <c r="G20" i="17"/>
  <c r="O22" i="6"/>
  <c r="P12" i="6"/>
  <c r="O22" i="5"/>
  <c r="G12" i="17"/>
  <c r="P12" i="4"/>
  <c r="O22" i="4"/>
  <c r="F21" i="17"/>
  <c r="L22" i="17"/>
  <c r="L22" i="1"/>
  <c r="G20" i="1"/>
  <c r="E21" i="17"/>
  <c r="P12" i="5"/>
  <c r="O10" i="1"/>
  <c r="O10" i="17" l="1"/>
  <c r="P10" i="17" s="1"/>
  <c r="G21" i="17"/>
  <c r="O23" i="4"/>
  <c r="O24" i="4" s="1"/>
  <c r="P22" i="4"/>
  <c r="O23" i="6"/>
  <c r="O24" i="6" s="1"/>
  <c r="P22" i="6"/>
  <c r="O23" i="5"/>
  <c r="O24" i="5" s="1"/>
  <c r="P22" i="5"/>
  <c r="P10" i="1"/>
  <c r="O19" i="1" l="1"/>
  <c r="O19" i="17" s="1"/>
  <c r="P17" i="1"/>
  <c r="O11" i="1"/>
  <c r="O11" i="17" s="1"/>
  <c r="P19" i="1" l="1"/>
  <c r="O20" i="1"/>
  <c r="P20" i="1" s="1"/>
  <c r="P11" i="17"/>
  <c r="O12" i="17"/>
  <c r="O12" i="1"/>
  <c r="P11" i="1"/>
  <c r="O22" i="1" l="1"/>
  <c r="P22" i="1" s="1"/>
  <c r="O20" i="17"/>
  <c r="P20" i="17" s="1"/>
  <c r="P19" i="17"/>
  <c r="P12" i="17"/>
  <c r="P12" i="1"/>
  <c r="O22" i="17" l="1"/>
  <c r="O23" i="17" s="1"/>
  <c r="O24" i="17" s="1"/>
  <c r="O23" i="1"/>
  <c r="O24" i="1" s="1"/>
  <c r="P22" i="17" l="1"/>
</calcChain>
</file>

<file path=xl/sharedStrings.xml><?xml version="1.0" encoding="utf-8"?>
<sst xmlns="http://schemas.openxmlformats.org/spreadsheetml/2006/main" count="334" uniqueCount="97">
  <si>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</si>
  <si>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</si>
  <si>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</si>
  <si>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</si>
  <si>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</si>
  <si>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</si>
  <si>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</si>
  <si>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</si>
  <si>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</si>
  <si>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</si>
  <si>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</si>
  <si>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</si>
  <si>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</si>
  <si>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</si>
  <si>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</si>
  <si>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</si>
  <si>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</si>
  <si>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</si>
  <si>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</si>
  <si>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</si>
  <si>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</si>
  <si>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</si>
  <si>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</si>
  <si>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</si>
  <si>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</si>
  <si>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</si>
  <si>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</si>
  <si>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</si>
  <si>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</si>
  <si>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</si>
  <si>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</si>
  <si>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</si>
  <si>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</si>
  <si>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</si>
  <si>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</si>
  <si>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</si>
  <si>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</si>
  <si>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</si>
  <si>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</si>
  <si>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</si>
  <si>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</si>
  <si>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</si>
  <si>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</si>
  <si>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</si>
  <si>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</si>
  <si>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</si>
  <si>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</si>
  <si>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</si>
  <si>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</si>
  <si>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</si>
  <si>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</si>
  <si>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</si>
  <si>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</si>
  <si>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</si>
  <si>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</si>
  <si>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</si>
  <si>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</si>
  <si>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</si>
  <si>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</si>
  <si>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</si>
  <si>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</si>
  <si>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</si>
  <si>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</si>
  <si>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</si>
  <si>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</si>
  <si>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</si>
  <si>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</si>
  <si>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</si>
  <si>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</si>
  <si>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</si>
  <si>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</si>
  <si>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Vranov n/T</t>
  </si>
  <si>
    <t>LS/VC/LO</t>
  </si>
  <si>
    <t>spolu</t>
  </si>
  <si>
    <t>1,2,4a,6(skm),7</t>
  </si>
  <si>
    <t>1,2,4a,6(sort),7</t>
  </si>
  <si>
    <t>Cena bez DPH (ponuka dodávateľa) v €/m³ na dve desatiiné miesta</t>
  </si>
  <si>
    <t>Celkom cena bez DPH (ponuka dodávateľa)
v €</t>
  </si>
  <si>
    <t>listnaté (m³)</t>
  </si>
  <si>
    <t>spolu (m³)</t>
  </si>
  <si>
    <t xml:space="preserve">* Požiadavky </t>
  </si>
  <si>
    <t>1,2,4a,4d,6(sort),7</t>
  </si>
  <si>
    <t>1,2,4a,4d,6(skm),7</t>
  </si>
  <si>
    <t>700/100/600</t>
  </si>
  <si>
    <t xml:space="preserve"> 06 / 01 / 01</t>
  </si>
  <si>
    <t>1050/100/950</t>
  </si>
  <si>
    <t>1400/100/1300</t>
  </si>
  <si>
    <t>93A</t>
  </si>
  <si>
    <t>94A</t>
  </si>
  <si>
    <t>1700/100/1600</t>
  </si>
  <si>
    <t>1800/100/1700</t>
  </si>
  <si>
    <t>96 Sústr.</t>
  </si>
  <si>
    <t>96 Rozpt.</t>
  </si>
  <si>
    <t>1200/100/1100</t>
  </si>
  <si>
    <t>100/500</t>
  </si>
  <si>
    <t>600/100/500</t>
  </si>
  <si>
    <t xml:space="preserve">Lesnícke služby v ťažbovom procese na OZ Vranov n/T, VC 01 LS06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</si>
</sst>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20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5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29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3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3" fillId="0" borderId="0" xfId="0" applyFont="1" applyProtection="1"/>
    <xf numFmtId="0" fontId="12" fillId="3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3" borderId="0" xfId="0" applyFill="1" applyBorder="1" applyProtection="1">
      <protection locked="0"/>
    </xf>
    <xf numFmtId="0" fontId="10" fillId="3" borderId="21" xfId="0" applyFont="1" applyFill="1" applyBorder="1" applyAlignment="1" applyProtection="1">
      <alignment horizontal="center" vertical="center"/>
      <protection locked="0"/>
    </xf>
    <xf numFmtId="0" fontId="10" fillId="3" borderId="21" xfId="0" applyFont="1" applyFill="1" applyBorder="1" applyAlignment="1" applyProtection="1">
      <alignment horizontal="center" vertical="center" wrapText="1"/>
      <protection locked="0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/>
    </xf>
    <xf numFmtId="2" fontId="10" fillId="3" borderId="10" xfId="0" applyNumberFormat="1" applyFont="1" applyFill="1" applyBorder="1" applyAlignment="1" applyProtection="1">
      <alignment horizontal="center" vertical="center"/>
    </xf>
    <xf numFmtId="2" fontId="10" fillId="3" borderId="16" xfId="0" applyNumberFormat="1" applyFont="1" applyFill="1" applyBorder="1" applyAlignment="1" applyProtection="1">
      <alignment horizontal="center" vertical="center"/>
      <protection locked="0"/>
    </xf>
    <xf numFmtId="4" fontId="10" fillId="3" borderId="30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  <protection locked="0"/>
    </xf>
    <xf numFmtId="2" fontId="10" fillId="3" borderId="16" xfId="0" applyNumberFormat="1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  <protection locked="0"/>
    </xf>
    <xf numFmtId="0" fontId="10" fillId="3" borderId="29" xfId="0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/>
    </xf>
    <xf numFmtId="2" fontId="10" fillId="3" borderId="35" xfId="0" applyNumberFormat="1" applyFont="1" applyFill="1" applyBorder="1" applyAlignment="1" applyProtection="1">
      <alignment horizontal="center" vertical="center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vertical="center" wrapText="1"/>
      <protection locked="0"/>
    </xf>
    <xf numFmtId="0" fontId="10" fillId="3" borderId="24" xfId="0" applyFont="1" applyFill="1" applyBorder="1" applyAlignment="1" applyProtection="1">
      <alignment horizontal="center" vertical="center"/>
      <protection locked="0"/>
    </xf>
    <xf numFmtId="0" fontId="10" fillId="3" borderId="21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2" fontId="3" fillId="3" borderId="31" xfId="0" applyNumberFormat="1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>
      <protection locked="0"/>
    </xf>
    <xf numFmtId="0" fontId="6" fillId="3" borderId="28" xfId="0" applyFont="1" applyFill="1" applyBorder="1" applyAlignment="1" applyProtection="1">
      <alignment horizontal="left" vertical="center"/>
      <protection locked="0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3" fontId="10" fillId="3" borderId="51" xfId="0" applyNumberFormat="1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3" fontId="10" fillId="3" borderId="4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left"/>
    </xf>
    <xf numFmtId="0" fontId="10" fillId="3" borderId="45" xfId="0" applyFont="1" applyFill="1" applyBorder="1" applyAlignment="1" applyProtection="1">
      <alignment horizontal="center" vertical="center"/>
      <protection locked="0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9" xfId="0" applyFont="1" applyFill="1" applyBorder="1" applyAlignment="1" applyProtection="1">
      <alignment horizontal="center" vertical="center" wrapText="1"/>
      <protection locked="0"/>
    </xf>
    <xf numFmtId="0" fontId="10" fillId="3" borderId="45" xfId="0" applyFont="1" applyFill="1" applyBorder="1" applyAlignment="1" applyProtection="1">
      <alignment horizontal="center" vertical="center"/>
      <protection locked="0"/>
    </xf>
    <xf numFmtId="0" fontId="10" fillId="3" borderId="46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  <protection locked="0"/>
    </xf>
    <xf numFmtId="0" fontId="10" fillId="3" borderId="23" xfId="0" applyFont="1" applyFill="1" applyBorder="1" applyAlignment="1" applyProtection="1">
      <alignment horizontal="center" vertical="center"/>
      <protection locked="0"/>
    </xf>
    <xf numFmtId="0" fontId="0" fillId="3" borderId="26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protection locked="0"/>
    </xf>
    <xf numFmtId="0" fontId="0" fillId="2" borderId="0" xfId="0" applyFill="1" applyAlignment="1" applyProtection="1">
      <protection locked="0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43" xfId="0" applyFill="1" applyBorder="1" applyAlignment="1" applyProtection="1">
      <alignment horizontal="center" vertical="top" wrapText="1"/>
      <protection locked="0"/>
    </xf>
    <xf numFmtId="0" fontId="0" fillId="3" borderId="40" xfId="0" applyFill="1" applyBorder="1" applyAlignment="1" applyProtection="1">
      <alignment horizontal="center"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3" borderId="44" xfId="0" applyFill="1" applyBorder="1" applyAlignment="1" applyProtection="1">
      <alignment horizontal="center" vertical="top" wrapText="1"/>
      <protection locked="0"/>
    </xf>
    <xf numFmtId="0" fontId="0" fillId="3" borderId="45" xfId="0" applyFill="1" applyBorder="1" applyAlignment="1" applyProtection="1">
      <alignment horizontal="center" vertical="top" wrapText="1"/>
      <protection locked="0"/>
    </xf>
    <xf numFmtId="0" fontId="0" fillId="3" borderId="41" xfId="0" applyFill="1" applyBorder="1" applyAlignment="1" applyProtection="1">
      <alignment horizontal="center" vertical="top" wrapText="1"/>
      <protection locked="0"/>
    </xf>
    <xf numFmtId="0" fontId="0" fillId="3" borderId="46" xfId="0" applyFill="1" applyBorder="1" applyAlignment="1" applyProtection="1">
      <alignment horizontal="center" vertical="top" wrapText="1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6" xfId="0" applyFont="1" applyFill="1" applyBorder="1" applyAlignment="1" applyProtection="1">
      <alignment horizontal="left"/>
    </xf>
    <xf numFmtId="0" fontId="4" fillId="2" borderId="0" xfId="0" applyFont="1" applyFill="1" applyAlignment="1" applyProtection="1"/>
    <xf numFmtId="0" fontId="0" fillId="2" borderId="0" xfId="0" applyFill="1" applyAlignment="1" applyProtection="1"/>
    <xf numFmtId="0" fontId="5" fillId="2" borderId="1" xfId="0" applyFont="1" applyFill="1" applyBorder="1" applyAlignment="1" applyProtection="1">
      <alignment horizontal="left"/>
    </xf>
    <xf numFmtId="0" fontId="3" fillId="3" borderId="42" xfId="0" applyFont="1" applyFill="1" applyBorder="1" applyAlignment="1" applyProtection="1">
      <alignment horizontal="center" vertical="center"/>
    </xf>
    <xf numFmtId="0" fontId="3" fillId="3" borderId="43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0" fillId="3" borderId="42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43" xfId="0" applyFill="1" applyBorder="1" applyAlignment="1" applyProtection="1">
      <alignment horizontal="center" vertical="top" wrapText="1"/>
    </xf>
    <xf numFmtId="0" fontId="0" fillId="3" borderId="40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44" xfId="0" applyFill="1" applyBorder="1" applyAlignment="1" applyProtection="1">
      <alignment horizontal="center" vertical="top" wrapText="1"/>
    </xf>
    <xf numFmtId="0" fontId="0" fillId="3" borderId="45" xfId="0" applyFill="1" applyBorder="1" applyAlignment="1" applyProtection="1">
      <alignment horizontal="center" vertical="top" wrapText="1"/>
    </xf>
    <xf numFmtId="0" fontId="0" fillId="3" borderId="41" xfId="0" applyFill="1" applyBorder="1" applyAlignment="1" applyProtection="1">
      <alignment horizontal="center" vertical="top" wrapText="1"/>
    </xf>
    <xf numFmtId="0" fontId="0" fillId="3" borderId="46" xfId="0" applyFill="1" applyBorder="1" applyAlignment="1" applyProtection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  <xf numFmtId="14" fontId="6" fillId="3" borderId="20" xfId="0" applyNumberFormat="1" applyFont="1" applyFill="1" applyBorder="1" applyAlignment="1" applyProtection="1">
      <alignment vertical="center" wrapText="1"/>
    </xf>
    <xf numFmtId="0" fontId="10" fillId="3" borderId="10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5" fillId="3" borderId="26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5" fillId="3" borderId="37" xfId="0" applyFont="1" applyFill="1" applyBorder="1" applyAlignment="1" applyProtection="1">
      <alignment horizontal="center" vertical="center"/>
    </xf>
    <xf numFmtId="0" fontId="15" fillId="3" borderId="36" xfId="0" applyFont="1" applyFill="1" applyBorder="1" applyProtection="1"/>
    <xf numFmtId="4" fontId="10" fillId="3" borderId="8" xfId="0" applyNumberFormat="1" applyFont="1" applyFill="1" applyBorder="1" applyAlignment="1" applyProtection="1">
      <alignment horizontal="center" vertical="center"/>
      <protection locked="0"/>
    </xf>
    <xf numFmtId="4" fontId="10" fillId="3" borderId="41" xfId="0" applyNumberFormat="1" applyFont="1" applyFill="1" applyBorder="1" applyAlignment="1" applyProtection="1">
      <alignment horizontal="center" vertical="center"/>
      <protection locked="0"/>
    </xf>
    <xf numFmtId="2" fontId="10" fillId="3" borderId="8" xfId="0" applyNumberFormat="1" applyFont="1" applyFill="1" applyBorder="1" applyAlignment="1" applyProtection="1">
      <alignment horizontal="center" vertical="center"/>
      <protection locked="0"/>
    </xf>
    <xf numFmtId="2" fontId="10" fillId="3" borderId="15" xfId="0" applyNumberFormat="1" applyFont="1" applyFill="1" applyBorder="1" applyAlignment="1" applyProtection="1">
      <alignment horizontal="center" vertical="center"/>
      <protection locked="0"/>
    </xf>
    <xf numFmtId="2" fontId="10" fillId="3" borderId="41" xfId="0" applyNumberFormat="1" applyFont="1" applyFill="1" applyBorder="1" applyAlignment="1" applyProtection="1">
      <alignment horizontal="center" vertical="center"/>
      <protection locked="0"/>
    </xf>
    <xf numFmtId="2" fontId="10" fillId="3" borderId="10" xfId="0" applyNumberFormat="1" applyFont="1" applyFill="1" applyBorder="1" applyAlignment="1" applyProtection="1">
      <alignment horizontal="center" vertical="center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5" fillId="3" borderId="26" xfId="0" applyFont="1" applyFill="1" applyBorder="1" applyAlignment="1" applyProtection="1">
      <alignment horizontal="center" vertical="center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2" fontId="10" fillId="3" borderId="31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9" sqref="N19"/>
    </sheetView>
  </sheetViews>
  <sheetFormatPr defaultRowHeight="15" x14ac:dyDescent="0.25"/>
  <cols>
    <col min="1" max="1" width="13.7109375" style="58" customWidth="1"/>
    <col min="2" max="2" width="12" style="58" customWidth="1"/>
    <col min="3" max="3" width="14.85546875" style="58" customWidth="1"/>
    <col min="4" max="4" width="14.5703125" style="58" customWidth="1"/>
    <col min="5" max="6" width="9.140625" style="58"/>
    <col min="7" max="7" width="11.85546875" style="58" customWidth="1"/>
    <col min="8" max="10" width="9.140625" style="58"/>
    <col min="11" max="11" width="11.42578125" style="58" customWidth="1"/>
    <col min="12" max="12" width="16.140625" style="58" customWidth="1"/>
    <col min="13" max="13" width="6.140625" style="58" customWidth="1"/>
    <col min="14" max="14" width="13.85546875" style="58" customWidth="1"/>
    <col min="15" max="15" width="15.85546875" style="58" customWidth="1"/>
    <col min="16" max="16" width="14.5703125" style="58" customWidth="1"/>
    <col min="17" max="17" width="9.42578125" style="58" bestFit="1" customWidth="1"/>
    <col min="18" max="16384" width="9.140625" style="58"/>
  </cols>
  <sheetData>
    <row r="1" spans="1:16" ht="18" x14ac:dyDescent="0.25">
      <c r="A1" s="122" t="s">
        <v>64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4" t="s">
        <v>69</v>
      </c>
      <c r="O1" s="13"/>
    </row>
    <row r="2" spans="1:16" ht="11.25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4" t="s">
        <v>70</v>
      </c>
      <c r="O2" s="13"/>
    </row>
    <row r="3" spans="1:16" ht="18" x14ac:dyDescent="0.25">
      <c r="A3" s="15" t="s">
        <v>0</v>
      </c>
      <c r="B3" s="110"/>
      <c r="C3" s="181" t="s">
        <v>96</v>
      </c>
      <c r="D3" s="182"/>
      <c r="E3" s="182"/>
      <c r="F3" s="182"/>
      <c r="G3" s="182"/>
      <c r="H3" s="182"/>
      <c r="I3" s="182"/>
      <c r="J3" s="182"/>
      <c r="K3" s="182"/>
      <c r="L3" s="110"/>
      <c r="N3" s="12"/>
      <c r="O3" s="13"/>
    </row>
    <row r="4" spans="1:16" x14ac:dyDescent="0.25">
      <c r="A4" s="18" t="s">
        <v>1</v>
      </c>
      <c r="B4" s="183" t="s">
        <v>71</v>
      </c>
      <c r="C4" s="183"/>
      <c r="D4" s="183"/>
      <c r="E4" s="183"/>
      <c r="F4" s="183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12"/>
      <c r="B5" s="139"/>
      <c r="C5" s="139"/>
      <c r="D5" s="139"/>
      <c r="E5" s="139"/>
      <c r="F5" s="13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90" t="s">
        <v>66</v>
      </c>
      <c r="B6" s="191"/>
      <c r="C6" s="59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5" t="s">
        <v>72</v>
      </c>
      <c r="B7" s="143" t="s">
        <v>2</v>
      </c>
      <c r="C7" s="145" t="s">
        <v>53</v>
      </c>
      <c r="D7" s="146"/>
      <c r="E7" s="153" t="s">
        <v>3</v>
      </c>
      <c r="F7" s="154"/>
      <c r="G7" s="155"/>
      <c r="H7" s="126" t="s">
        <v>4</v>
      </c>
      <c r="I7" s="129" t="s">
        <v>5</v>
      </c>
      <c r="J7" s="131" t="s">
        <v>6</v>
      </c>
      <c r="K7" s="134" t="s">
        <v>7</v>
      </c>
      <c r="L7" s="129" t="s">
        <v>54</v>
      </c>
      <c r="M7" s="129" t="s">
        <v>60</v>
      </c>
      <c r="N7" s="147" t="s">
        <v>58</v>
      </c>
      <c r="O7" s="149" t="s">
        <v>59</v>
      </c>
    </row>
    <row r="8" spans="1:16" ht="21.75" customHeight="1" x14ac:dyDescent="0.25">
      <c r="A8" s="129" t="s">
        <v>84</v>
      </c>
      <c r="B8" s="144"/>
      <c r="C8" s="151" t="s">
        <v>68</v>
      </c>
      <c r="D8" s="152"/>
      <c r="E8" s="151" t="s">
        <v>9</v>
      </c>
      <c r="F8" s="130" t="s">
        <v>10</v>
      </c>
      <c r="G8" s="129" t="s">
        <v>11</v>
      </c>
      <c r="H8" s="127"/>
      <c r="I8" s="130"/>
      <c r="J8" s="132"/>
      <c r="K8" s="135"/>
      <c r="L8" s="130"/>
      <c r="M8" s="130"/>
      <c r="N8" s="148"/>
      <c r="O8" s="150"/>
    </row>
    <row r="9" spans="1:16" ht="50.25" customHeight="1" thickBot="1" x14ac:dyDescent="0.3">
      <c r="A9" s="140"/>
      <c r="B9" s="144"/>
      <c r="C9" s="151"/>
      <c r="D9" s="152"/>
      <c r="E9" s="151"/>
      <c r="F9" s="130"/>
      <c r="G9" s="130"/>
      <c r="H9" s="128"/>
      <c r="I9" s="130"/>
      <c r="J9" s="133"/>
      <c r="K9" s="135"/>
      <c r="L9" s="140"/>
      <c r="M9" s="140"/>
      <c r="N9" s="148"/>
      <c r="O9" s="150"/>
    </row>
    <row r="10" spans="1:16" x14ac:dyDescent="0.25">
      <c r="A10" s="206"/>
      <c r="B10" s="88">
        <v>89</v>
      </c>
      <c r="C10" s="188" t="s">
        <v>81</v>
      </c>
      <c r="D10" s="189"/>
      <c r="E10" s="69">
        <v>0</v>
      </c>
      <c r="F10" s="69">
        <v>71.989999999999995</v>
      </c>
      <c r="G10" s="69">
        <f>SUM(E10:F10)</f>
        <v>71.989999999999995</v>
      </c>
      <c r="H10" s="69" t="s">
        <v>37</v>
      </c>
      <c r="I10" s="69">
        <v>50</v>
      </c>
      <c r="J10" s="69">
        <v>0.96</v>
      </c>
      <c r="K10" s="114" t="s">
        <v>83</v>
      </c>
      <c r="L10" s="71">
        <v>1256.94</v>
      </c>
      <c r="M10" s="207" t="s">
        <v>61</v>
      </c>
      <c r="N10" s="217"/>
      <c r="O10" s="71">
        <f>SUM(N10*G10)</f>
        <v>0</v>
      </c>
      <c r="P10" s="60" t="str">
        <f>IF( O10=0," ", IF(100-((L10/O10)*100)&gt;20,"viac ako 20%",0))</f>
        <v xml:space="preserve"> </v>
      </c>
    </row>
    <row r="11" spans="1:16" x14ac:dyDescent="0.25">
      <c r="A11" s="21"/>
      <c r="B11" s="22">
        <v>89</v>
      </c>
      <c r="C11" s="208" t="s">
        <v>82</v>
      </c>
      <c r="D11" s="209"/>
      <c r="E11" s="53">
        <v>0</v>
      </c>
      <c r="F11" s="53">
        <v>167.99</v>
      </c>
      <c r="G11" s="53">
        <f t="shared" ref="G11" si="0">SUM(E11:F11)</f>
        <v>167.99</v>
      </c>
      <c r="H11" s="23"/>
      <c r="I11" s="22"/>
      <c r="J11" s="22"/>
      <c r="K11" s="210"/>
      <c r="L11" s="75">
        <v>2610.56</v>
      </c>
      <c r="M11" s="73" t="s">
        <v>61</v>
      </c>
      <c r="N11" s="74"/>
      <c r="O11" s="75">
        <f>SUM(N11*G11)</f>
        <v>0</v>
      </c>
      <c r="P11" s="60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08"/>
      <c r="D12" s="211"/>
      <c r="E12" s="54">
        <f>SUM(E10:E11)</f>
        <v>0</v>
      </c>
      <c r="F12" s="54">
        <f t="shared" ref="F12:G12" si="2">SUM(F10:F11)</f>
        <v>239.98000000000002</v>
      </c>
      <c r="G12" s="54">
        <f t="shared" si="2"/>
        <v>239.98000000000002</v>
      </c>
      <c r="H12" s="26"/>
      <c r="I12" s="25"/>
      <c r="J12" s="25"/>
      <c r="K12" s="115"/>
      <c r="L12" s="75">
        <f>SUM(L10:L11)</f>
        <v>3867.5</v>
      </c>
      <c r="M12" s="73" t="s">
        <v>61</v>
      </c>
      <c r="N12" s="76"/>
      <c r="O12" s="77">
        <f>SUM(O10:O11)</f>
        <v>0</v>
      </c>
      <c r="P12" s="60" t="str">
        <f>IF( O12=0," ", IF(100-((L12/O12)*100)&gt;20,"viac ako 20%",0))</f>
        <v xml:space="preserve"> </v>
      </c>
    </row>
    <row r="13" spans="1:16" x14ac:dyDescent="0.25">
      <c r="A13" s="24"/>
      <c r="B13" s="22"/>
      <c r="C13" s="210"/>
      <c r="D13" s="212"/>
      <c r="E13" s="53"/>
      <c r="F13" s="53"/>
      <c r="G13" s="53"/>
      <c r="H13" s="23"/>
      <c r="I13" s="22"/>
      <c r="J13" s="22"/>
      <c r="K13" s="210"/>
      <c r="L13" s="75"/>
      <c r="M13" s="78"/>
      <c r="N13" s="79"/>
      <c r="O13" s="75"/>
      <c r="P13" s="60"/>
    </row>
    <row r="14" spans="1:16" x14ac:dyDescent="0.25">
      <c r="A14" s="24"/>
      <c r="B14" s="26">
        <v>90</v>
      </c>
      <c r="C14" s="186" t="s">
        <v>81</v>
      </c>
      <c r="D14" s="187"/>
      <c r="E14" s="25">
        <v>0</v>
      </c>
      <c r="F14" s="25">
        <v>22.61</v>
      </c>
      <c r="G14" s="25">
        <f>SUM(E14:F14)</f>
        <v>22.61</v>
      </c>
      <c r="H14" s="25" t="s">
        <v>37</v>
      </c>
      <c r="I14" s="25">
        <v>55</v>
      </c>
      <c r="J14" s="25">
        <v>0.73</v>
      </c>
      <c r="K14" s="115" t="s">
        <v>85</v>
      </c>
      <c r="L14" s="77">
        <v>472.77</v>
      </c>
      <c r="M14" s="213" t="s">
        <v>61</v>
      </c>
      <c r="N14" s="218"/>
      <c r="O14" s="77">
        <f>SUM(N14*G14)</f>
        <v>0</v>
      </c>
      <c r="P14" s="60"/>
    </row>
    <row r="15" spans="1:16" x14ac:dyDescent="0.25">
      <c r="A15" s="24"/>
      <c r="B15" s="22">
        <v>90</v>
      </c>
      <c r="C15" s="208" t="s">
        <v>82</v>
      </c>
      <c r="D15" s="209"/>
      <c r="E15" s="53">
        <v>0</v>
      </c>
      <c r="F15" s="53">
        <v>52.77</v>
      </c>
      <c r="G15" s="53">
        <f t="shared" ref="G15" si="3">SUM(E15:F15)</f>
        <v>52.77</v>
      </c>
      <c r="H15" s="23"/>
      <c r="I15" s="22"/>
      <c r="J15" s="22"/>
      <c r="K15" s="210"/>
      <c r="L15" s="75">
        <v>978.88</v>
      </c>
      <c r="M15" s="73" t="s">
        <v>61</v>
      </c>
      <c r="N15" s="74"/>
      <c r="O15" s="75">
        <f>SUM(N15*G15)</f>
        <v>0</v>
      </c>
      <c r="P15" s="60"/>
    </row>
    <row r="16" spans="1:16" x14ac:dyDescent="0.25">
      <c r="A16" s="24"/>
      <c r="B16" s="25" t="s">
        <v>73</v>
      </c>
      <c r="C16" s="208"/>
      <c r="D16" s="211"/>
      <c r="E16" s="54">
        <f>SUM(E14:E15)</f>
        <v>0</v>
      </c>
      <c r="F16" s="54">
        <f t="shared" ref="F16:G16" si="4">SUM(F14:F15)</f>
        <v>75.38</v>
      </c>
      <c r="G16" s="54">
        <f t="shared" si="4"/>
        <v>75.38</v>
      </c>
      <c r="H16" s="26"/>
      <c r="I16" s="25"/>
      <c r="J16" s="25"/>
      <c r="K16" s="115"/>
      <c r="L16" s="75">
        <f>SUM(L14:L15)</f>
        <v>1451.65</v>
      </c>
      <c r="M16" s="73" t="s">
        <v>61</v>
      </c>
      <c r="N16" s="76"/>
      <c r="O16" s="77">
        <f>SUM(O14:O15)</f>
        <v>0</v>
      </c>
      <c r="P16" s="60"/>
    </row>
    <row r="17" spans="1:16" x14ac:dyDescent="0.25">
      <c r="A17" s="21"/>
      <c r="B17" s="22"/>
      <c r="C17" s="208"/>
      <c r="D17" s="209"/>
      <c r="E17" s="53"/>
      <c r="F17" s="53"/>
      <c r="G17" s="53"/>
      <c r="H17" s="23"/>
      <c r="I17" s="22"/>
      <c r="J17" s="22"/>
      <c r="K17" s="210"/>
      <c r="L17" s="75"/>
      <c r="M17" s="78"/>
      <c r="N17" s="79"/>
      <c r="O17" s="75"/>
      <c r="P17" s="60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>
        <v>91</v>
      </c>
      <c r="C18" s="186" t="s">
        <v>81</v>
      </c>
      <c r="D18" s="187"/>
      <c r="E18" s="25">
        <v>0</v>
      </c>
      <c r="F18" s="25">
        <v>10.55</v>
      </c>
      <c r="G18" s="25">
        <f>SUM(E18:F18)</f>
        <v>10.55</v>
      </c>
      <c r="H18" s="23" t="s">
        <v>37</v>
      </c>
      <c r="I18" s="22">
        <v>55</v>
      </c>
      <c r="J18" s="22">
        <v>0.73</v>
      </c>
      <c r="K18" s="210" t="s">
        <v>86</v>
      </c>
      <c r="L18" s="75">
        <v>224.71</v>
      </c>
      <c r="M18" s="78" t="s">
        <v>61</v>
      </c>
      <c r="N18" s="74"/>
      <c r="O18" s="75">
        <f>SUM(N18*G18)</f>
        <v>0</v>
      </c>
      <c r="P18" s="60"/>
    </row>
    <row r="19" spans="1:16" x14ac:dyDescent="0.25">
      <c r="A19" s="21"/>
      <c r="B19" s="22">
        <v>91</v>
      </c>
      <c r="C19" s="208" t="s">
        <v>82</v>
      </c>
      <c r="D19" s="209"/>
      <c r="E19" s="53">
        <v>0</v>
      </c>
      <c r="F19" s="53">
        <v>24.63</v>
      </c>
      <c r="G19" s="53">
        <f t="shared" ref="G19" si="6">SUM(E19:F19)</f>
        <v>24.63</v>
      </c>
      <c r="H19" s="23"/>
      <c r="I19" s="22"/>
      <c r="J19" s="22"/>
      <c r="K19" s="210"/>
      <c r="L19" s="75">
        <v>467.23</v>
      </c>
      <c r="M19" s="78" t="s">
        <v>61</v>
      </c>
      <c r="N19" s="74"/>
      <c r="O19" s="75">
        <f t="shared" ref="O19" si="7">SUM(N19*G19)</f>
        <v>0</v>
      </c>
      <c r="P19" s="60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208"/>
      <c r="D20" s="211"/>
      <c r="E20" s="54">
        <f>SUM(E18:E19)</f>
        <v>0</v>
      </c>
      <c r="F20" s="54">
        <f t="shared" ref="F20" si="8">SUM(F18:F19)</f>
        <v>35.18</v>
      </c>
      <c r="G20" s="54">
        <f t="shared" ref="G20" si="9">SUM(G18:G19)</f>
        <v>35.18</v>
      </c>
      <c r="H20" s="29"/>
      <c r="I20" s="28"/>
      <c r="J20" s="28"/>
      <c r="K20" s="214"/>
      <c r="L20" s="83">
        <f>SUM(L18:L19)</f>
        <v>691.94</v>
      </c>
      <c r="M20" s="84"/>
      <c r="N20" s="85"/>
      <c r="O20" s="83">
        <f>SUM(O18:O19)</f>
        <v>0</v>
      </c>
      <c r="P20" s="60" t="str">
        <f t="shared" si="5"/>
        <v xml:space="preserve"> </v>
      </c>
    </row>
    <row r="21" spans="1:16" ht="15.75" thickBot="1" x14ac:dyDescent="0.3">
      <c r="A21" s="30"/>
      <c r="B21" s="31"/>
      <c r="C21" s="33"/>
      <c r="D21" s="215"/>
      <c r="E21" s="32"/>
      <c r="F21" s="32"/>
      <c r="G21" s="32"/>
      <c r="H21" s="33"/>
      <c r="I21" s="31"/>
      <c r="J21" s="31"/>
      <c r="K21" s="33"/>
      <c r="L21" s="34"/>
      <c r="M21" s="35"/>
      <c r="N21" s="35"/>
      <c r="O21" s="38"/>
      <c r="P21" s="60"/>
    </row>
    <row r="22" spans="1:16" ht="15.75" thickBot="1" x14ac:dyDescent="0.3">
      <c r="A22" s="216"/>
      <c r="B22" s="36"/>
      <c r="C22" s="36"/>
      <c r="D22" s="36"/>
      <c r="E22" s="36"/>
      <c r="F22" s="36"/>
      <c r="G22" s="36"/>
      <c r="H22" s="36"/>
      <c r="I22" s="36"/>
      <c r="J22" s="173" t="s">
        <v>13</v>
      </c>
      <c r="K22" s="173"/>
      <c r="L22" s="34">
        <f>L12+L16+L20</f>
        <v>6011.09</v>
      </c>
      <c r="M22" s="37"/>
      <c r="N22" s="39" t="s">
        <v>14</v>
      </c>
      <c r="O22" s="34">
        <f>O12+O16+O20</f>
        <v>0</v>
      </c>
      <c r="P22" s="60" t="str">
        <f>IF(O22&gt;L22,"prekročená cena","nižšia ako stanovená")</f>
        <v>nižšia ako stanovená</v>
      </c>
    </row>
    <row r="23" spans="1:16" ht="15.75" thickBot="1" x14ac:dyDescent="0.3">
      <c r="A23" s="174" t="s">
        <v>15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6"/>
      <c r="O23" s="34">
        <f>O22*0.2</f>
        <v>0</v>
      </c>
    </row>
    <row r="24" spans="1:16" ht="15.75" thickBot="1" x14ac:dyDescent="0.3">
      <c r="A24" s="174" t="s">
        <v>16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6"/>
      <c r="O24" s="34">
        <f>O22+O23</f>
        <v>0</v>
      </c>
    </row>
    <row r="25" spans="1:16" x14ac:dyDescent="0.25">
      <c r="A25" s="162" t="s">
        <v>17</v>
      </c>
      <c r="B25" s="162"/>
      <c r="C25" s="162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1:16" x14ac:dyDescent="0.25">
      <c r="A26" s="177" t="s">
        <v>65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</row>
    <row r="27" spans="1:16" ht="25.5" customHeight="1" x14ac:dyDescent="0.25">
      <c r="A27" s="108" t="s">
        <v>57</v>
      </c>
      <c r="B27" s="108"/>
      <c r="C27" s="108"/>
      <c r="D27" s="108"/>
      <c r="E27" s="108"/>
      <c r="F27" s="108"/>
      <c r="G27" s="109" t="s">
        <v>55</v>
      </c>
      <c r="H27" s="108"/>
      <c r="I27" s="108"/>
      <c r="J27" s="41"/>
      <c r="K27" s="41"/>
      <c r="L27" s="41"/>
      <c r="M27" s="41"/>
      <c r="N27" s="41"/>
      <c r="O27" s="41"/>
    </row>
    <row r="28" spans="1:16" ht="15" customHeight="1" x14ac:dyDescent="0.25">
      <c r="A28" s="192" t="s">
        <v>67</v>
      </c>
      <c r="B28" s="193"/>
      <c r="C28" s="193"/>
      <c r="D28" s="193"/>
      <c r="E28" s="194"/>
      <c r="F28" s="163" t="s">
        <v>56</v>
      </c>
      <c r="G28" s="42" t="s">
        <v>18</v>
      </c>
      <c r="H28" s="156"/>
      <c r="I28" s="157"/>
      <c r="J28" s="157"/>
      <c r="K28" s="157"/>
      <c r="L28" s="157"/>
      <c r="M28" s="157"/>
      <c r="N28" s="157"/>
      <c r="O28" s="158"/>
    </row>
    <row r="29" spans="1:16" x14ac:dyDescent="0.25">
      <c r="A29" s="195"/>
      <c r="B29" s="196"/>
      <c r="C29" s="196"/>
      <c r="D29" s="196"/>
      <c r="E29" s="197"/>
      <c r="F29" s="163"/>
      <c r="G29" s="42" t="s">
        <v>19</v>
      </c>
      <c r="H29" s="156"/>
      <c r="I29" s="157"/>
      <c r="J29" s="157"/>
      <c r="K29" s="157"/>
      <c r="L29" s="157"/>
      <c r="M29" s="157"/>
      <c r="N29" s="157"/>
      <c r="O29" s="158"/>
    </row>
    <row r="30" spans="1:16" ht="18" customHeight="1" x14ac:dyDescent="0.25">
      <c r="A30" s="195"/>
      <c r="B30" s="196"/>
      <c r="C30" s="196"/>
      <c r="D30" s="196"/>
      <c r="E30" s="197"/>
      <c r="F30" s="163"/>
      <c r="G30" s="42" t="s">
        <v>20</v>
      </c>
      <c r="H30" s="156"/>
      <c r="I30" s="157"/>
      <c r="J30" s="157"/>
      <c r="K30" s="157"/>
      <c r="L30" s="157"/>
      <c r="M30" s="157"/>
      <c r="N30" s="157"/>
      <c r="O30" s="158"/>
    </row>
    <row r="31" spans="1:16" x14ac:dyDescent="0.25">
      <c r="A31" s="195"/>
      <c r="B31" s="196"/>
      <c r="C31" s="196"/>
      <c r="D31" s="196"/>
      <c r="E31" s="197"/>
      <c r="F31" s="163"/>
      <c r="G31" s="42" t="s">
        <v>21</v>
      </c>
      <c r="H31" s="156"/>
      <c r="I31" s="157"/>
      <c r="J31" s="157"/>
      <c r="K31" s="157"/>
      <c r="L31" s="157"/>
      <c r="M31" s="157"/>
      <c r="N31" s="157"/>
      <c r="O31" s="158"/>
    </row>
    <row r="32" spans="1:16" x14ac:dyDescent="0.25">
      <c r="A32" s="195"/>
      <c r="B32" s="196"/>
      <c r="C32" s="196"/>
      <c r="D32" s="196"/>
      <c r="E32" s="197"/>
      <c r="F32" s="163"/>
      <c r="G32" s="42" t="s">
        <v>22</v>
      </c>
      <c r="H32" s="156"/>
      <c r="I32" s="157"/>
      <c r="J32" s="157"/>
      <c r="K32" s="157"/>
      <c r="L32" s="157"/>
      <c r="M32" s="157"/>
      <c r="N32" s="157"/>
      <c r="O32" s="158"/>
    </row>
    <row r="33" spans="1:15" x14ac:dyDescent="0.25">
      <c r="A33" s="195"/>
      <c r="B33" s="196"/>
      <c r="C33" s="196"/>
      <c r="D33" s="196"/>
      <c r="E33" s="19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95"/>
      <c r="B34" s="196"/>
      <c r="C34" s="196"/>
      <c r="D34" s="196"/>
      <c r="E34" s="19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98"/>
      <c r="B35" s="199"/>
      <c r="C35" s="199"/>
      <c r="D35" s="199"/>
      <c r="E35" s="200"/>
      <c r="F35" s="41"/>
      <c r="G35" s="16"/>
      <c r="H35" s="16"/>
      <c r="I35" s="16"/>
      <c r="J35" s="16" t="s">
        <v>23</v>
      </c>
      <c r="K35" s="16"/>
      <c r="L35" s="159"/>
      <c r="M35" s="160"/>
      <c r="N35" s="161"/>
      <c r="O35" s="16"/>
    </row>
    <row r="36" spans="1:15" x14ac:dyDescent="0.25">
      <c r="A36" s="41"/>
      <c r="B36" s="41"/>
      <c r="C36" s="41"/>
      <c r="D36" s="41"/>
      <c r="E36" s="41"/>
      <c r="F36" s="41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Aeo8sJGtEzYIM0b49eg2Hpftf6ybxTpDVtvzRRimYIkab9kqYcDhtUTugdHeEcMeP1oqNkzxrN63SAQM/cBI+g==" saltValue="optLkpoT8X16SI1Cah+wqg==" spinCount="100000" sheet="1" objects="1" scenarios="1"/>
  <mergeCells count="44">
    <mergeCell ref="C19:D19"/>
    <mergeCell ref="J22:K22"/>
    <mergeCell ref="A23:N23"/>
    <mergeCell ref="A24:N24"/>
    <mergeCell ref="A26:O26"/>
    <mergeCell ref="C20:D20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N7:N9"/>
    <mergeCell ref="O7:O9"/>
    <mergeCell ref="C8:D9"/>
    <mergeCell ref="E8:E9"/>
    <mergeCell ref="F8:F9"/>
    <mergeCell ref="G8:G9"/>
    <mergeCell ref="M7:M9"/>
    <mergeCell ref="E7:G7"/>
    <mergeCell ref="A1:L1"/>
    <mergeCell ref="C10:D10"/>
    <mergeCell ref="C11:D11"/>
    <mergeCell ref="C12:D12"/>
    <mergeCell ref="C17:D17"/>
    <mergeCell ref="H7:H9"/>
    <mergeCell ref="I7:I9"/>
    <mergeCell ref="J7:J9"/>
    <mergeCell ref="K7:K9"/>
    <mergeCell ref="A6:B6"/>
    <mergeCell ref="B4:F4"/>
    <mergeCell ref="B5:F5"/>
    <mergeCell ref="L7:L9"/>
    <mergeCell ref="C3:K3"/>
    <mergeCell ref="B7:B9"/>
    <mergeCell ref="C7:D7"/>
    <mergeCell ref="A8:A9"/>
    <mergeCell ref="C18:D18"/>
    <mergeCell ref="C14:D14"/>
    <mergeCell ref="C15:D15"/>
    <mergeCell ref="C16:D16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9" sqref="N19"/>
    </sheetView>
  </sheetViews>
  <sheetFormatPr defaultRowHeight="15" x14ac:dyDescent="0.25"/>
  <cols>
    <col min="1" max="1" width="13.7109375" style="58" customWidth="1"/>
    <col min="2" max="2" width="12" style="58" customWidth="1"/>
    <col min="3" max="3" width="14.85546875" style="58" customWidth="1"/>
    <col min="4" max="4" width="14.5703125" style="58" customWidth="1"/>
    <col min="5" max="6" width="9.140625" style="58"/>
    <col min="7" max="7" width="11.85546875" style="58" customWidth="1"/>
    <col min="8" max="10" width="9.140625" style="58"/>
    <col min="11" max="11" width="11.42578125" style="58" customWidth="1"/>
    <col min="12" max="12" width="16.140625" style="58" customWidth="1"/>
    <col min="13" max="13" width="6.140625" style="58" customWidth="1"/>
    <col min="14" max="14" width="13.85546875" style="58" customWidth="1"/>
    <col min="15" max="15" width="15.85546875" style="58" customWidth="1"/>
    <col min="16" max="16" width="14.5703125" style="58" customWidth="1"/>
    <col min="17" max="17" width="9.42578125" style="58" bestFit="1" customWidth="1"/>
    <col min="18" max="16384" width="9.140625" style="58"/>
  </cols>
  <sheetData>
    <row r="1" spans="1:16" ht="18" x14ac:dyDescent="0.25">
      <c r="A1" s="122" t="s">
        <v>64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4" t="s">
        <v>69</v>
      </c>
      <c r="O1" s="13"/>
    </row>
    <row r="2" spans="1:16" ht="11.25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4" t="s">
        <v>70</v>
      </c>
      <c r="O2" s="13"/>
    </row>
    <row r="3" spans="1:16" ht="18" x14ac:dyDescent="0.25">
      <c r="A3" s="15" t="s">
        <v>0</v>
      </c>
      <c r="B3" s="110"/>
      <c r="C3" s="181" t="str">
        <f>'zákazka a cenová ponuka 1 '!C3:K3</f>
        <v xml:space="preserve">Lesnícke služby v ťažbovom procese na OZ Vranov n/T, VC 01 LS06   </v>
      </c>
      <c r="D3" s="182"/>
      <c r="E3" s="182"/>
      <c r="F3" s="182"/>
      <c r="G3" s="182"/>
      <c r="H3" s="182"/>
      <c r="I3" s="182"/>
      <c r="J3" s="182"/>
      <c r="K3" s="182"/>
      <c r="L3" s="110"/>
      <c r="N3" s="12"/>
      <c r="O3" s="13"/>
    </row>
    <row r="4" spans="1:16" x14ac:dyDescent="0.25">
      <c r="A4" s="18" t="s">
        <v>1</v>
      </c>
      <c r="B4" s="183" t="str">
        <f>'zákazka a cenová ponuka 1 '!B4:F4</f>
        <v>Lesy SR š.p. OZ Vranov n/T</v>
      </c>
      <c r="C4" s="183"/>
      <c r="D4" s="183"/>
      <c r="E4" s="183"/>
      <c r="F4" s="183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12"/>
      <c r="B5" s="139"/>
      <c r="C5" s="139"/>
      <c r="D5" s="139"/>
      <c r="E5" s="139"/>
      <c r="F5" s="13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90" t="s">
        <v>66</v>
      </c>
      <c r="B6" s="191"/>
      <c r="C6" s="59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5" t="str">
        <f>'zákazka a cenová ponuka 1 '!A7</f>
        <v>LS/VC/LO</v>
      </c>
      <c r="B7" s="143" t="s">
        <v>2</v>
      </c>
      <c r="C7" s="145" t="s">
        <v>53</v>
      </c>
      <c r="D7" s="146"/>
      <c r="E7" s="153" t="s">
        <v>3</v>
      </c>
      <c r="F7" s="154"/>
      <c r="G7" s="155"/>
      <c r="H7" s="126" t="s">
        <v>4</v>
      </c>
      <c r="I7" s="129" t="s">
        <v>5</v>
      </c>
      <c r="J7" s="131" t="s">
        <v>6</v>
      </c>
      <c r="K7" s="134" t="s">
        <v>7</v>
      </c>
      <c r="L7" s="129" t="s">
        <v>54</v>
      </c>
      <c r="M7" s="129" t="s">
        <v>60</v>
      </c>
      <c r="N7" s="147" t="s">
        <v>76</v>
      </c>
      <c r="O7" s="149" t="s">
        <v>77</v>
      </c>
    </row>
    <row r="8" spans="1:16" ht="21.75" customHeight="1" x14ac:dyDescent="0.25">
      <c r="A8" s="129" t="str">
        <f>'zákazka a cenová ponuka 1 '!A8:A9</f>
        <v xml:space="preserve"> 06 / 01 / 01</v>
      </c>
      <c r="B8" s="144"/>
      <c r="C8" s="151" t="s">
        <v>68</v>
      </c>
      <c r="D8" s="152"/>
      <c r="E8" s="151" t="s">
        <v>9</v>
      </c>
      <c r="F8" s="130" t="s">
        <v>78</v>
      </c>
      <c r="G8" s="129" t="s">
        <v>79</v>
      </c>
      <c r="H8" s="127"/>
      <c r="I8" s="130"/>
      <c r="J8" s="132"/>
      <c r="K8" s="135"/>
      <c r="L8" s="130"/>
      <c r="M8" s="130"/>
      <c r="N8" s="148"/>
      <c r="O8" s="150"/>
    </row>
    <row r="9" spans="1:16" ht="50.25" customHeight="1" thickBot="1" x14ac:dyDescent="0.3">
      <c r="A9" s="140"/>
      <c r="B9" s="144"/>
      <c r="C9" s="151"/>
      <c r="D9" s="152"/>
      <c r="E9" s="151"/>
      <c r="F9" s="130"/>
      <c r="G9" s="130"/>
      <c r="H9" s="128"/>
      <c r="I9" s="130"/>
      <c r="J9" s="133"/>
      <c r="K9" s="135"/>
      <c r="L9" s="140"/>
      <c r="M9" s="140"/>
      <c r="N9" s="148"/>
      <c r="O9" s="150"/>
    </row>
    <row r="10" spans="1:16" x14ac:dyDescent="0.25">
      <c r="A10" s="20"/>
      <c r="B10" s="88">
        <v>92</v>
      </c>
      <c r="C10" s="188" t="s">
        <v>81</v>
      </c>
      <c r="D10" s="189"/>
      <c r="E10" s="69">
        <v>0</v>
      </c>
      <c r="F10" s="69">
        <v>15.06</v>
      </c>
      <c r="G10" s="69">
        <f>SUM(E10:F10)</f>
        <v>15.06</v>
      </c>
      <c r="H10" s="69" t="s">
        <v>37</v>
      </c>
      <c r="I10" s="69">
        <v>50</v>
      </c>
      <c r="J10" s="69">
        <v>0.77</v>
      </c>
      <c r="K10" s="114" t="s">
        <v>89</v>
      </c>
      <c r="L10" s="71">
        <v>673.44</v>
      </c>
      <c r="M10" s="207" t="s">
        <v>61</v>
      </c>
      <c r="N10" s="219"/>
      <c r="O10" s="71">
        <f>SUM(N10*G10)</f>
        <v>0</v>
      </c>
      <c r="P10" s="60" t="str">
        <f>IF( O10=0," ", IF(100-((L10/O10)*100)&gt;20,"viac ako 20%",0))</f>
        <v xml:space="preserve"> </v>
      </c>
    </row>
    <row r="11" spans="1:16" x14ac:dyDescent="0.25">
      <c r="A11" s="21"/>
      <c r="B11" s="22">
        <v>92</v>
      </c>
      <c r="C11" s="208" t="s">
        <v>82</v>
      </c>
      <c r="D11" s="209"/>
      <c r="E11" s="53">
        <v>0</v>
      </c>
      <c r="F11" s="53">
        <v>35.130000000000003</v>
      </c>
      <c r="G11" s="53">
        <f t="shared" ref="G11" si="0">SUM(E11:F11)</f>
        <v>35.130000000000003</v>
      </c>
      <c r="H11" s="23"/>
      <c r="I11" s="22"/>
      <c r="J11" s="22"/>
      <c r="K11" s="210"/>
      <c r="L11" s="75">
        <v>323.79000000000002</v>
      </c>
      <c r="M11" s="73" t="s">
        <v>61</v>
      </c>
      <c r="N11" s="220"/>
      <c r="O11" s="75">
        <f>SUM(N11*G11)</f>
        <v>0</v>
      </c>
      <c r="P11" s="60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08"/>
      <c r="D12" s="211"/>
      <c r="E12" s="54">
        <f>SUM(E10:E11)</f>
        <v>0</v>
      </c>
      <c r="F12" s="54">
        <f t="shared" ref="F12:G12" si="2">SUM(F10:F11)</f>
        <v>50.190000000000005</v>
      </c>
      <c r="G12" s="54">
        <f t="shared" si="2"/>
        <v>50.190000000000005</v>
      </c>
      <c r="H12" s="26"/>
      <c r="I12" s="25"/>
      <c r="J12" s="25"/>
      <c r="K12" s="115"/>
      <c r="L12" s="75">
        <f>SUM(L10:L11)</f>
        <v>997.23</v>
      </c>
      <c r="M12" s="73" t="s">
        <v>61</v>
      </c>
      <c r="N12" s="76"/>
      <c r="O12" s="77">
        <f>SUM(O10:O11)</f>
        <v>0</v>
      </c>
      <c r="P12" s="60" t="str">
        <f>IF( O12=0," ", IF(100-((L12/O12)*100)&gt;20,"viac ako 20%",0))</f>
        <v xml:space="preserve"> </v>
      </c>
    </row>
    <row r="13" spans="1:16" x14ac:dyDescent="0.25">
      <c r="A13" s="24"/>
      <c r="B13" s="22"/>
      <c r="C13" s="210"/>
      <c r="D13" s="212"/>
      <c r="E13" s="53"/>
      <c r="F13" s="53"/>
      <c r="G13" s="53"/>
      <c r="H13" s="23"/>
      <c r="I13" s="22"/>
      <c r="J13" s="22"/>
      <c r="K13" s="210"/>
      <c r="L13" s="75"/>
      <c r="M13" s="78"/>
      <c r="N13" s="79"/>
      <c r="O13" s="75"/>
      <c r="P13" s="60"/>
    </row>
    <row r="14" spans="1:16" x14ac:dyDescent="0.25">
      <c r="A14" s="24"/>
      <c r="B14" s="26" t="s">
        <v>87</v>
      </c>
      <c r="C14" s="186" t="s">
        <v>81</v>
      </c>
      <c r="D14" s="187"/>
      <c r="E14" s="25">
        <v>0</v>
      </c>
      <c r="F14" s="25">
        <v>13.74</v>
      </c>
      <c r="G14" s="25">
        <f>SUM(E14:F14)</f>
        <v>13.74</v>
      </c>
      <c r="H14" s="25" t="s">
        <v>37</v>
      </c>
      <c r="I14" s="25">
        <v>50</v>
      </c>
      <c r="J14" s="25">
        <v>0.75</v>
      </c>
      <c r="K14" s="115" t="s">
        <v>90</v>
      </c>
      <c r="L14" s="77">
        <v>584.30999999999995</v>
      </c>
      <c r="M14" s="213" t="s">
        <v>61</v>
      </c>
      <c r="N14" s="221"/>
      <c r="O14" s="77">
        <f>SUM(N14*G14)</f>
        <v>0</v>
      </c>
      <c r="P14" s="60"/>
    </row>
    <row r="15" spans="1:16" x14ac:dyDescent="0.25">
      <c r="A15" s="24"/>
      <c r="B15" s="22" t="s">
        <v>87</v>
      </c>
      <c r="C15" s="208" t="s">
        <v>82</v>
      </c>
      <c r="D15" s="209"/>
      <c r="E15" s="53">
        <v>0</v>
      </c>
      <c r="F15" s="53">
        <v>32.07</v>
      </c>
      <c r="G15" s="53">
        <f t="shared" ref="G15" si="3">SUM(E15:F15)</f>
        <v>32.07</v>
      </c>
      <c r="H15" s="23"/>
      <c r="I15" s="22"/>
      <c r="J15" s="22"/>
      <c r="K15" s="210"/>
      <c r="L15" s="75">
        <v>283.3</v>
      </c>
      <c r="M15" s="73" t="s">
        <v>61</v>
      </c>
      <c r="N15" s="220"/>
      <c r="O15" s="75">
        <f>SUM(N15*G15)</f>
        <v>0</v>
      </c>
      <c r="P15" s="60"/>
    </row>
    <row r="16" spans="1:16" x14ac:dyDescent="0.25">
      <c r="A16" s="24"/>
      <c r="B16" s="25" t="s">
        <v>73</v>
      </c>
      <c r="C16" s="208"/>
      <c r="D16" s="211"/>
      <c r="E16" s="54">
        <f>SUM(E14:E15)</f>
        <v>0</v>
      </c>
      <c r="F16" s="54">
        <f t="shared" ref="F16:G16" si="4">SUM(F14:F15)</f>
        <v>45.81</v>
      </c>
      <c r="G16" s="54">
        <f t="shared" si="4"/>
        <v>45.81</v>
      </c>
      <c r="H16" s="26"/>
      <c r="I16" s="25"/>
      <c r="J16" s="25"/>
      <c r="K16" s="115"/>
      <c r="L16" s="75">
        <f>SUM(L14:L15)</f>
        <v>867.6099999999999</v>
      </c>
      <c r="M16" s="73" t="s">
        <v>61</v>
      </c>
      <c r="N16" s="76"/>
      <c r="O16" s="77">
        <f>SUM(O14:O15)</f>
        <v>0</v>
      </c>
      <c r="P16" s="60"/>
    </row>
    <row r="17" spans="1:16" x14ac:dyDescent="0.25">
      <c r="A17" s="21"/>
      <c r="B17" s="22"/>
      <c r="C17" s="208"/>
      <c r="D17" s="209"/>
      <c r="E17" s="53"/>
      <c r="F17" s="53"/>
      <c r="G17" s="53"/>
      <c r="H17" s="23"/>
      <c r="I17" s="22"/>
      <c r="J17" s="22"/>
      <c r="K17" s="210"/>
      <c r="L17" s="75"/>
      <c r="M17" s="78"/>
      <c r="N17" s="79"/>
      <c r="O17" s="75"/>
      <c r="P17" s="60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88</v>
      </c>
      <c r="C18" s="186" t="s">
        <v>75</v>
      </c>
      <c r="D18" s="187"/>
      <c r="E18" s="25">
        <v>0</v>
      </c>
      <c r="F18" s="25">
        <v>39.06</v>
      </c>
      <c r="G18" s="25">
        <f>SUM(E18:F18)</f>
        <v>39.06</v>
      </c>
      <c r="H18" s="23" t="s">
        <v>37</v>
      </c>
      <c r="I18" s="22">
        <v>45</v>
      </c>
      <c r="J18" s="22">
        <v>0.85</v>
      </c>
      <c r="K18" s="210" t="s">
        <v>90</v>
      </c>
      <c r="L18" s="75">
        <v>824.94</v>
      </c>
      <c r="M18" s="78" t="s">
        <v>61</v>
      </c>
      <c r="N18" s="220"/>
      <c r="O18" s="75">
        <f>SUM(N18*G18)</f>
        <v>0</v>
      </c>
      <c r="P18" s="60"/>
    </row>
    <row r="19" spans="1:16" x14ac:dyDescent="0.25">
      <c r="A19" s="21"/>
      <c r="B19" s="22" t="s">
        <v>88</v>
      </c>
      <c r="C19" s="208" t="s">
        <v>74</v>
      </c>
      <c r="D19" s="209"/>
      <c r="E19" s="53">
        <v>0</v>
      </c>
      <c r="F19" s="53">
        <v>91.15</v>
      </c>
      <c r="G19" s="53">
        <f t="shared" ref="G19" si="6">SUM(E19:F19)</f>
        <v>91.15</v>
      </c>
      <c r="H19" s="23"/>
      <c r="I19" s="22"/>
      <c r="J19" s="22"/>
      <c r="K19" s="210"/>
      <c r="L19" s="75">
        <v>1712.7</v>
      </c>
      <c r="M19" s="78" t="s">
        <v>61</v>
      </c>
      <c r="N19" s="220"/>
      <c r="O19" s="75">
        <f t="shared" ref="O19" si="7">SUM(N19*G19)</f>
        <v>0</v>
      </c>
      <c r="P19" s="60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208"/>
      <c r="D20" s="211"/>
      <c r="E20" s="54">
        <f>SUM(E18:E19)</f>
        <v>0</v>
      </c>
      <c r="F20" s="54">
        <f t="shared" ref="F20:G20" si="8">SUM(F18:F19)</f>
        <v>130.21</v>
      </c>
      <c r="G20" s="54">
        <f t="shared" si="8"/>
        <v>130.21</v>
      </c>
      <c r="H20" s="29"/>
      <c r="I20" s="28"/>
      <c r="J20" s="28"/>
      <c r="K20" s="214"/>
      <c r="L20" s="83">
        <f>SUM(L18:L19)</f>
        <v>2537.6400000000003</v>
      </c>
      <c r="M20" s="84"/>
      <c r="N20" s="85"/>
      <c r="O20" s="83">
        <f>SUM(O18:O19)</f>
        <v>0</v>
      </c>
      <c r="P20" s="60" t="str">
        <f t="shared" si="5"/>
        <v xml:space="preserve"> </v>
      </c>
    </row>
    <row r="21" spans="1:16" ht="15.75" thickBot="1" x14ac:dyDescent="0.3">
      <c r="A21" s="30"/>
      <c r="B21" s="31"/>
      <c r="C21" s="33"/>
      <c r="D21" s="215"/>
      <c r="E21" s="32"/>
      <c r="F21" s="32"/>
      <c r="G21" s="32"/>
      <c r="H21" s="33"/>
      <c r="I21" s="31"/>
      <c r="J21" s="31"/>
      <c r="K21" s="33"/>
      <c r="L21" s="34"/>
      <c r="M21" s="35"/>
      <c r="N21" s="35"/>
      <c r="O21" s="38"/>
      <c r="P21" s="60"/>
    </row>
    <row r="22" spans="1:16" ht="15.75" thickBot="1" x14ac:dyDescent="0.3">
      <c r="A22" s="216"/>
      <c r="B22" s="36"/>
      <c r="C22" s="36"/>
      <c r="D22" s="36"/>
      <c r="E22" s="36"/>
      <c r="F22" s="36"/>
      <c r="G22" s="36"/>
      <c r="H22" s="36"/>
      <c r="I22" s="36"/>
      <c r="J22" s="173" t="s">
        <v>13</v>
      </c>
      <c r="K22" s="173"/>
      <c r="L22" s="34">
        <f>L12+L16+L20</f>
        <v>4402.4800000000005</v>
      </c>
      <c r="M22" s="37"/>
      <c r="N22" s="39" t="s">
        <v>14</v>
      </c>
      <c r="O22" s="34">
        <f>O12+O16+O20</f>
        <v>0</v>
      </c>
      <c r="P22" s="60" t="str">
        <f>IF(O22&gt;L22,"prekročená cena","nižšia ako stanovená")</f>
        <v>nižšia ako stanovená</v>
      </c>
    </row>
    <row r="23" spans="1:16" ht="15.75" thickBot="1" x14ac:dyDescent="0.3">
      <c r="A23" s="174" t="s">
        <v>15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6"/>
      <c r="O23" s="34">
        <f>O22*0.2</f>
        <v>0</v>
      </c>
    </row>
    <row r="24" spans="1:16" ht="15.75" thickBot="1" x14ac:dyDescent="0.3">
      <c r="A24" s="174" t="s">
        <v>16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6"/>
      <c r="O24" s="34">
        <f>O22+O23</f>
        <v>0</v>
      </c>
    </row>
    <row r="25" spans="1:16" x14ac:dyDescent="0.25">
      <c r="A25" s="162" t="s">
        <v>17</v>
      </c>
      <c r="B25" s="162"/>
      <c r="C25" s="162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1:16" x14ac:dyDescent="0.25">
      <c r="A26" s="177" t="s">
        <v>65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</row>
    <row r="27" spans="1:16" ht="25.5" customHeight="1" x14ac:dyDescent="0.25">
      <c r="A27" s="108" t="s">
        <v>57</v>
      </c>
      <c r="B27" s="108"/>
      <c r="C27" s="108"/>
      <c r="D27" s="108"/>
      <c r="E27" s="108"/>
      <c r="F27" s="108"/>
      <c r="G27" s="109" t="s">
        <v>55</v>
      </c>
      <c r="H27" s="108"/>
      <c r="I27" s="108"/>
      <c r="J27" s="41"/>
      <c r="K27" s="41"/>
      <c r="L27" s="41"/>
      <c r="M27" s="41"/>
      <c r="N27" s="41"/>
      <c r="O27" s="41"/>
    </row>
    <row r="28" spans="1:16" ht="15" customHeight="1" x14ac:dyDescent="0.25">
      <c r="A28" s="192" t="s">
        <v>80</v>
      </c>
      <c r="B28" s="193"/>
      <c r="C28" s="193"/>
      <c r="D28" s="193"/>
      <c r="E28" s="194"/>
      <c r="F28" s="163" t="s">
        <v>56</v>
      </c>
      <c r="G28" s="42" t="s">
        <v>18</v>
      </c>
      <c r="H28" s="178">
        <f>'zákazka a cenová ponuka 1 '!H28:O28</f>
        <v>0</v>
      </c>
      <c r="I28" s="179"/>
      <c r="J28" s="179"/>
      <c r="K28" s="179"/>
      <c r="L28" s="179"/>
      <c r="M28" s="179"/>
      <c r="N28" s="179"/>
      <c r="O28" s="180"/>
    </row>
    <row r="29" spans="1:16" x14ac:dyDescent="0.25">
      <c r="A29" s="195"/>
      <c r="B29" s="196"/>
      <c r="C29" s="196"/>
      <c r="D29" s="196"/>
      <c r="E29" s="197"/>
      <c r="F29" s="163"/>
      <c r="G29" s="42" t="s">
        <v>19</v>
      </c>
      <c r="H29" s="178">
        <f>'zákazka a cenová ponuka 1 '!H29:O29</f>
        <v>0</v>
      </c>
      <c r="I29" s="179"/>
      <c r="J29" s="179"/>
      <c r="K29" s="179"/>
      <c r="L29" s="179"/>
      <c r="M29" s="179"/>
      <c r="N29" s="179"/>
      <c r="O29" s="180"/>
    </row>
    <row r="30" spans="1:16" ht="18" customHeight="1" x14ac:dyDescent="0.25">
      <c r="A30" s="195"/>
      <c r="B30" s="196"/>
      <c r="C30" s="196"/>
      <c r="D30" s="196"/>
      <c r="E30" s="197"/>
      <c r="F30" s="163"/>
      <c r="G30" s="42" t="s">
        <v>20</v>
      </c>
      <c r="H30" s="178">
        <f>'zákazka a cenová ponuka 1 '!H30:O30</f>
        <v>0</v>
      </c>
      <c r="I30" s="179"/>
      <c r="J30" s="179"/>
      <c r="K30" s="179"/>
      <c r="L30" s="179"/>
      <c r="M30" s="179"/>
      <c r="N30" s="179"/>
      <c r="O30" s="180"/>
    </row>
    <row r="31" spans="1:16" x14ac:dyDescent="0.25">
      <c r="A31" s="195"/>
      <c r="B31" s="196"/>
      <c r="C31" s="196"/>
      <c r="D31" s="196"/>
      <c r="E31" s="197"/>
      <c r="F31" s="163"/>
      <c r="G31" s="42" t="s">
        <v>21</v>
      </c>
      <c r="H31" s="178">
        <f>'zákazka a cenová ponuka 1 '!H31:O31</f>
        <v>0</v>
      </c>
      <c r="I31" s="179"/>
      <c r="J31" s="179"/>
      <c r="K31" s="179"/>
      <c r="L31" s="179"/>
      <c r="M31" s="179"/>
      <c r="N31" s="179"/>
      <c r="O31" s="180"/>
    </row>
    <row r="32" spans="1:16" x14ac:dyDescent="0.25">
      <c r="A32" s="195"/>
      <c r="B32" s="196"/>
      <c r="C32" s="196"/>
      <c r="D32" s="196"/>
      <c r="E32" s="197"/>
      <c r="F32" s="163"/>
      <c r="G32" s="42" t="s">
        <v>22</v>
      </c>
      <c r="H32" s="178">
        <f>'zákazka a cenová ponuka 1 '!H32:O32</f>
        <v>0</v>
      </c>
      <c r="I32" s="179"/>
      <c r="J32" s="179"/>
      <c r="K32" s="179"/>
      <c r="L32" s="179"/>
      <c r="M32" s="179"/>
      <c r="N32" s="179"/>
      <c r="O32" s="180"/>
    </row>
    <row r="33" spans="1:15" x14ac:dyDescent="0.25">
      <c r="A33" s="195"/>
      <c r="B33" s="196"/>
      <c r="C33" s="196"/>
      <c r="D33" s="196"/>
      <c r="E33" s="19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95"/>
      <c r="B34" s="196"/>
      <c r="C34" s="196"/>
      <c r="D34" s="196"/>
      <c r="E34" s="19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98"/>
      <c r="B35" s="199"/>
      <c r="C35" s="199"/>
      <c r="D35" s="199"/>
      <c r="E35" s="200"/>
      <c r="F35" s="41"/>
      <c r="G35" s="16"/>
      <c r="H35" s="16"/>
      <c r="I35" s="16"/>
      <c r="J35" s="16" t="s">
        <v>23</v>
      </c>
      <c r="K35" s="16"/>
      <c r="L35" s="159"/>
      <c r="M35" s="160"/>
      <c r="N35" s="161"/>
      <c r="O35" s="16"/>
    </row>
    <row r="36" spans="1:15" x14ac:dyDescent="0.25">
      <c r="A36" s="41"/>
      <c r="B36" s="41"/>
      <c r="C36" s="41"/>
      <c r="D36" s="41"/>
      <c r="E36" s="41"/>
      <c r="F36" s="41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EDlKH618P9+iSTO+kJXDDv2VuQ8Uqhsup8Sc55SzIT6h+lZ9a0eo0x4Tbz04JUpysc+FIO5cfciepIiFKC9j3g==" saltValue="fqiyRI54KB1lZrizzXxMhQ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9" sqref="N19"/>
    </sheetView>
  </sheetViews>
  <sheetFormatPr defaultRowHeight="15" x14ac:dyDescent="0.25"/>
  <cols>
    <col min="1" max="1" width="13.7109375" style="58" customWidth="1"/>
    <col min="2" max="2" width="12" style="58" customWidth="1"/>
    <col min="3" max="3" width="14.85546875" style="58" customWidth="1"/>
    <col min="4" max="4" width="14.5703125" style="58" customWidth="1"/>
    <col min="5" max="6" width="9.140625" style="58"/>
    <col min="7" max="7" width="11.85546875" style="58" customWidth="1"/>
    <col min="8" max="10" width="9.140625" style="58"/>
    <col min="11" max="11" width="11.42578125" style="58" customWidth="1"/>
    <col min="12" max="12" width="16.140625" style="58" customWidth="1"/>
    <col min="13" max="13" width="6.140625" style="58" customWidth="1"/>
    <col min="14" max="14" width="13.85546875" style="58" customWidth="1"/>
    <col min="15" max="15" width="15.85546875" style="58" customWidth="1"/>
    <col min="16" max="16" width="14.5703125" style="58" customWidth="1"/>
    <col min="17" max="17" width="9.42578125" style="58" bestFit="1" customWidth="1"/>
    <col min="18" max="16384" width="9.140625" style="58"/>
  </cols>
  <sheetData>
    <row r="1" spans="1:16" ht="18" x14ac:dyDescent="0.25">
      <c r="A1" s="122" t="s">
        <v>64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4" t="s">
        <v>69</v>
      </c>
      <c r="O1" s="13"/>
    </row>
    <row r="2" spans="1:16" ht="11.2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14" t="s">
        <v>70</v>
      </c>
      <c r="O2" s="13"/>
    </row>
    <row r="3" spans="1:16" ht="18" x14ac:dyDescent="0.25">
      <c r="A3" s="61" t="s">
        <v>0</v>
      </c>
      <c r="B3" s="62"/>
      <c r="C3" s="141" t="str">
        <f>'zákazka a cenová ponuka 1 '!C3:K3</f>
        <v xml:space="preserve">Lesnícke služby v ťažbovom procese na OZ Vranov n/T, VC 01 LS06   </v>
      </c>
      <c r="D3" s="142"/>
      <c r="E3" s="142"/>
      <c r="F3" s="142"/>
      <c r="G3" s="142"/>
      <c r="H3" s="142"/>
      <c r="I3" s="142"/>
      <c r="J3" s="142"/>
      <c r="K3" s="142"/>
      <c r="L3" s="50"/>
      <c r="N3" s="12"/>
      <c r="O3" s="13"/>
    </row>
    <row r="4" spans="1:16" x14ac:dyDescent="0.25">
      <c r="A4" s="63" t="s">
        <v>1</v>
      </c>
      <c r="B4" s="138" t="str">
        <f>'zákazka a cenová ponuka 1 '!B4:F4</f>
        <v>Lesy SR š.p. OZ Vranov n/T</v>
      </c>
      <c r="C4" s="138"/>
      <c r="D4" s="138"/>
      <c r="E4" s="138"/>
      <c r="F4" s="138"/>
      <c r="G4" s="64"/>
      <c r="H4" s="65"/>
      <c r="I4" s="65"/>
      <c r="J4" s="66"/>
      <c r="K4" s="65"/>
      <c r="L4" s="16"/>
      <c r="M4" s="16"/>
      <c r="N4" s="16"/>
      <c r="O4" s="16"/>
    </row>
    <row r="5" spans="1:16" ht="6" customHeight="1" thickBot="1" x14ac:dyDescent="0.3">
      <c r="A5" s="52"/>
      <c r="B5" s="139"/>
      <c r="C5" s="139"/>
      <c r="D5" s="139"/>
      <c r="E5" s="139"/>
      <c r="F5" s="13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36" t="s">
        <v>66</v>
      </c>
      <c r="B6" s="137"/>
      <c r="C6" s="59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94" t="s">
        <v>72</v>
      </c>
      <c r="B7" s="143" t="s">
        <v>2</v>
      </c>
      <c r="C7" s="145" t="s">
        <v>53</v>
      </c>
      <c r="D7" s="146"/>
      <c r="E7" s="153" t="s">
        <v>3</v>
      </c>
      <c r="F7" s="154"/>
      <c r="G7" s="155"/>
      <c r="H7" s="126" t="s">
        <v>4</v>
      </c>
      <c r="I7" s="129" t="s">
        <v>5</v>
      </c>
      <c r="J7" s="131" t="s">
        <v>6</v>
      </c>
      <c r="K7" s="134" t="s">
        <v>7</v>
      </c>
      <c r="L7" s="129" t="s">
        <v>54</v>
      </c>
      <c r="M7" s="129" t="s">
        <v>60</v>
      </c>
      <c r="N7" s="147" t="s">
        <v>58</v>
      </c>
      <c r="O7" s="149" t="s">
        <v>59</v>
      </c>
    </row>
    <row r="8" spans="1:16" ht="21.75" customHeight="1" x14ac:dyDescent="0.25">
      <c r="A8" s="129" t="str">
        <f>'zákazka a cenová ponuka 1 '!A8:A9</f>
        <v xml:space="preserve"> 06 / 01 / 01</v>
      </c>
      <c r="B8" s="144"/>
      <c r="C8" s="151" t="s">
        <v>68</v>
      </c>
      <c r="D8" s="152"/>
      <c r="E8" s="151" t="s">
        <v>9</v>
      </c>
      <c r="F8" s="130" t="s">
        <v>10</v>
      </c>
      <c r="G8" s="129" t="s">
        <v>11</v>
      </c>
      <c r="H8" s="127"/>
      <c r="I8" s="130"/>
      <c r="J8" s="132"/>
      <c r="K8" s="135"/>
      <c r="L8" s="130"/>
      <c r="M8" s="130"/>
      <c r="N8" s="148"/>
      <c r="O8" s="150"/>
    </row>
    <row r="9" spans="1:16" ht="50.25" customHeight="1" thickBot="1" x14ac:dyDescent="0.3">
      <c r="A9" s="140"/>
      <c r="B9" s="144"/>
      <c r="C9" s="151"/>
      <c r="D9" s="152"/>
      <c r="E9" s="151"/>
      <c r="F9" s="130"/>
      <c r="G9" s="130"/>
      <c r="H9" s="128"/>
      <c r="I9" s="130"/>
      <c r="J9" s="133"/>
      <c r="K9" s="135"/>
      <c r="L9" s="140"/>
      <c r="M9" s="140"/>
      <c r="N9" s="148"/>
      <c r="O9" s="150"/>
    </row>
    <row r="10" spans="1:16" x14ac:dyDescent="0.25">
      <c r="A10" s="86"/>
      <c r="B10" s="67">
        <v>95</v>
      </c>
      <c r="C10" s="123" t="s">
        <v>81</v>
      </c>
      <c r="D10" s="124"/>
      <c r="E10" s="68">
        <v>0</v>
      </c>
      <c r="F10" s="68">
        <v>43.56</v>
      </c>
      <c r="G10" s="69">
        <f>SUM(E10:F10)</f>
        <v>43.56</v>
      </c>
      <c r="H10" s="68" t="s">
        <v>37</v>
      </c>
      <c r="I10" s="68">
        <v>50</v>
      </c>
      <c r="J10" s="68">
        <v>0.83</v>
      </c>
      <c r="K10" s="111" t="s">
        <v>93</v>
      </c>
      <c r="L10" s="222">
        <v>934.36</v>
      </c>
      <c r="M10" s="207" t="s">
        <v>61</v>
      </c>
      <c r="N10" s="219"/>
      <c r="O10" s="71">
        <f>SUM(N10*G10)</f>
        <v>0</v>
      </c>
      <c r="P10" s="60" t="str">
        <f>IF( O10=0," ", IF(100-((L10/O10)*100)&gt;20,"viac ako 20%",0))</f>
        <v xml:space="preserve"> </v>
      </c>
    </row>
    <row r="11" spans="1:16" x14ac:dyDescent="0.25">
      <c r="A11" s="87"/>
      <c r="B11" s="55">
        <v>95</v>
      </c>
      <c r="C11" s="223" t="s">
        <v>82</v>
      </c>
      <c r="D11" s="224"/>
      <c r="E11" s="56">
        <v>0</v>
      </c>
      <c r="F11" s="56">
        <v>101.64</v>
      </c>
      <c r="G11" s="53">
        <f t="shared" ref="G11" si="0">SUM(E11:F11)</f>
        <v>101.64</v>
      </c>
      <c r="H11" s="57"/>
      <c r="I11" s="55"/>
      <c r="J11" s="55"/>
      <c r="K11" s="225"/>
      <c r="L11" s="72">
        <v>1943.35</v>
      </c>
      <c r="M11" s="73" t="s">
        <v>61</v>
      </c>
      <c r="N11" s="220"/>
      <c r="O11" s="75">
        <f>SUM(N11*G11)</f>
        <v>0</v>
      </c>
      <c r="P11" s="60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08"/>
      <c r="D12" s="211"/>
      <c r="E12" s="54">
        <f>SUM(E10:E11)</f>
        <v>0</v>
      </c>
      <c r="F12" s="54">
        <f t="shared" ref="F12:G12" si="2">SUM(F10:F11)</f>
        <v>145.19999999999999</v>
      </c>
      <c r="G12" s="54">
        <f t="shared" si="2"/>
        <v>145.19999999999999</v>
      </c>
      <c r="H12" s="26"/>
      <c r="I12" s="25"/>
      <c r="J12" s="25"/>
      <c r="K12" s="115"/>
      <c r="L12" s="75">
        <f>SUM(L10:L11)</f>
        <v>2877.71</v>
      </c>
      <c r="M12" s="73" t="s">
        <v>61</v>
      </c>
      <c r="N12" s="76"/>
      <c r="O12" s="77">
        <f>SUM(O10:O11)</f>
        <v>0</v>
      </c>
      <c r="P12" s="60" t="str">
        <f>IF( O12=0," ", IF(100-((L12/O12)*100)&gt;20,"viac ako 20%",0))</f>
        <v xml:space="preserve"> </v>
      </c>
    </row>
    <row r="13" spans="1:16" x14ac:dyDescent="0.25">
      <c r="A13" s="24"/>
      <c r="B13" s="22"/>
      <c r="C13" s="210"/>
      <c r="D13" s="212"/>
      <c r="E13" s="53"/>
      <c r="F13" s="53"/>
      <c r="G13" s="53"/>
      <c r="H13" s="23"/>
      <c r="I13" s="22"/>
      <c r="J13" s="22"/>
      <c r="K13" s="210"/>
      <c r="L13" s="75"/>
      <c r="M13" s="78"/>
      <c r="N13" s="79"/>
      <c r="O13" s="75"/>
      <c r="P13" s="60"/>
    </row>
    <row r="14" spans="1:16" x14ac:dyDescent="0.25">
      <c r="A14" s="95"/>
      <c r="B14" s="80" t="s">
        <v>91</v>
      </c>
      <c r="C14" s="118" t="s">
        <v>75</v>
      </c>
      <c r="D14" s="119"/>
      <c r="E14" s="81">
        <v>0</v>
      </c>
      <c r="F14" s="81">
        <v>30.02</v>
      </c>
      <c r="G14" s="25">
        <f>SUM(E14:F14)</f>
        <v>30.02</v>
      </c>
      <c r="H14" s="81" t="s">
        <v>37</v>
      </c>
      <c r="I14" s="81">
        <v>60</v>
      </c>
      <c r="J14" s="81">
        <v>0.72</v>
      </c>
      <c r="K14" s="113" t="s">
        <v>94</v>
      </c>
      <c r="L14" s="226">
        <v>614.20000000000005</v>
      </c>
      <c r="M14" s="213" t="s">
        <v>61</v>
      </c>
      <c r="N14" s="221"/>
      <c r="O14" s="77">
        <f>SUM(N14*G14)</f>
        <v>0</v>
      </c>
      <c r="P14" s="60"/>
    </row>
    <row r="15" spans="1:16" x14ac:dyDescent="0.25">
      <c r="A15" s="95"/>
      <c r="B15" s="80" t="s">
        <v>91</v>
      </c>
      <c r="C15" s="223" t="s">
        <v>74</v>
      </c>
      <c r="D15" s="224"/>
      <c r="E15" s="56">
        <v>0</v>
      </c>
      <c r="F15" s="56">
        <v>70.03</v>
      </c>
      <c r="G15" s="53">
        <f t="shared" ref="G15" si="3">SUM(E15:F15)</f>
        <v>70.03</v>
      </c>
      <c r="H15" s="57"/>
      <c r="I15" s="55"/>
      <c r="J15" s="55"/>
      <c r="K15" s="225"/>
      <c r="L15" s="72">
        <v>1261.94</v>
      </c>
      <c r="M15" s="73" t="s">
        <v>61</v>
      </c>
      <c r="N15" s="220"/>
      <c r="O15" s="75">
        <f>SUM(N15*G15)</f>
        <v>0</v>
      </c>
      <c r="P15" s="60"/>
    </row>
    <row r="16" spans="1:16" x14ac:dyDescent="0.25">
      <c r="A16" s="24"/>
      <c r="B16" s="25" t="s">
        <v>73</v>
      </c>
      <c r="C16" s="208"/>
      <c r="D16" s="211"/>
      <c r="E16" s="54">
        <f>SUM(E14:E15)</f>
        <v>0</v>
      </c>
      <c r="F16" s="54">
        <f t="shared" ref="F16:G16" si="4">SUM(F14:F15)</f>
        <v>100.05</v>
      </c>
      <c r="G16" s="54">
        <f t="shared" si="4"/>
        <v>100.05</v>
      </c>
      <c r="H16" s="26"/>
      <c r="I16" s="25"/>
      <c r="J16" s="25"/>
      <c r="K16" s="115"/>
      <c r="L16" s="75">
        <f>SUM(L14:L15)</f>
        <v>1876.14</v>
      </c>
      <c r="M16" s="73" t="s">
        <v>61</v>
      </c>
      <c r="N16" s="76"/>
      <c r="O16" s="77">
        <f>SUM(O14:O15)</f>
        <v>0</v>
      </c>
      <c r="P16" s="60"/>
    </row>
    <row r="17" spans="1:16" x14ac:dyDescent="0.25">
      <c r="A17" s="21"/>
      <c r="B17" s="22"/>
      <c r="C17" s="208"/>
      <c r="D17" s="209"/>
      <c r="E17" s="53"/>
      <c r="F17" s="53"/>
      <c r="G17" s="53"/>
      <c r="H17" s="23"/>
      <c r="I17" s="22"/>
      <c r="J17" s="22"/>
      <c r="K17" s="210"/>
      <c r="L17" s="75"/>
      <c r="M17" s="78"/>
      <c r="N17" s="79"/>
      <c r="O17" s="75"/>
      <c r="P17" s="60" t="str">
        <f t="shared" ref="P17:P20" si="5">IF( O17=0," ", IF(100-((L17/O17)*100)&gt;20,"viac ako 20%",0))</f>
        <v xml:space="preserve"> </v>
      </c>
    </row>
    <row r="18" spans="1:16" x14ac:dyDescent="0.25">
      <c r="A18" s="87"/>
      <c r="B18" s="55" t="s">
        <v>92</v>
      </c>
      <c r="C18" s="118" t="s">
        <v>75</v>
      </c>
      <c r="D18" s="119"/>
      <c r="E18" s="81">
        <v>0</v>
      </c>
      <c r="F18" s="81">
        <v>35.04</v>
      </c>
      <c r="G18" s="25">
        <f>SUM(E18:F18)</f>
        <v>35.04</v>
      </c>
      <c r="H18" s="57" t="s">
        <v>37</v>
      </c>
      <c r="I18" s="55">
        <v>60</v>
      </c>
      <c r="J18" s="55">
        <v>0.6</v>
      </c>
      <c r="K18" s="225" t="s">
        <v>95</v>
      </c>
      <c r="L18" s="72">
        <v>713.41</v>
      </c>
      <c r="M18" s="78" t="s">
        <v>61</v>
      </c>
      <c r="N18" s="220"/>
      <c r="O18" s="75">
        <f>SUM(N18*G18)</f>
        <v>0</v>
      </c>
      <c r="P18" s="60"/>
    </row>
    <row r="19" spans="1:16" x14ac:dyDescent="0.25">
      <c r="A19" s="87"/>
      <c r="B19" s="55" t="s">
        <v>92</v>
      </c>
      <c r="C19" s="223" t="s">
        <v>74</v>
      </c>
      <c r="D19" s="224"/>
      <c r="E19" s="56">
        <v>0</v>
      </c>
      <c r="F19" s="56">
        <v>81.760000000000005</v>
      </c>
      <c r="G19" s="53">
        <f t="shared" ref="G19" si="6">SUM(E19:F19)</f>
        <v>81.760000000000005</v>
      </c>
      <c r="H19" s="57"/>
      <c r="I19" s="55"/>
      <c r="J19" s="55"/>
      <c r="K19" s="225"/>
      <c r="L19" s="72">
        <v>1467.59</v>
      </c>
      <c r="M19" s="78" t="s">
        <v>61</v>
      </c>
      <c r="N19" s="220"/>
      <c r="O19" s="75">
        <f t="shared" ref="O19" si="7">SUM(N19*G19)</f>
        <v>0</v>
      </c>
      <c r="P19" s="60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208"/>
      <c r="D20" s="211"/>
      <c r="E20" s="54">
        <f>SUM(E18:E19)</f>
        <v>0</v>
      </c>
      <c r="F20" s="54">
        <f t="shared" ref="F20:G20" si="8">SUM(F18:F19)</f>
        <v>116.80000000000001</v>
      </c>
      <c r="G20" s="54">
        <f t="shared" si="8"/>
        <v>116.80000000000001</v>
      </c>
      <c r="H20" s="29"/>
      <c r="I20" s="28"/>
      <c r="J20" s="28"/>
      <c r="K20" s="214"/>
      <c r="L20" s="83">
        <f>SUM(L18:L19)</f>
        <v>2181</v>
      </c>
      <c r="M20" s="84"/>
      <c r="N20" s="85"/>
      <c r="O20" s="83">
        <f>SUM(O18:O19)</f>
        <v>0</v>
      </c>
      <c r="P20" s="60" t="str">
        <f t="shared" si="5"/>
        <v xml:space="preserve"> </v>
      </c>
    </row>
    <row r="21" spans="1:16" ht="15.75" thickBot="1" x14ac:dyDescent="0.3">
      <c r="A21" s="30"/>
      <c r="B21" s="31"/>
      <c r="C21" s="33"/>
      <c r="D21" s="215"/>
      <c r="E21" s="32"/>
      <c r="F21" s="32"/>
      <c r="G21" s="32"/>
      <c r="H21" s="33"/>
      <c r="I21" s="31"/>
      <c r="J21" s="31"/>
      <c r="K21" s="33"/>
      <c r="L21" s="34"/>
      <c r="M21" s="35"/>
      <c r="N21" s="35"/>
      <c r="O21" s="38"/>
      <c r="P21" s="60"/>
    </row>
    <row r="22" spans="1:16" ht="15.75" thickBot="1" x14ac:dyDescent="0.3">
      <c r="A22" s="216"/>
      <c r="B22" s="36"/>
      <c r="C22" s="36"/>
      <c r="D22" s="36"/>
      <c r="E22" s="36"/>
      <c r="F22" s="36"/>
      <c r="G22" s="36"/>
      <c r="H22" s="36"/>
      <c r="I22" s="36"/>
      <c r="J22" s="173" t="s">
        <v>13</v>
      </c>
      <c r="K22" s="173"/>
      <c r="L22" s="34">
        <f>L12+L16+L20</f>
        <v>6934.85</v>
      </c>
      <c r="M22" s="37"/>
      <c r="N22" s="39" t="s">
        <v>14</v>
      </c>
      <c r="O22" s="34">
        <f>O12+O16+O20</f>
        <v>0</v>
      </c>
      <c r="P22" s="60" t="str">
        <f>IF(O22&gt;L22,"prekročená cena","nižšia ako stanovená")</f>
        <v>nižšia ako stanovená</v>
      </c>
    </row>
    <row r="23" spans="1:16" ht="15.75" thickBot="1" x14ac:dyDescent="0.3">
      <c r="A23" s="174" t="s">
        <v>15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6"/>
      <c r="O23" s="34">
        <f>O22*0.2</f>
        <v>0</v>
      </c>
    </row>
    <row r="24" spans="1:16" ht="15.75" thickBot="1" x14ac:dyDescent="0.3">
      <c r="A24" s="174" t="s">
        <v>16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6"/>
      <c r="O24" s="34">
        <f>O22+O23</f>
        <v>0</v>
      </c>
    </row>
    <row r="25" spans="1:16" x14ac:dyDescent="0.25">
      <c r="A25" s="162" t="s">
        <v>17</v>
      </c>
      <c r="B25" s="162"/>
      <c r="C25" s="162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1:16" x14ac:dyDescent="0.25">
      <c r="A26" s="177" t="s">
        <v>65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</row>
    <row r="27" spans="1:16" ht="25.5" customHeight="1" x14ac:dyDescent="0.25">
      <c r="A27" s="48" t="s">
        <v>57</v>
      </c>
      <c r="B27" s="48"/>
      <c r="C27" s="48"/>
      <c r="D27" s="48"/>
      <c r="E27" s="48"/>
      <c r="F27" s="48"/>
      <c r="G27" s="47" t="s">
        <v>55</v>
      </c>
      <c r="H27" s="48"/>
      <c r="I27" s="48"/>
      <c r="J27" s="41"/>
      <c r="K27" s="41"/>
      <c r="L27" s="41"/>
      <c r="M27" s="41"/>
      <c r="N27" s="41"/>
      <c r="O27" s="41"/>
    </row>
    <row r="28" spans="1:16" ht="15" customHeight="1" x14ac:dyDescent="0.25">
      <c r="A28" s="164" t="s">
        <v>67</v>
      </c>
      <c r="B28" s="165"/>
      <c r="C28" s="165"/>
      <c r="D28" s="165"/>
      <c r="E28" s="166"/>
      <c r="F28" s="163" t="s">
        <v>56</v>
      </c>
      <c r="G28" s="42" t="s">
        <v>18</v>
      </c>
      <c r="H28" s="178">
        <f>'zákazka a cenová ponuka 1 '!H28:O28</f>
        <v>0</v>
      </c>
      <c r="I28" s="179"/>
      <c r="J28" s="179"/>
      <c r="K28" s="179"/>
      <c r="L28" s="179"/>
      <c r="M28" s="179"/>
      <c r="N28" s="179"/>
      <c r="O28" s="180"/>
    </row>
    <row r="29" spans="1:16" x14ac:dyDescent="0.25">
      <c r="A29" s="167"/>
      <c r="B29" s="168"/>
      <c r="C29" s="168"/>
      <c r="D29" s="168"/>
      <c r="E29" s="169"/>
      <c r="F29" s="163"/>
      <c r="G29" s="42" t="s">
        <v>19</v>
      </c>
      <c r="H29" s="178">
        <f>'zákazka a cenová ponuka 1 '!H29:O29</f>
        <v>0</v>
      </c>
      <c r="I29" s="179"/>
      <c r="J29" s="179"/>
      <c r="K29" s="179"/>
      <c r="L29" s="179"/>
      <c r="M29" s="179"/>
      <c r="N29" s="179"/>
      <c r="O29" s="180"/>
    </row>
    <row r="30" spans="1:16" ht="18" customHeight="1" x14ac:dyDescent="0.25">
      <c r="A30" s="167"/>
      <c r="B30" s="168"/>
      <c r="C30" s="168"/>
      <c r="D30" s="168"/>
      <c r="E30" s="169"/>
      <c r="F30" s="163"/>
      <c r="G30" s="42" t="s">
        <v>20</v>
      </c>
      <c r="H30" s="178">
        <f>'zákazka a cenová ponuka 1 '!H30:O30</f>
        <v>0</v>
      </c>
      <c r="I30" s="179"/>
      <c r="J30" s="179"/>
      <c r="K30" s="179"/>
      <c r="L30" s="179"/>
      <c r="M30" s="179"/>
      <c r="N30" s="179"/>
      <c r="O30" s="180"/>
    </row>
    <row r="31" spans="1:16" x14ac:dyDescent="0.25">
      <c r="A31" s="167"/>
      <c r="B31" s="168"/>
      <c r="C31" s="168"/>
      <c r="D31" s="168"/>
      <c r="E31" s="169"/>
      <c r="F31" s="163"/>
      <c r="G31" s="42" t="s">
        <v>21</v>
      </c>
      <c r="H31" s="178">
        <f>'zákazka a cenová ponuka 1 '!H31:O31</f>
        <v>0</v>
      </c>
      <c r="I31" s="179"/>
      <c r="J31" s="179"/>
      <c r="K31" s="179"/>
      <c r="L31" s="179"/>
      <c r="M31" s="179"/>
      <c r="N31" s="179"/>
      <c r="O31" s="180"/>
    </row>
    <row r="32" spans="1:16" x14ac:dyDescent="0.25">
      <c r="A32" s="167"/>
      <c r="B32" s="168"/>
      <c r="C32" s="168"/>
      <c r="D32" s="168"/>
      <c r="E32" s="169"/>
      <c r="F32" s="163"/>
      <c r="G32" s="42" t="s">
        <v>22</v>
      </c>
      <c r="H32" s="178">
        <f>'zákazka a cenová ponuka 1 '!H32:O32</f>
        <v>0</v>
      </c>
      <c r="I32" s="179"/>
      <c r="J32" s="179"/>
      <c r="K32" s="179"/>
      <c r="L32" s="179"/>
      <c r="M32" s="179"/>
      <c r="N32" s="179"/>
      <c r="O32" s="180"/>
    </row>
    <row r="33" spans="1:15" x14ac:dyDescent="0.25">
      <c r="A33" s="167"/>
      <c r="B33" s="168"/>
      <c r="C33" s="168"/>
      <c r="D33" s="168"/>
      <c r="E33" s="169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7"/>
      <c r="B34" s="168"/>
      <c r="C34" s="168"/>
      <c r="D34" s="168"/>
      <c r="E34" s="169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70"/>
      <c r="B35" s="171"/>
      <c r="C35" s="171"/>
      <c r="D35" s="171"/>
      <c r="E35" s="172"/>
      <c r="F35" s="41"/>
      <c r="G35" s="16"/>
      <c r="H35" s="16"/>
      <c r="I35" s="16"/>
      <c r="J35" s="16" t="s">
        <v>23</v>
      </c>
      <c r="K35" s="16"/>
      <c r="L35" s="159"/>
      <c r="M35" s="160"/>
      <c r="N35" s="161"/>
      <c r="O35" s="16"/>
    </row>
    <row r="36" spans="1:15" x14ac:dyDescent="0.25">
      <c r="A36" s="41"/>
      <c r="B36" s="41"/>
      <c r="C36" s="41"/>
      <c r="D36" s="41"/>
      <c r="E36" s="41"/>
      <c r="F36" s="41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8fz4NBpfEDMRolfKBeJptwfWww1xybJ9sPw/PGpCsd8MZXteTDq73hThAxN9ptjS1rOh/D+Phn5iMQo9l+cjlA==" saltValue="1GZdpLkSLJCGStk4vGZj+A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9" sqref="N19"/>
    </sheetView>
  </sheetViews>
  <sheetFormatPr defaultRowHeight="15" x14ac:dyDescent="0.25"/>
  <cols>
    <col min="1" max="1" width="13.7109375" style="58" customWidth="1"/>
    <col min="2" max="2" width="12" style="58" customWidth="1"/>
    <col min="3" max="3" width="14.85546875" style="58" customWidth="1"/>
    <col min="4" max="4" width="14.5703125" style="58" customWidth="1"/>
    <col min="5" max="6" width="9.140625" style="58"/>
    <col min="7" max="7" width="11.85546875" style="58" customWidth="1"/>
    <col min="8" max="10" width="9.140625" style="58"/>
    <col min="11" max="11" width="11.42578125" style="58" customWidth="1"/>
    <col min="12" max="12" width="16.140625" style="58" customWidth="1"/>
    <col min="13" max="13" width="6.140625" style="58" customWidth="1"/>
    <col min="14" max="14" width="13.85546875" style="58" customWidth="1"/>
    <col min="15" max="15" width="15.85546875" style="58" customWidth="1"/>
    <col min="16" max="16" width="14.5703125" style="58" customWidth="1"/>
    <col min="17" max="17" width="9.42578125" style="58" bestFit="1" customWidth="1"/>
    <col min="18" max="16384" width="9.140625" style="58"/>
  </cols>
  <sheetData>
    <row r="1" spans="1:16" ht="18" x14ac:dyDescent="0.25">
      <c r="A1" s="122" t="s">
        <v>64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4" t="s">
        <v>69</v>
      </c>
      <c r="O1" s="13"/>
    </row>
    <row r="2" spans="1:16" ht="11.2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14" t="s">
        <v>70</v>
      </c>
      <c r="O2" s="13"/>
    </row>
    <row r="3" spans="1:16" ht="18" x14ac:dyDescent="0.25">
      <c r="A3" s="15" t="s">
        <v>0</v>
      </c>
      <c r="B3" s="50"/>
      <c r="C3" s="181" t="str">
        <f>'zákazka a cenová ponuka 1 '!C3:K3</f>
        <v xml:space="preserve">Lesnícke služby v ťažbovom procese na OZ Vranov n/T, VC 01 LS06   </v>
      </c>
      <c r="D3" s="182"/>
      <c r="E3" s="182"/>
      <c r="F3" s="182"/>
      <c r="G3" s="182"/>
      <c r="H3" s="182"/>
      <c r="I3" s="182"/>
      <c r="J3" s="182"/>
      <c r="K3" s="182"/>
      <c r="L3" s="50"/>
      <c r="N3" s="12"/>
      <c r="O3" s="13"/>
    </row>
    <row r="4" spans="1:16" x14ac:dyDescent="0.25">
      <c r="A4" s="18" t="s">
        <v>1</v>
      </c>
      <c r="B4" s="183" t="str">
        <f>'zákazka a cenová ponuka 1 '!B4:F4</f>
        <v>Lesy SR š.p. OZ Vranov n/T</v>
      </c>
      <c r="C4" s="183"/>
      <c r="D4" s="183"/>
      <c r="E4" s="183"/>
      <c r="F4" s="183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2"/>
      <c r="B5" s="139"/>
      <c r="C5" s="139"/>
      <c r="D5" s="139"/>
      <c r="E5" s="139"/>
      <c r="F5" s="13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36" t="s">
        <v>66</v>
      </c>
      <c r="B6" s="137"/>
      <c r="C6" s="59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94" t="s">
        <v>72</v>
      </c>
      <c r="B7" s="143" t="s">
        <v>2</v>
      </c>
      <c r="C7" s="145" t="s">
        <v>53</v>
      </c>
      <c r="D7" s="146"/>
      <c r="E7" s="153" t="s">
        <v>3</v>
      </c>
      <c r="F7" s="154"/>
      <c r="G7" s="155"/>
      <c r="H7" s="126" t="s">
        <v>4</v>
      </c>
      <c r="I7" s="129" t="s">
        <v>5</v>
      </c>
      <c r="J7" s="131" t="s">
        <v>6</v>
      </c>
      <c r="K7" s="134" t="s">
        <v>7</v>
      </c>
      <c r="L7" s="129" t="s">
        <v>54</v>
      </c>
      <c r="M7" s="129" t="s">
        <v>60</v>
      </c>
      <c r="N7" s="147" t="s">
        <v>58</v>
      </c>
      <c r="O7" s="149" t="s">
        <v>59</v>
      </c>
    </row>
    <row r="8" spans="1:16" ht="21.75" customHeight="1" x14ac:dyDescent="0.25">
      <c r="A8" s="116" t="str">
        <f>'zákazka a cenová ponuka 1 '!A8:A9</f>
        <v xml:space="preserve"> 06 / 01 / 01</v>
      </c>
      <c r="B8" s="144"/>
      <c r="C8" s="151" t="s">
        <v>68</v>
      </c>
      <c r="D8" s="152"/>
      <c r="E8" s="151" t="s">
        <v>9</v>
      </c>
      <c r="F8" s="130" t="s">
        <v>10</v>
      </c>
      <c r="G8" s="129" t="s">
        <v>11</v>
      </c>
      <c r="H8" s="127"/>
      <c r="I8" s="130"/>
      <c r="J8" s="132"/>
      <c r="K8" s="135"/>
      <c r="L8" s="130"/>
      <c r="M8" s="130"/>
      <c r="N8" s="148"/>
      <c r="O8" s="150"/>
    </row>
    <row r="9" spans="1:16" ht="50.25" customHeight="1" thickBot="1" x14ac:dyDescent="0.3">
      <c r="A9" s="117"/>
      <c r="B9" s="144"/>
      <c r="C9" s="151"/>
      <c r="D9" s="152"/>
      <c r="E9" s="151"/>
      <c r="F9" s="130"/>
      <c r="G9" s="130"/>
      <c r="H9" s="128"/>
      <c r="I9" s="130"/>
      <c r="J9" s="133"/>
      <c r="K9" s="135"/>
      <c r="L9" s="140"/>
      <c r="M9" s="140"/>
      <c r="N9" s="148"/>
      <c r="O9" s="150"/>
    </row>
    <row r="10" spans="1:16" x14ac:dyDescent="0.25">
      <c r="A10" s="86"/>
      <c r="B10" s="67">
        <v>103</v>
      </c>
      <c r="C10" s="123" t="s">
        <v>75</v>
      </c>
      <c r="D10" s="124"/>
      <c r="E10" s="68">
        <v>0</v>
      </c>
      <c r="F10" s="68">
        <v>246.21</v>
      </c>
      <c r="G10" s="69">
        <f>SUM(E10:F10)</f>
        <v>246.21</v>
      </c>
      <c r="H10" s="68" t="s">
        <v>12</v>
      </c>
      <c r="I10" s="68">
        <v>45</v>
      </c>
      <c r="J10" s="68">
        <v>1.28</v>
      </c>
      <c r="K10" s="111">
        <v>1400</v>
      </c>
      <c r="L10" s="222">
        <v>3742.39</v>
      </c>
      <c r="M10" s="207" t="s">
        <v>61</v>
      </c>
      <c r="N10" s="219"/>
      <c r="O10" s="71">
        <f>SUM(N10*G10)</f>
        <v>0</v>
      </c>
      <c r="P10" s="60" t="str">
        <f>IF( O10=0," ", IF(100-((L10/O10)*100)&gt;20,"viac ako 20%",0))</f>
        <v xml:space="preserve"> </v>
      </c>
    </row>
    <row r="11" spans="1:16" x14ac:dyDescent="0.25">
      <c r="A11" s="87"/>
      <c r="B11" s="55">
        <v>103</v>
      </c>
      <c r="C11" s="223" t="s">
        <v>74</v>
      </c>
      <c r="D11" s="224"/>
      <c r="E11" s="56">
        <v>0</v>
      </c>
      <c r="F11" s="56">
        <v>574.5</v>
      </c>
      <c r="G11" s="53">
        <f t="shared" ref="G11" si="0">SUM(E11:F11)</f>
        <v>574.5</v>
      </c>
      <c r="H11" s="57" t="s">
        <v>12</v>
      </c>
      <c r="I11" s="55">
        <v>45</v>
      </c>
      <c r="J11" s="55">
        <v>1.28</v>
      </c>
      <c r="K11" s="225">
        <v>1400</v>
      </c>
      <c r="L11" s="72">
        <v>7640.85</v>
      </c>
      <c r="M11" s="73" t="s">
        <v>61</v>
      </c>
      <c r="N11" s="220"/>
      <c r="O11" s="75">
        <f>SUM(N11*G11)</f>
        <v>0</v>
      </c>
      <c r="P11" s="60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08"/>
      <c r="D12" s="211"/>
      <c r="E12" s="54">
        <f>SUM(E10:E11)</f>
        <v>0</v>
      </c>
      <c r="F12" s="54">
        <f t="shared" ref="F12:G12" si="2">SUM(F10:F11)</f>
        <v>820.71</v>
      </c>
      <c r="G12" s="54">
        <f t="shared" si="2"/>
        <v>820.71</v>
      </c>
      <c r="H12" s="26"/>
      <c r="I12" s="25"/>
      <c r="J12" s="25"/>
      <c r="K12" s="115"/>
      <c r="L12" s="75">
        <f>SUM(L10:L11)</f>
        <v>11383.24</v>
      </c>
      <c r="M12" s="73" t="s">
        <v>61</v>
      </c>
      <c r="N12" s="76"/>
      <c r="O12" s="77">
        <f>SUM(O10:O11)</f>
        <v>0</v>
      </c>
      <c r="P12" s="60" t="str">
        <f>IF( O12=0," ", IF(100-((L12/O12)*100)&gt;20,"viac ako 20%",0))</f>
        <v xml:space="preserve"> </v>
      </c>
    </row>
    <row r="13" spans="1:16" x14ac:dyDescent="0.25">
      <c r="A13" s="24"/>
      <c r="B13" s="22"/>
      <c r="C13" s="210"/>
      <c r="D13" s="212"/>
      <c r="E13" s="53"/>
      <c r="F13" s="53"/>
      <c r="G13" s="53"/>
      <c r="H13" s="23"/>
      <c r="I13" s="22"/>
      <c r="J13" s="22"/>
      <c r="K13" s="210"/>
      <c r="L13" s="75"/>
      <c r="M13" s="78"/>
      <c r="N13" s="79"/>
      <c r="O13" s="75"/>
      <c r="P13" s="60"/>
    </row>
    <row r="14" spans="1:16" x14ac:dyDescent="0.25">
      <c r="A14" s="95"/>
      <c r="B14" s="80">
        <v>0</v>
      </c>
      <c r="C14" s="118" t="s">
        <v>81</v>
      </c>
      <c r="D14" s="119"/>
      <c r="E14" s="81">
        <v>0</v>
      </c>
      <c r="F14" s="81">
        <v>0</v>
      </c>
      <c r="G14" s="25">
        <f>SUM(E14:F14)</f>
        <v>0</v>
      </c>
      <c r="H14" s="81"/>
      <c r="I14" s="81">
        <v>0</v>
      </c>
      <c r="J14" s="81">
        <v>0</v>
      </c>
      <c r="K14" s="113">
        <v>0</v>
      </c>
      <c r="L14" s="226">
        <v>0</v>
      </c>
      <c r="M14" s="213" t="s">
        <v>61</v>
      </c>
      <c r="N14" s="221"/>
      <c r="O14" s="77">
        <f>SUM(N14*G14)</f>
        <v>0</v>
      </c>
      <c r="P14" s="60"/>
    </row>
    <row r="15" spans="1:16" x14ac:dyDescent="0.25">
      <c r="A15" s="95"/>
      <c r="B15" s="55">
        <v>0</v>
      </c>
      <c r="C15" s="223" t="s">
        <v>82</v>
      </c>
      <c r="D15" s="224"/>
      <c r="E15" s="56">
        <v>0</v>
      </c>
      <c r="F15" s="56">
        <v>0</v>
      </c>
      <c r="G15" s="53">
        <f t="shared" ref="G15" si="3">SUM(E15:F15)</f>
        <v>0</v>
      </c>
      <c r="H15" s="57"/>
      <c r="I15" s="55">
        <v>0</v>
      </c>
      <c r="J15" s="55">
        <v>0</v>
      </c>
      <c r="K15" s="225">
        <v>0</v>
      </c>
      <c r="L15" s="72">
        <v>0</v>
      </c>
      <c r="M15" s="73" t="s">
        <v>61</v>
      </c>
      <c r="N15" s="220"/>
      <c r="O15" s="75">
        <f>SUM(N15*G15)</f>
        <v>0</v>
      </c>
      <c r="P15" s="60"/>
    </row>
    <row r="16" spans="1:16" x14ac:dyDescent="0.25">
      <c r="A16" s="24"/>
      <c r="B16" s="25" t="s">
        <v>73</v>
      </c>
      <c r="C16" s="208"/>
      <c r="D16" s="211"/>
      <c r="E16" s="54">
        <f>SUM(E14:E15)</f>
        <v>0</v>
      </c>
      <c r="F16" s="54">
        <f t="shared" ref="F16:G16" si="4">SUM(F14:F15)</f>
        <v>0</v>
      </c>
      <c r="G16" s="54">
        <f t="shared" si="4"/>
        <v>0</v>
      </c>
      <c r="H16" s="26"/>
      <c r="I16" s="25"/>
      <c r="J16" s="25"/>
      <c r="K16" s="115"/>
      <c r="L16" s="75">
        <f>SUM(L14:L15)</f>
        <v>0</v>
      </c>
      <c r="M16" s="73" t="s">
        <v>61</v>
      </c>
      <c r="N16" s="76"/>
      <c r="O16" s="77">
        <f>SUM(O14:O15)</f>
        <v>0</v>
      </c>
      <c r="P16" s="60"/>
    </row>
    <row r="17" spans="1:16" x14ac:dyDescent="0.25">
      <c r="A17" s="21"/>
      <c r="B17" s="22"/>
      <c r="C17" s="208"/>
      <c r="D17" s="209"/>
      <c r="E17" s="53"/>
      <c r="F17" s="53"/>
      <c r="G17" s="53"/>
      <c r="H17" s="23"/>
      <c r="I17" s="22"/>
      <c r="J17" s="22"/>
      <c r="K17" s="210"/>
      <c r="L17" s="75"/>
      <c r="M17" s="78"/>
      <c r="N17" s="79"/>
      <c r="O17" s="75"/>
      <c r="P17" s="60" t="str">
        <f t="shared" ref="P17:P20" si="5">IF( O17=0," ", IF(100-((L17/O17)*100)&gt;20,"viac ako 20%",0))</f>
        <v xml:space="preserve"> </v>
      </c>
    </row>
    <row r="18" spans="1:16" x14ac:dyDescent="0.25">
      <c r="A18" s="87"/>
      <c r="B18" s="55">
        <v>0</v>
      </c>
      <c r="C18" s="118" t="s">
        <v>75</v>
      </c>
      <c r="D18" s="119"/>
      <c r="E18" s="81">
        <v>0</v>
      </c>
      <c r="F18" s="81">
        <v>0</v>
      </c>
      <c r="G18" s="25">
        <f>SUM(E18:F18)</f>
        <v>0</v>
      </c>
      <c r="H18" s="57"/>
      <c r="I18" s="55">
        <v>0</v>
      </c>
      <c r="J18" s="55">
        <v>0</v>
      </c>
      <c r="K18" s="225">
        <v>0</v>
      </c>
      <c r="L18" s="72">
        <v>0</v>
      </c>
      <c r="M18" s="78" t="s">
        <v>61</v>
      </c>
      <c r="N18" s="220"/>
      <c r="O18" s="75">
        <f>SUM(N18*G18)</f>
        <v>0</v>
      </c>
      <c r="P18" s="60"/>
    </row>
    <row r="19" spans="1:16" x14ac:dyDescent="0.25">
      <c r="A19" s="87"/>
      <c r="B19" s="55">
        <v>0</v>
      </c>
      <c r="C19" s="223" t="s">
        <v>74</v>
      </c>
      <c r="D19" s="224"/>
      <c r="E19" s="56">
        <v>0</v>
      </c>
      <c r="F19" s="56">
        <v>0</v>
      </c>
      <c r="G19" s="53">
        <f t="shared" ref="G19" si="6">SUM(E19:F19)</f>
        <v>0</v>
      </c>
      <c r="H19" s="57"/>
      <c r="I19" s="55">
        <v>0</v>
      </c>
      <c r="J19" s="55">
        <v>0</v>
      </c>
      <c r="K19" s="225">
        <v>0</v>
      </c>
      <c r="L19" s="72">
        <v>0</v>
      </c>
      <c r="M19" s="78" t="s">
        <v>61</v>
      </c>
      <c r="N19" s="220"/>
      <c r="O19" s="75">
        <f t="shared" ref="O19" si="7">SUM(N19*G19)</f>
        <v>0</v>
      </c>
      <c r="P19" s="60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208"/>
      <c r="D20" s="211"/>
      <c r="E20" s="54">
        <f>SUM(E18:E19)</f>
        <v>0</v>
      </c>
      <c r="F20" s="54">
        <f t="shared" ref="F20:G20" si="8">SUM(F18:F19)</f>
        <v>0</v>
      </c>
      <c r="G20" s="54">
        <f t="shared" si="8"/>
        <v>0</v>
      </c>
      <c r="H20" s="29"/>
      <c r="I20" s="28"/>
      <c r="J20" s="28"/>
      <c r="K20" s="214"/>
      <c r="L20" s="83">
        <f>SUM(L18:L19)</f>
        <v>0</v>
      </c>
      <c r="M20" s="84"/>
      <c r="N20" s="85"/>
      <c r="O20" s="83">
        <f>SUM(O18:O19)</f>
        <v>0</v>
      </c>
      <c r="P20" s="60" t="str">
        <f t="shared" si="5"/>
        <v xml:space="preserve"> </v>
      </c>
    </row>
    <row r="21" spans="1:16" ht="15.75" thickBot="1" x14ac:dyDescent="0.3">
      <c r="A21" s="30"/>
      <c r="B21" s="31"/>
      <c r="C21" s="33"/>
      <c r="D21" s="215"/>
      <c r="E21" s="32"/>
      <c r="F21" s="32"/>
      <c r="G21" s="32"/>
      <c r="H21" s="33"/>
      <c r="I21" s="31"/>
      <c r="J21" s="31"/>
      <c r="K21" s="33"/>
      <c r="L21" s="34"/>
      <c r="M21" s="35"/>
      <c r="N21" s="35"/>
      <c r="O21" s="38"/>
      <c r="P21" s="60"/>
    </row>
    <row r="22" spans="1:16" ht="15.75" thickBot="1" x14ac:dyDescent="0.3">
      <c r="A22" s="216"/>
      <c r="B22" s="36"/>
      <c r="C22" s="36"/>
      <c r="D22" s="36"/>
      <c r="E22" s="36"/>
      <c r="F22" s="36"/>
      <c r="G22" s="36"/>
      <c r="H22" s="36"/>
      <c r="I22" s="36"/>
      <c r="J22" s="173" t="s">
        <v>13</v>
      </c>
      <c r="K22" s="173"/>
      <c r="L22" s="34">
        <f>L12+L16+L20</f>
        <v>11383.24</v>
      </c>
      <c r="M22" s="37"/>
      <c r="N22" s="39" t="s">
        <v>14</v>
      </c>
      <c r="O22" s="34">
        <f>O12+O16+O20</f>
        <v>0</v>
      </c>
      <c r="P22" s="60" t="str">
        <f>IF(O22&gt;L22,"prekročená cena","nižšia ako stanovená")</f>
        <v>nižšia ako stanovená</v>
      </c>
    </row>
    <row r="23" spans="1:16" ht="15.75" thickBot="1" x14ac:dyDescent="0.3">
      <c r="A23" s="174" t="s">
        <v>15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6"/>
      <c r="O23" s="34">
        <f>O22*0.2</f>
        <v>0</v>
      </c>
    </row>
    <row r="24" spans="1:16" ht="15.75" thickBot="1" x14ac:dyDescent="0.3">
      <c r="A24" s="174" t="s">
        <v>16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6"/>
      <c r="O24" s="34">
        <f>O22+O23</f>
        <v>0</v>
      </c>
    </row>
    <row r="25" spans="1:16" x14ac:dyDescent="0.25">
      <c r="A25" s="162" t="s">
        <v>17</v>
      </c>
      <c r="B25" s="162"/>
      <c r="C25" s="162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1:16" x14ac:dyDescent="0.25">
      <c r="A26" s="177" t="s">
        <v>65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</row>
    <row r="27" spans="1:16" ht="25.5" customHeight="1" x14ac:dyDescent="0.25">
      <c r="A27" s="48" t="s">
        <v>57</v>
      </c>
      <c r="B27" s="48"/>
      <c r="C27" s="48"/>
      <c r="D27" s="48"/>
      <c r="E27" s="48"/>
      <c r="F27" s="48"/>
      <c r="G27" s="47" t="s">
        <v>55</v>
      </c>
      <c r="H27" s="48"/>
      <c r="I27" s="48"/>
      <c r="J27" s="41"/>
      <c r="K27" s="41"/>
      <c r="L27" s="41"/>
      <c r="M27" s="41"/>
      <c r="N27" s="41"/>
      <c r="O27" s="41"/>
    </row>
    <row r="28" spans="1:16" ht="15" customHeight="1" x14ac:dyDescent="0.25">
      <c r="A28" s="164" t="s">
        <v>67</v>
      </c>
      <c r="B28" s="165"/>
      <c r="C28" s="165"/>
      <c r="D28" s="165"/>
      <c r="E28" s="166"/>
      <c r="F28" s="163" t="s">
        <v>56</v>
      </c>
      <c r="G28" s="42" t="s">
        <v>18</v>
      </c>
      <c r="H28" s="178">
        <f>'zákazka a cenová ponuka 1 '!H28:O28</f>
        <v>0</v>
      </c>
      <c r="I28" s="179"/>
      <c r="J28" s="179"/>
      <c r="K28" s="179"/>
      <c r="L28" s="179"/>
      <c r="M28" s="179"/>
      <c r="N28" s="179"/>
      <c r="O28" s="180"/>
    </row>
    <row r="29" spans="1:16" x14ac:dyDescent="0.25">
      <c r="A29" s="167"/>
      <c r="B29" s="168"/>
      <c r="C29" s="168"/>
      <c r="D29" s="168"/>
      <c r="E29" s="169"/>
      <c r="F29" s="163"/>
      <c r="G29" s="42" t="s">
        <v>19</v>
      </c>
      <c r="H29" s="178">
        <f>'zákazka a cenová ponuka 1 '!H29:O29</f>
        <v>0</v>
      </c>
      <c r="I29" s="179"/>
      <c r="J29" s="179"/>
      <c r="K29" s="179"/>
      <c r="L29" s="179"/>
      <c r="M29" s="179"/>
      <c r="N29" s="179"/>
      <c r="O29" s="180"/>
    </row>
    <row r="30" spans="1:16" ht="18" customHeight="1" x14ac:dyDescent="0.25">
      <c r="A30" s="167"/>
      <c r="B30" s="168"/>
      <c r="C30" s="168"/>
      <c r="D30" s="168"/>
      <c r="E30" s="169"/>
      <c r="F30" s="163"/>
      <c r="G30" s="42" t="s">
        <v>20</v>
      </c>
      <c r="H30" s="178">
        <f>'zákazka a cenová ponuka 1 '!H30:O30</f>
        <v>0</v>
      </c>
      <c r="I30" s="179"/>
      <c r="J30" s="179"/>
      <c r="K30" s="179"/>
      <c r="L30" s="179"/>
      <c r="M30" s="179"/>
      <c r="N30" s="179"/>
      <c r="O30" s="180"/>
    </row>
    <row r="31" spans="1:16" x14ac:dyDescent="0.25">
      <c r="A31" s="167"/>
      <c r="B31" s="168"/>
      <c r="C31" s="168"/>
      <c r="D31" s="168"/>
      <c r="E31" s="169"/>
      <c r="F31" s="163"/>
      <c r="G31" s="42" t="s">
        <v>21</v>
      </c>
      <c r="H31" s="178">
        <f>'zákazka a cenová ponuka 1 '!H31:O31</f>
        <v>0</v>
      </c>
      <c r="I31" s="179"/>
      <c r="J31" s="179"/>
      <c r="K31" s="179"/>
      <c r="L31" s="179"/>
      <c r="M31" s="179"/>
      <c r="N31" s="179"/>
      <c r="O31" s="180"/>
    </row>
    <row r="32" spans="1:16" x14ac:dyDescent="0.25">
      <c r="A32" s="167"/>
      <c r="B32" s="168"/>
      <c r="C32" s="168"/>
      <c r="D32" s="168"/>
      <c r="E32" s="169"/>
      <c r="F32" s="163"/>
      <c r="G32" s="42" t="s">
        <v>22</v>
      </c>
      <c r="H32" s="178">
        <f>'zákazka a cenová ponuka 1 '!H32:O32</f>
        <v>0</v>
      </c>
      <c r="I32" s="179"/>
      <c r="J32" s="179"/>
      <c r="K32" s="179"/>
      <c r="L32" s="179"/>
      <c r="M32" s="179"/>
      <c r="N32" s="179"/>
      <c r="O32" s="180"/>
    </row>
    <row r="33" spans="1:15" x14ac:dyDescent="0.25">
      <c r="A33" s="167"/>
      <c r="B33" s="168"/>
      <c r="C33" s="168"/>
      <c r="D33" s="168"/>
      <c r="E33" s="169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7"/>
      <c r="B34" s="168"/>
      <c r="C34" s="168"/>
      <c r="D34" s="168"/>
      <c r="E34" s="169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70"/>
      <c r="B35" s="171"/>
      <c r="C35" s="171"/>
      <c r="D35" s="171"/>
      <c r="E35" s="172"/>
      <c r="F35" s="41"/>
      <c r="G35" s="16"/>
      <c r="H35" s="16"/>
      <c r="I35" s="16"/>
      <c r="J35" s="16" t="s">
        <v>23</v>
      </c>
      <c r="K35" s="16"/>
      <c r="L35" s="159"/>
      <c r="M35" s="160"/>
      <c r="N35" s="161"/>
      <c r="O35" s="16"/>
    </row>
    <row r="36" spans="1:15" x14ac:dyDescent="0.25">
      <c r="A36" s="41"/>
      <c r="B36" s="41"/>
      <c r="C36" s="41"/>
      <c r="D36" s="41"/>
      <c r="E36" s="41"/>
      <c r="F36" s="41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3+q9k6VHRGuuOyXtnBhMafkGyQRANcsO11KK4hJ4UaLy2m3GZ9wwO7Cgi+TZD9kK5U0w4EtV1VbnhARWU7Njig==" saltValue="lD79poRKKq2sMozwajK8rg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workbookViewId="0">
      <selection activeCell="K15" sqref="K15"/>
    </sheetView>
  </sheetViews>
  <sheetFormatPr defaultRowHeight="15" x14ac:dyDescent="0.25"/>
  <cols>
    <col min="1" max="1" width="13.7109375" style="58" customWidth="1"/>
    <col min="2" max="2" width="12" style="58" customWidth="1"/>
    <col min="3" max="3" width="14.85546875" style="58" customWidth="1"/>
    <col min="4" max="4" width="14.5703125" style="58" customWidth="1"/>
    <col min="5" max="6" width="9.140625" style="58"/>
    <col min="7" max="7" width="11.85546875" style="58" customWidth="1"/>
    <col min="8" max="10" width="9.140625" style="58"/>
    <col min="11" max="11" width="11.42578125" style="58" customWidth="1"/>
    <col min="12" max="12" width="16.140625" style="58" customWidth="1"/>
    <col min="13" max="13" width="6.140625" style="58" customWidth="1"/>
    <col min="14" max="14" width="13.85546875" style="58" customWidth="1"/>
    <col min="15" max="15" width="15.85546875" style="58" customWidth="1"/>
    <col min="16" max="16" width="14.5703125" style="58" customWidth="1"/>
    <col min="17" max="17" width="9.42578125" style="58" bestFit="1" customWidth="1"/>
    <col min="18" max="16384" width="9.140625" style="58"/>
  </cols>
  <sheetData>
    <row r="1" spans="1:16" ht="18" x14ac:dyDescent="0.25">
      <c r="A1" s="122" t="s">
        <v>64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4" t="s">
        <v>69</v>
      </c>
      <c r="O1" s="13"/>
    </row>
    <row r="2" spans="1:16" ht="11.2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14" t="s">
        <v>70</v>
      </c>
      <c r="O2" s="13"/>
    </row>
    <row r="3" spans="1:16" ht="18" x14ac:dyDescent="0.25">
      <c r="A3" s="15" t="s">
        <v>0</v>
      </c>
      <c r="B3" s="50"/>
      <c r="C3" s="181" t="str">
        <f>'zákazka a cenová ponuka 1 '!C3:K3</f>
        <v xml:space="preserve">Lesnícke služby v ťažbovom procese na OZ Vranov n/T, VC 01 LS06   </v>
      </c>
      <c r="D3" s="182"/>
      <c r="E3" s="182"/>
      <c r="F3" s="182"/>
      <c r="G3" s="182"/>
      <c r="H3" s="182"/>
      <c r="I3" s="182"/>
      <c r="J3" s="182"/>
      <c r="K3" s="182"/>
      <c r="L3" s="50"/>
      <c r="N3" s="12"/>
      <c r="O3" s="13"/>
    </row>
    <row r="4" spans="1:16" x14ac:dyDescent="0.25">
      <c r="A4" s="18" t="s">
        <v>1</v>
      </c>
      <c r="B4" s="183" t="str">
        <f>'zákazka a cenová ponuka 1 '!B4:F4</f>
        <v>Lesy SR š.p. OZ Vranov n/T</v>
      </c>
      <c r="C4" s="183"/>
      <c r="D4" s="183"/>
      <c r="E4" s="183"/>
      <c r="F4" s="183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2"/>
      <c r="B5" s="139"/>
      <c r="C5" s="139"/>
      <c r="D5" s="139"/>
      <c r="E5" s="139"/>
      <c r="F5" s="13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90" t="s">
        <v>66</v>
      </c>
      <c r="B6" s="191"/>
      <c r="C6" s="59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5" t="s">
        <v>72</v>
      </c>
      <c r="B7" s="143" t="s">
        <v>2</v>
      </c>
      <c r="C7" s="145" t="s">
        <v>53</v>
      </c>
      <c r="D7" s="146"/>
      <c r="E7" s="153" t="s">
        <v>3</v>
      </c>
      <c r="F7" s="154"/>
      <c r="G7" s="155"/>
      <c r="H7" s="126" t="s">
        <v>4</v>
      </c>
      <c r="I7" s="129" t="s">
        <v>5</v>
      </c>
      <c r="J7" s="131" t="s">
        <v>6</v>
      </c>
      <c r="K7" s="134" t="s">
        <v>7</v>
      </c>
      <c r="L7" s="129" t="s">
        <v>54</v>
      </c>
      <c r="M7" s="129" t="s">
        <v>60</v>
      </c>
      <c r="N7" s="147" t="s">
        <v>58</v>
      </c>
      <c r="O7" s="149" t="s">
        <v>59</v>
      </c>
    </row>
    <row r="8" spans="1:16" ht="21.75" customHeight="1" x14ac:dyDescent="0.25">
      <c r="A8" s="129" t="str">
        <f>'zákazka a cenová ponuka 1 '!A8:A9</f>
        <v xml:space="preserve"> 06 / 01 / 01</v>
      </c>
      <c r="B8" s="144"/>
      <c r="C8" s="151" t="s">
        <v>68</v>
      </c>
      <c r="D8" s="152"/>
      <c r="E8" s="151" t="s">
        <v>9</v>
      </c>
      <c r="F8" s="130" t="s">
        <v>10</v>
      </c>
      <c r="G8" s="129" t="s">
        <v>11</v>
      </c>
      <c r="H8" s="127"/>
      <c r="I8" s="130"/>
      <c r="J8" s="132"/>
      <c r="K8" s="135"/>
      <c r="L8" s="130"/>
      <c r="M8" s="130"/>
      <c r="N8" s="148"/>
      <c r="O8" s="150"/>
    </row>
    <row r="9" spans="1:16" ht="50.25" customHeight="1" thickBot="1" x14ac:dyDescent="0.3">
      <c r="A9" s="140"/>
      <c r="B9" s="144"/>
      <c r="C9" s="151"/>
      <c r="D9" s="152"/>
      <c r="E9" s="151"/>
      <c r="F9" s="130"/>
      <c r="G9" s="130"/>
      <c r="H9" s="128"/>
      <c r="I9" s="130"/>
      <c r="J9" s="133"/>
      <c r="K9" s="135"/>
      <c r="L9" s="140"/>
      <c r="M9" s="140"/>
      <c r="N9" s="148"/>
      <c r="O9" s="150"/>
    </row>
    <row r="10" spans="1:16" x14ac:dyDescent="0.25">
      <c r="A10" s="20"/>
      <c r="B10" s="88"/>
      <c r="C10" s="188"/>
      <c r="D10" s="189"/>
      <c r="E10" s="69">
        <f>'zákazka a cenová ponuka 1 '!E10+'zákazka a cenová ponuka 2'!E10+'zákazka a cenová ponuka 3'!E10+'zákazka a cenová ponuka 4'!E10</f>
        <v>0</v>
      </c>
      <c r="F10" s="69">
        <f>'zákazka a cenová ponuka 1 '!F10+'zákazka a cenová ponuka 2'!F10+'zákazka a cenová ponuka 3'!F10+'zákazka a cenová ponuka 4'!F10</f>
        <v>376.82000000000005</v>
      </c>
      <c r="G10" s="69">
        <f>SUM(E10:F10)</f>
        <v>376.82000000000005</v>
      </c>
      <c r="H10" s="69"/>
      <c r="I10" s="69"/>
      <c r="J10" s="69"/>
      <c r="K10" s="89"/>
      <c r="L10" s="90">
        <f>'zákazka a cenová ponuka 1 '!L10+'zákazka a cenová ponuka 2'!L10+'zákazka a cenová ponuka 3'!L10+'zákazka a cenová ponuka 4'!L10</f>
        <v>6607.13</v>
      </c>
      <c r="M10" s="70" t="s">
        <v>61</v>
      </c>
      <c r="N10" s="91"/>
      <c r="O10" s="71">
        <f>'zákazka a cenová ponuka 1 '!O10+'zákazka a cenová ponuka 2'!O10+'zákazka a cenová ponuka 3'!O10+'zákazka a cenová ponuka 4'!O10</f>
        <v>0</v>
      </c>
      <c r="P10" s="60" t="str">
        <f>IF( O10=0," ", IF(100-((L10/O10)*100)&gt;20,"viac ako 20%",0))</f>
        <v xml:space="preserve"> </v>
      </c>
    </row>
    <row r="11" spans="1:16" x14ac:dyDescent="0.25">
      <c r="A11" s="21"/>
      <c r="B11" s="22"/>
      <c r="C11" s="120"/>
      <c r="D11" s="125"/>
      <c r="E11" s="53">
        <f>'zákazka a cenová ponuka 1 '!E11+'zákazka a cenová ponuka 2'!E11+'zákazka a cenová ponuka 3'!E11+'zákazka a cenová ponuka 4'!E11</f>
        <v>0</v>
      </c>
      <c r="F11" s="53">
        <f>'zákazka a cenová ponuka 1 '!F11+'zákazka a cenová ponuka 2'!F11+'zákazka a cenová ponuka 3'!F11+'zákazka a cenová ponuka 4'!F11</f>
        <v>879.26</v>
      </c>
      <c r="G11" s="53">
        <f t="shared" ref="G11" si="0">SUM(E11:F11)</f>
        <v>879.26</v>
      </c>
      <c r="H11" s="23"/>
      <c r="I11" s="22"/>
      <c r="J11" s="22"/>
      <c r="K11" s="49"/>
      <c r="L11" s="75">
        <f>'zákazka a cenová ponuka 1 '!L11+'zákazka a cenová ponuka 2'!L11+'zákazka a cenová ponuka 3'!L11+'zákazka a cenová ponuka 4'!L11</f>
        <v>12518.55</v>
      </c>
      <c r="M11" s="73" t="s">
        <v>61</v>
      </c>
      <c r="N11" s="79"/>
      <c r="O11" s="75">
        <f>'zákazka a cenová ponuka 1 '!O11+'zákazka a cenová ponuka 2'!O11+'zákazka a cenová ponuka 3'!O11+'zákazka a cenová ponuka 4'!O11</f>
        <v>0</v>
      </c>
      <c r="P11" s="60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20"/>
      <c r="D12" s="121"/>
      <c r="E12" s="54">
        <f>SUM(E10:E11)</f>
        <v>0</v>
      </c>
      <c r="F12" s="54">
        <f t="shared" ref="F12:G12" si="2">SUM(F10:F11)</f>
        <v>1256.08</v>
      </c>
      <c r="G12" s="54">
        <f t="shared" si="2"/>
        <v>1256.08</v>
      </c>
      <c r="H12" s="26"/>
      <c r="I12" s="25"/>
      <c r="J12" s="25"/>
      <c r="K12" s="44"/>
      <c r="L12" s="75">
        <f>SUM(L10:L11)</f>
        <v>19125.68</v>
      </c>
      <c r="M12" s="73" t="s">
        <v>61</v>
      </c>
      <c r="N12" s="76"/>
      <c r="O12" s="77">
        <f>SUM(O10:O11)</f>
        <v>0</v>
      </c>
      <c r="P12" s="60" t="str">
        <f>IF( O12=0," ", IF(100-((L12/O12)*100)&gt;20,"viac ako 20%",0))</f>
        <v xml:space="preserve"> </v>
      </c>
    </row>
    <row r="13" spans="1:16" x14ac:dyDescent="0.25">
      <c r="A13" s="24"/>
      <c r="B13" s="22"/>
      <c r="C13" s="49"/>
      <c r="D13" s="51"/>
      <c r="E13" s="53"/>
      <c r="F13" s="53"/>
      <c r="G13" s="53"/>
      <c r="H13" s="23"/>
      <c r="I13" s="22"/>
      <c r="J13" s="22"/>
      <c r="K13" s="49"/>
      <c r="L13" s="75"/>
      <c r="M13" s="78"/>
      <c r="N13" s="79"/>
      <c r="O13" s="75"/>
      <c r="P13" s="60"/>
    </row>
    <row r="14" spans="1:16" x14ac:dyDescent="0.25">
      <c r="A14" s="24"/>
      <c r="B14" s="26"/>
      <c r="C14" s="186"/>
      <c r="D14" s="187"/>
      <c r="E14" s="25">
        <f>'zákazka a cenová ponuka 1 '!E14+'zákazka a cenová ponuka 2'!E14+'zákazka a cenová ponuka 3'!E14+'zákazka a cenová ponuka 4'!E14</f>
        <v>0</v>
      </c>
      <c r="F14" s="25">
        <f>'zákazka a cenová ponuka 1 '!F14+'zákazka a cenová ponuka 2'!F14+'zákazka a cenová ponuka 3'!F14+'zákazka a cenová ponuka 4'!F14</f>
        <v>66.37</v>
      </c>
      <c r="G14" s="25">
        <f>SUM(E14:F14)</f>
        <v>66.37</v>
      </c>
      <c r="H14" s="25"/>
      <c r="I14" s="25"/>
      <c r="J14" s="25"/>
      <c r="K14" s="44"/>
      <c r="L14" s="92">
        <f>'zákazka a cenová ponuka 1 '!L14+'zákazka a cenová ponuka 2'!L14+'zákazka a cenová ponuka 3'!L14+'zákazka a cenová ponuka 4'!L14</f>
        <v>1671.28</v>
      </c>
      <c r="M14" s="82" t="s">
        <v>61</v>
      </c>
      <c r="N14" s="93"/>
      <c r="O14" s="77">
        <f>'zákazka a cenová ponuka 1 '!O14+'zákazka a cenová ponuka 2'!O14+'zákazka a cenová ponuka 3'!O14+'zákazka a cenová ponuka 4'!O14</f>
        <v>0</v>
      </c>
      <c r="P14" s="60"/>
    </row>
    <row r="15" spans="1:16" x14ac:dyDescent="0.25">
      <c r="A15" s="24"/>
      <c r="B15" s="22"/>
      <c r="C15" s="120"/>
      <c r="D15" s="125"/>
      <c r="E15" s="53">
        <f>'zákazka a cenová ponuka 1 '!E15+'zákazka a cenová ponuka 2'!E15+'zákazka a cenová ponuka 3'!E15+'zákazka a cenová ponuka 4'!E15</f>
        <v>0</v>
      </c>
      <c r="F15" s="53">
        <f>'zákazka a cenová ponuka 1 '!F15+'zákazka a cenová ponuka 2'!F15+'zákazka a cenová ponuka 3'!F15+'zákazka a cenová ponuka 4'!F15</f>
        <v>154.87</v>
      </c>
      <c r="G15" s="53">
        <f t="shared" ref="G15" si="3">SUM(E15:F15)</f>
        <v>154.87</v>
      </c>
      <c r="H15" s="23"/>
      <c r="I15" s="22"/>
      <c r="J15" s="22"/>
      <c r="K15" s="49"/>
      <c r="L15" s="75">
        <f>'zákazka a cenová ponuka 1 '!L15+'zákazka a cenová ponuka 2'!L15+'zákazka a cenová ponuka 3'!L15+'zákazka a cenová ponuka 4'!L15</f>
        <v>2524.12</v>
      </c>
      <c r="M15" s="73" t="s">
        <v>61</v>
      </c>
      <c r="N15" s="79"/>
      <c r="O15" s="75">
        <f>'zákazka a cenová ponuka 1 '!O15+'zákazka a cenová ponuka 2'!O15+'zákazka a cenová ponuka 3'!O15+'zákazka a cenová ponuka 4'!O15</f>
        <v>0</v>
      </c>
      <c r="P15" s="60"/>
    </row>
    <row r="16" spans="1:16" x14ac:dyDescent="0.25">
      <c r="A16" s="24"/>
      <c r="B16" s="25" t="s">
        <v>73</v>
      </c>
      <c r="C16" s="120"/>
      <c r="D16" s="121"/>
      <c r="E16" s="54">
        <f>SUM(E14:E15)</f>
        <v>0</v>
      </c>
      <c r="F16" s="54">
        <f t="shared" ref="F16:G16" si="4">SUM(F14:F15)</f>
        <v>221.24</v>
      </c>
      <c r="G16" s="54">
        <f t="shared" si="4"/>
        <v>221.24</v>
      </c>
      <c r="H16" s="26"/>
      <c r="I16" s="25"/>
      <c r="J16" s="25"/>
      <c r="K16" s="44"/>
      <c r="L16" s="75">
        <f>SUM(L14:L15)</f>
        <v>4195.3999999999996</v>
      </c>
      <c r="M16" s="73" t="s">
        <v>61</v>
      </c>
      <c r="N16" s="76"/>
      <c r="O16" s="77">
        <f>SUM(O14:O15)</f>
        <v>0</v>
      </c>
      <c r="P16" s="60"/>
    </row>
    <row r="17" spans="1:16" x14ac:dyDescent="0.25">
      <c r="A17" s="21"/>
      <c r="B17" s="22"/>
      <c r="C17" s="120"/>
      <c r="D17" s="125"/>
      <c r="E17" s="53"/>
      <c r="F17" s="53"/>
      <c r="G17" s="53"/>
      <c r="H17" s="23"/>
      <c r="I17" s="22"/>
      <c r="J17" s="22"/>
      <c r="K17" s="49"/>
      <c r="L17" s="75"/>
      <c r="M17" s="78"/>
      <c r="N17" s="79"/>
      <c r="O17" s="75"/>
      <c r="P17" s="60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86"/>
      <c r="D18" s="187"/>
      <c r="E18" s="25">
        <f>'zákazka a cenová ponuka 1 '!E18+'zákazka a cenová ponuka 2'!E18+'zákazka a cenová ponuka 3'!E18+'zákazka a cenová ponuka 4'!E18</f>
        <v>0</v>
      </c>
      <c r="F18" s="25">
        <f>'zákazka a cenová ponuka 1 '!F18+'zákazka a cenová ponuka 2'!F18+'zákazka a cenová ponuka 3'!F18+'zákazka a cenová ponuka 4'!F18</f>
        <v>84.65</v>
      </c>
      <c r="G18" s="25">
        <f>SUM(E18:F18)</f>
        <v>84.65</v>
      </c>
      <c r="H18" s="23"/>
      <c r="I18" s="22"/>
      <c r="J18" s="22"/>
      <c r="K18" s="49"/>
      <c r="L18" s="75">
        <f>'zákazka a cenová ponuka 1 '!L18+'zákazka a cenová ponuka 2'!L18+'zákazka a cenová ponuka 3'!L18+'zákazka a cenová ponuka 4'!L18</f>
        <v>1763.06</v>
      </c>
      <c r="M18" s="78" t="s">
        <v>61</v>
      </c>
      <c r="N18" s="79"/>
      <c r="O18" s="75">
        <f>'zákazka a cenová ponuka 1 '!O18+'zákazka a cenová ponuka 2'!O18+'zákazka a cenová ponuka 3'!O18+'zákazka a cenová ponuka 4'!O18</f>
        <v>0</v>
      </c>
      <c r="P18" s="60"/>
    </row>
    <row r="19" spans="1:16" x14ac:dyDescent="0.25">
      <c r="A19" s="21"/>
      <c r="B19" s="22"/>
      <c r="C19" s="120"/>
      <c r="D19" s="125"/>
      <c r="E19" s="53">
        <f>'zákazka a cenová ponuka 1 '!E19+'zákazka a cenová ponuka 2'!E19+'zákazka a cenová ponuka 3'!E19+'zákazka a cenová ponuka 4'!E19</f>
        <v>0</v>
      </c>
      <c r="F19" s="53">
        <f>'zákazka a cenová ponuka 1 '!F19+'zákazka a cenová ponuka 2'!F19+'zákazka a cenová ponuka 3'!F19+'zákazka a cenová ponuka 4'!F19</f>
        <v>197.54000000000002</v>
      </c>
      <c r="G19" s="53">
        <f t="shared" ref="G19" si="6">SUM(E19:F19)</f>
        <v>197.54000000000002</v>
      </c>
      <c r="H19" s="23"/>
      <c r="I19" s="22"/>
      <c r="J19" s="22"/>
      <c r="K19" s="49"/>
      <c r="L19" s="75">
        <f>'zákazka a cenová ponuka 1 '!L19+'zákazka a cenová ponuka 2'!L19+'zákazka a cenová ponuka 3'!L19+'zákazka a cenová ponuka 4'!L19</f>
        <v>3647.5200000000004</v>
      </c>
      <c r="M19" s="78" t="s">
        <v>61</v>
      </c>
      <c r="N19" s="79"/>
      <c r="O19" s="75">
        <f>'zákazka a cenová ponuka 1 '!O19+'zákazka a cenová ponuka 2'!O19+'zákazka a cenová ponuka 3'!O19+'zákazka a cenová ponuka 4'!O19</f>
        <v>0</v>
      </c>
      <c r="P19" s="60" t="str">
        <f t="shared" si="5"/>
        <v xml:space="preserve"> </v>
      </c>
    </row>
    <row r="20" spans="1:16" ht="15.75" thickBot="1" x14ac:dyDescent="0.3">
      <c r="A20" s="97"/>
      <c r="B20" s="98" t="s">
        <v>73</v>
      </c>
      <c r="C20" s="184"/>
      <c r="D20" s="185"/>
      <c r="E20" s="99">
        <f>SUM(E18:E19)</f>
        <v>0</v>
      </c>
      <c r="F20" s="99">
        <f t="shared" ref="F20:G20" si="7">SUM(F18:F19)</f>
        <v>282.19000000000005</v>
      </c>
      <c r="G20" s="99">
        <f t="shared" si="7"/>
        <v>282.19000000000005</v>
      </c>
      <c r="H20" s="100"/>
      <c r="I20" s="98"/>
      <c r="J20" s="98"/>
      <c r="K20" s="101"/>
      <c r="L20" s="83">
        <f>SUM(L18:L19)</f>
        <v>5410.58</v>
      </c>
      <c r="M20" s="84"/>
      <c r="N20" s="85"/>
      <c r="O20" s="83">
        <f>SUM(O18:O19)</f>
        <v>0</v>
      </c>
      <c r="P20" s="60" t="str">
        <f t="shared" si="5"/>
        <v xml:space="preserve"> </v>
      </c>
    </row>
    <row r="21" spans="1:16" ht="15.75" thickBot="1" x14ac:dyDescent="0.3">
      <c r="A21" s="102"/>
      <c r="B21" s="103"/>
      <c r="C21" s="104"/>
      <c r="D21" s="105"/>
      <c r="E21" s="107">
        <f>E12+E16+E20</f>
        <v>0</v>
      </c>
      <c r="F21" s="107">
        <f t="shared" ref="F21:G21" si="8">F12+F16+F20</f>
        <v>1759.51</v>
      </c>
      <c r="G21" s="107">
        <f t="shared" si="8"/>
        <v>1759.51</v>
      </c>
      <c r="H21" s="96"/>
      <c r="I21" s="103"/>
      <c r="J21" s="103"/>
      <c r="K21" s="106"/>
      <c r="L21" s="34"/>
      <c r="M21" s="35"/>
      <c r="N21" s="35"/>
      <c r="O21" s="38"/>
      <c r="P21" s="60"/>
    </row>
    <row r="22" spans="1:16" ht="15.75" thickBot="1" x14ac:dyDescent="0.3">
      <c r="A22" s="46"/>
      <c r="B22" s="36"/>
      <c r="C22" s="36"/>
      <c r="D22" s="36"/>
      <c r="E22" s="36"/>
      <c r="F22" s="36"/>
      <c r="G22" s="36"/>
      <c r="H22" s="36"/>
      <c r="I22" s="36"/>
      <c r="J22" s="173" t="s">
        <v>13</v>
      </c>
      <c r="K22" s="173"/>
      <c r="L22" s="34">
        <f>L12+L16+L20</f>
        <v>28731.660000000003</v>
      </c>
      <c r="M22" s="37"/>
      <c r="N22" s="39" t="s">
        <v>14</v>
      </c>
      <c r="O22" s="34">
        <f>O12+O16+O20</f>
        <v>0</v>
      </c>
      <c r="P22" s="60" t="str">
        <f>IF(O22&gt;L22,"prekročená cena","nižšia ako stanovená")</f>
        <v>nižšia ako stanovená</v>
      </c>
    </row>
    <row r="23" spans="1:16" ht="15.75" thickBot="1" x14ac:dyDescent="0.3">
      <c r="A23" s="174" t="s">
        <v>15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6"/>
      <c r="O23" s="34">
        <f>O22*0.2</f>
        <v>0</v>
      </c>
    </row>
    <row r="24" spans="1:16" ht="15.75" thickBot="1" x14ac:dyDescent="0.3">
      <c r="A24" s="174" t="s">
        <v>16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6"/>
      <c r="O24" s="34">
        <f>O22+O23</f>
        <v>0</v>
      </c>
    </row>
    <row r="25" spans="1:16" x14ac:dyDescent="0.25">
      <c r="A25" s="162" t="s">
        <v>17</v>
      </c>
      <c r="B25" s="162"/>
      <c r="C25" s="162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1:16" x14ac:dyDescent="0.25">
      <c r="A26" s="177" t="s">
        <v>65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</row>
    <row r="27" spans="1:16" ht="25.5" customHeight="1" x14ac:dyDescent="0.25">
      <c r="A27" s="48" t="s">
        <v>57</v>
      </c>
      <c r="B27" s="48"/>
      <c r="C27" s="48"/>
      <c r="D27" s="48"/>
      <c r="E27" s="48"/>
      <c r="F27" s="48"/>
      <c r="G27" s="47" t="s">
        <v>55</v>
      </c>
      <c r="H27" s="48"/>
      <c r="I27" s="48"/>
      <c r="J27" s="41"/>
      <c r="K27" s="41"/>
      <c r="L27" s="41"/>
      <c r="M27" s="41"/>
      <c r="N27" s="41"/>
      <c r="O27" s="41"/>
    </row>
    <row r="28" spans="1:16" ht="15" customHeight="1" x14ac:dyDescent="0.25">
      <c r="A28" s="192" t="s">
        <v>67</v>
      </c>
      <c r="B28" s="193"/>
      <c r="C28" s="193"/>
      <c r="D28" s="193"/>
      <c r="E28" s="194"/>
      <c r="F28" s="163" t="s">
        <v>56</v>
      </c>
      <c r="G28" s="42" t="s">
        <v>18</v>
      </c>
      <c r="H28" s="178">
        <f>'zákazka a cenová ponuka 1 '!H28:O28</f>
        <v>0</v>
      </c>
      <c r="I28" s="179"/>
      <c r="J28" s="179"/>
      <c r="K28" s="179"/>
      <c r="L28" s="179"/>
      <c r="M28" s="179"/>
      <c r="N28" s="179"/>
      <c r="O28" s="180"/>
    </row>
    <row r="29" spans="1:16" x14ac:dyDescent="0.25">
      <c r="A29" s="195"/>
      <c r="B29" s="196"/>
      <c r="C29" s="196"/>
      <c r="D29" s="196"/>
      <c r="E29" s="197"/>
      <c r="F29" s="163"/>
      <c r="G29" s="42" t="s">
        <v>19</v>
      </c>
      <c r="H29" s="178">
        <f>'zákazka a cenová ponuka 1 '!H29:O29</f>
        <v>0</v>
      </c>
      <c r="I29" s="179"/>
      <c r="J29" s="179"/>
      <c r="K29" s="179"/>
      <c r="L29" s="179"/>
      <c r="M29" s="179"/>
      <c r="N29" s="179"/>
      <c r="O29" s="180"/>
    </row>
    <row r="30" spans="1:16" ht="18" customHeight="1" x14ac:dyDescent="0.25">
      <c r="A30" s="195"/>
      <c r="B30" s="196"/>
      <c r="C30" s="196"/>
      <c r="D30" s="196"/>
      <c r="E30" s="197"/>
      <c r="F30" s="163"/>
      <c r="G30" s="42" t="s">
        <v>20</v>
      </c>
      <c r="H30" s="178">
        <f>'zákazka a cenová ponuka 1 '!H30:O30</f>
        <v>0</v>
      </c>
      <c r="I30" s="179"/>
      <c r="J30" s="179"/>
      <c r="K30" s="179"/>
      <c r="L30" s="179"/>
      <c r="M30" s="179"/>
      <c r="N30" s="179"/>
      <c r="O30" s="180"/>
    </row>
    <row r="31" spans="1:16" x14ac:dyDescent="0.25">
      <c r="A31" s="195"/>
      <c r="B31" s="196"/>
      <c r="C31" s="196"/>
      <c r="D31" s="196"/>
      <c r="E31" s="197"/>
      <c r="F31" s="163"/>
      <c r="G31" s="42" t="s">
        <v>21</v>
      </c>
      <c r="H31" s="178">
        <f>'zákazka a cenová ponuka 1 '!H31:O31</f>
        <v>0</v>
      </c>
      <c r="I31" s="179"/>
      <c r="J31" s="179"/>
      <c r="K31" s="179"/>
      <c r="L31" s="179"/>
      <c r="M31" s="179"/>
      <c r="N31" s="179"/>
      <c r="O31" s="180"/>
    </row>
    <row r="32" spans="1:16" x14ac:dyDescent="0.25">
      <c r="A32" s="195"/>
      <c r="B32" s="196"/>
      <c r="C32" s="196"/>
      <c r="D32" s="196"/>
      <c r="E32" s="197"/>
      <c r="F32" s="163"/>
      <c r="G32" s="42" t="s">
        <v>22</v>
      </c>
      <c r="H32" s="178">
        <f>'zákazka a cenová ponuka 1 '!H32:O32</f>
        <v>0</v>
      </c>
      <c r="I32" s="179"/>
      <c r="J32" s="179"/>
      <c r="K32" s="179"/>
      <c r="L32" s="179"/>
      <c r="M32" s="179"/>
      <c r="N32" s="179"/>
      <c r="O32" s="180"/>
    </row>
    <row r="33" spans="1:15" x14ac:dyDescent="0.25">
      <c r="A33" s="195"/>
      <c r="B33" s="196"/>
      <c r="C33" s="196"/>
      <c r="D33" s="196"/>
      <c r="E33" s="19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95"/>
      <c r="B34" s="196"/>
      <c r="C34" s="196"/>
      <c r="D34" s="196"/>
      <c r="E34" s="19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98"/>
      <c r="B35" s="199"/>
      <c r="C35" s="199"/>
      <c r="D35" s="199"/>
      <c r="E35" s="200"/>
      <c r="F35" s="41"/>
      <c r="G35" s="16"/>
      <c r="H35" s="16"/>
      <c r="I35" s="16"/>
      <c r="J35" s="16" t="s">
        <v>23</v>
      </c>
      <c r="K35" s="16"/>
      <c r="L35" s="159"/>
      <c r="M35" s="160"/>
      <c r="N35" s="161"/>
      <c r="O35" s="16"/>
    </row>
    <row r="36" spans="1:15" x14ac:dyDescent="0.25">
      <c r="A36" s="41"/>
      <c r="B36" s="41"/>
      <c r="C36" s="41"/>
      <c r="D36" s="41"/>
      <c r="E36" s="41"/>
      <c r="F36" s="41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357tg0/5mi2ld5neRaUKvhglHiRKtCu6v3+SGl/1iEGJ4uJ0goYjxPi2/38uJcO8ie67PSLGffVVJiZlmLrvbw==" saltValue="mrx+/1ecB6C1AOOwzPMx2A==" spinCount="100000" sheet="1" objects="1" scenarios="1"/>
  <mergeCells count="44">
    <mergeCell ref="A8:A9"/>
    <mergeCell ref="A24:N24"/>
    <mergeCell ref="A25:C25"/>
    <mergeCell ref="A26:O26"/>
    <mergeCell ref="A28:E35"/>
    <mergeCell ref="F28:F32"/>
    <mergeCell ref="H29:O29"/>
    <mergeCell ref="H30:O30"/>
    <mergeCell ref="H31:O31"/>
    <mergeCell ref="H32:O32"/>
    <mergeCell ref="L35:N35"/>
    <mergeCell ref="L7:L9"/>
    <mergeCell ref="M7:M9"/>
    <mergeCell ref="N7:N9"/>
    <mergeCell ref="O7:O9"/>
    <mergeCell ref="B7:B9"/>
    <mergeCell ref="A1:L1"/>
    <mergeCell ref="C3:K3"/>
    <mergeCell ref="B4:F4"/>
    <mergeCell ref="B5:F5"/>
    <mergeCell ref="A6:B6"/>
    <mergeCell ref="C10:D10"/>
    <mergeCell ref="C11:D11"/>
    <mergeCell ref="J7:J9"/>
    <mergeCell ref="K7:K9"/>
    <mergeCell ref="C17:D17"/>
    <mergeCell ref="C7:D7"/>
    <mergeCell ref="E7:G7"/>
    <mergeCell ref="H7:H9"/>
    <mergeCell ref="I7:I9"/>
    <mergeCell ref="C8:D9"/>
    <mergeCell ref="E8:E9"/>
    <mergeCell ref="F8:F9"/>
    <mergeCell ref="G8:G9"/>
    <mergeCell ref="C18:D18"/>
    <mergeCell ref="C12:D12"/>
    <mergeCell ref="C14:D14"/>
    <mergeCell ref="C15:D15"/>
    <mergeCell ref="C16:D16"/>
    <mergeCell ref="H28:O28"/>
    <mergeCell ref="C19:D19"/>
    <mergeCell ref="C20:D20"/>
    <mergeCell ref="J22:K22"/>
    <mergeCell ref="A23:N23"/>
  </mergeCells>
  <pageMargins left="0.7" right="0.7" top="0.75" bottom="0.75" header="0.3" footer="0.3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205" t="s">
        <v>51</v>
      </c>
      <c r="M2" s="205"/>
    </row>
    <row r="3" spans="1:14" x14ac:dyDescent="0.25">
      <c r="A3" s="5" t="s">
        <v>25</v>
      </c>
      <c r="B3" s="202" t="s">
        <v>26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</row>
    <row r="4" spans="1:14" x14ac:dyDescent="0.25">
      <c r="A4" s="5" t="s">
        <v>27</v>
      </c>
      <c r="B4" s="202" t="s">
        <v>28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5" spans="1:14" x14ac:dyDescent="0.25">
      <c r="A5" s="5" t="s">
        <v>8</v>
      </c>
      <c r="B5" s="202" t="s">
        <v>29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</row>
    <row r="6" spans="1:14" x14ac:dyDescent="0.25">
      <c r="A6" s="5" t="s">
        <v>2</v>
      </c>
      <c r="B6" s="202" t="s">
        <v>30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</row>
    <row r="7" spans="1:14" x14ac:dyDescent="0.25">
      <c r="A7" s="6" t="s">
        <v>31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4"/>
    </row>
    <row r="8" spans="1:14" x14ac:dyDescent="0.25">
      <c r="A8" s="5" t="s">
        <v>12</v>
      </c>
      <c r="B8" s="202" t="s">
        <v>32</v>
      </c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</row>
    <row r="9" spans="1:14" x14ac:dyDescent="0.25">
      <c r="A9" s="7" t="s">
        <v>33</v>
      </c>
      <c r="B9" s="202" t="s">
        <v>34</v>
      </c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</row>
    <row r="10" spans="1:14" x14ac:dyDescent="0.25">
      <c r="A10" s="7" t="s">
        <v>35</v>
      </c>
      <c r="B10" s="202" t="s">
        <v>36</v>
      </c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</row>
    <row r="11" spans="1:14" x14ac:dyDescent="0.25">
      <c r="A11" s="8" t="s">
        <v>37</v>
      </c>
      <c r="B11" s="202" t="s">
        <v>38</v>
      </c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</row>
    <row r="12" spans="1:14" x14ac:dyDescent="0.25">
      <c r="A12" s="9" t="s">
        <v>39</v>
      </c>
      <c r="B12" s="202" t="s">
        <v>40</v>
      </c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</row>
    <row r="13" spans="1:14" ht="24" customHeight="1" x14ac:dyDescent="0.25">
      <c r="A13" s="8" t="s">
        <v>41</v>
      </c>
      <c r="B13" s="202" t="s">
        <v>42</v>
      </c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</row>
    <row r="14" spans="1:14" ht="16.5" customHeight="1" x14ac:dyDescent="0.25">
      <c r="A14" s="8" t="s">
        <v>5</v>
      </c>
      <c r="B14" s="202" t="s">
        <v>52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</row>
    <row r="15" spans="1:14" x14ac:dyDescent="0.25">
      <c r="A15" s="8" t="s">
        <v>43</v>
      </c>
      <c r="B15" s="202" t="s">
        <v>44</v>
      </c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</row>
    <row r="16" spans="1:14" ht="38.25" x14ac:dyDescent="0.25">
      <c r="A16" s="10" t="s">
        <v>45</v>
      </c>
      <c r="B16" s="202" t="s">
        <v>46</v>
      </c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</row>
    <row r="17" spans="1:14" ht="28.5" customHeight="1" x14ac:dyDescent="0.25">
      <c r="A17" s="10" t="s">
        <v>47</v>
      </c>
      <c r="B17" s="202" t="s">
        <v>48</v>
      </c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</row>
    <row r="18" spans="1:14" ht="27" customHeight="1" x14ac:dyDescent="0.25">
      <c r="A18" s="11" t="s">
        <v>49</v>
      </c>
      <c r="B18" s="202" t="s">
        <v>50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</row>
    <row r="19" spans="1:14" ht="75" customHeight="1" x14ac:dyDescent="0.25">
      <c r="A19" s="43" t="s">
        <v>62</v>
      </c>
      <c r="B19" s="201" t="s">
        <v>63</v>
      </c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zákazka a cenová ponuka 1 </vt:lpstr>
      <vt:lpstr>zákazka a cenová ponuka 2</vt:lpstr>
      <vt:lpstr>zákazka a cenová ponuka 3</vt:lpstr>
      <vt:lpstr>zákazka a cenová ponuka 4</vt:lpstr>
      <vt:lpstr>Sumár</vt:lpstr>
      <vt:lpstr>Vysvetlívky</vt:lpstr>
      <vt:lpstr>'zákazka a cenová ponuka 1 '!Oblasť_tlače</vt:lpstr>
      <vt:lpstr>'zákazka a cenová ponuka 2'!Oblasť_tlače</vt:lpstr>
      <vt:lpstr>'zákazka a cenová ponuka 3'!Oblasť_tlače</vt:lpstr>
      <vt:lpstr>'zákazka a cenová ponuka 4'!Oblasť_tlače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miroslav.baca</cp:lastModifiedBy>
  <cp:lastPrinted>2021-03-15T14:34:19Z</cp:lastPrinted>
  <dcterms:created xsi:type="dcterms:W3CDTF">2012-08-13T12:29:09Z</dcterms:created>
  <dcterms:modified xsi:type="dcterms:W3CDTF">2021-11-03T08:15:50Z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