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\\192.168.1.70\invest\2021 VEREJNE OBSTARAVANIE\ZsNH - § 117\VÝZVA 055_2021 Úprava sociálneho zariadenia na bezbariérové v objekte Zdravotného strediska Ťahanovce, Košice\"/>
    </mc:Choice>
  </mc:AlternateContent>
  <xr:revisionPtr revIDLastSave="0" documentId="13_ncr:1_{67146319-EDC1-4E7D-BE3D-75F5C0EF7B6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kapitulácia stavby" sheetId="1" r:id="rId1"/>
    <sheet name="605 - Stavebné úpravy WC ..." sheetId="2" r:id="rId2"/>
    <sheet name="02 - Elektroinštalácia" sheetId="3" r:id="rId3"/>
    <sheet name="03- ZTI" sheetId="4" r:id="rId4"/>
  </sheets>
  <externalReferences>
    <externalReference r:id="rId5"/>
  </externalReferences>
  <definedNames>
    <definedName name="_xlnm.Print_Titles" localSheetId="2">'02 - Elektroinštalácia'!$115:$115</definedName>
    <definedName name="_xlnm.Print_Titles" localSheetId="3">'03- ZTI'!$116:$116</definedName>
    <definedName name="_xlnm.Print_Titles" localSheetId="1">'605 - Stavebné úpravy WC ...'!$119:$119</definedName>
    <definedName name="_xlnm.Print_Titles" localSheetId="0">'Rekapitulácia stavby'!$85:$85</definedName>
    <definedName name="_xlnm.Print_Area" localSheetId="2">'02 - Elektroinštalácia'!$C$4:$Q$70,'02 - Elektroinštalácia'!$C$76:$Q$99,'02 - Elektroinštalácia'!$C$105:$Q$187</definedName>
    <definedName name="_xlnm.Print_Area" localSheetId="3">'03- ZTI'!$C$4:$Q$71,'03- ZTI'!$C$77:$Q$101,'03- ZTI'!$C$107:$Q$176</definedName>
    <definedName name="_xlnm.Print_Area" localSheetId="1">'605 - Stavebné úpravy WC ...'!$C$4:$Q$70,'605 - Stavebné úpravy WC ...'!$C$76:$Q$104,'605 - Stavebné úpravy WC ...'!$C$110:$Q$264</definedName>
    <definedName name="_xlnm.Print_Area" localSheetId="0">'Rekapitulácia stavby'!$C$4:$AP$70,'Rekapitulácia stavby'!$C$76:$AP$94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76" i="4" l="1"/>
  <c r="BI176" i="4"/>
  <c r="BH176" i="4"/>
  <c r="BG176" i="4"/>
  <c r="BE176" i="4"/>
  <c r="AA176" i="4"/>
  <c r="Y176" i="4"/>
  <c r="W176" i="4"/>
  <c r="N176" i="4"/>
  <c r="BF176" i="4" s="1"/>
  <c r="BK175" i="4"/>
  <c r="BI175" i="4"/>
  <c r="BH175" i="4"/>
  <c r="BG175" i="4"/>
  <c r="BE175" i="4"/>
  <c r="AA175" i="4"/>
  <c r="Y175" i="4"/>
  <c r="W175" i="4"/>
  <c r="N175" i="4"/>
  <c r="BF175" i="4" s="1"/>
  <c r="BK174" i="4"/>
  <c r="BI174" i="4"/>
  <c r="BH174" i="4"/>
  <c r="BG174" i="4"/>
  <c r="BE174" i="4"/>
  <c r="AA174" i="4"/>
  <c r="Y174" i="4"/>
  <c r="W174" i="4"/>
  <c r="N174" i="4"/>
  <c r="BF174" i="4" s="1"/>
  <c r="BK172" i="4"/>
  <c r="BI172" i="4"/>
  <c r="BH172" i="4"/>
  <c r="BG172" i="4"/>
  <c r="BE172" i="4"/>
  <c r="AA172" i="4"/>
  <c r="Y172" i="4"/>
  <c r="W172" i="4"/>
  <c r="N172" i="4"/>
  <c r="BF172" i="4" s="1"/>
  <c r="BK171" i="4"/>
  <c r="BI171" i="4"/>
  <c r="BH171" i="4"/>
  <c r="BG171" i="4"/>
  <c r="BE171" i="4"/>
  <c r="AA171" i="4"/>
  <c r="Y171" i="4"/>
  <c r="W171" i="4"/>
  <c r="N171" i="4"/>
  <c r="BF171" i="4" s="1"/>
  <c r="BK170" i="4"/>
  <c r="BI170" i="4"/>
  <c r="BH170" i="4"/>
  <c r="BG170" i="4"/>
  <c r="BE170" i="4"/>
  <c r="AA170" i="4"/>
  <c r="Y170" i="4"/>
  <c r="W170" i="4"/>
  <c r="N170" i="4"/>
  <c r="BF170" i="4" s="1"/>
  <c r="BK169" i="4"/>
  <c r="BI169" i="4"/>
  <c r="BH169" i="4"/>
  <c r="BG169" i="4"/>
  <c r="BE169" i="4"/>
  <c r="AA169" i="4"/>
  <c r="Y169" i="4"/>
  <c r="W169" i="4"/>
  <c r="N169" i="4"/>
  <c r="BF169" i="4" s="1"/>
  <c r="BK168" i="4"/>
  <c r="BI168" i="4"/>
  <c r="BH168" i="4"/>
  <c r="BG168" i="4"/>
  <c r="BE168" i="4"/>
  <c r="AA168" i="4"/>
  <c r="Y168" i="4"/>
  <c r="W168" i="4"/>
  <c r="N168" i="4"/>
  <c r="BF168" i="4" s="1"/>
  <c r="BK166" i="4"/>
  <c r="BI166" i="4"/>
  <c r="BH166" i="4"/>
  <c r="BG166" i="4"/>
  <c r="BF166" i="4"/>
  <c r="BE166" i="4"/>
  <c r="AA166" i="4"/>
  <c r="Y166" i="4"/>
  <c r="W166" i="4"/>
  <c r="N166" i="4"/>
  <c r="BK165" i="4"/>
  <c r="BI165" i="4"/>
  <c r="BH165" i="4"/>
  <c r="BG165" i="4"/>
  <c r="BE165" i="4"/>
  <c r="AA165" i="4"/>
  <c r="Y165" i="4"/>
  <c r="W165" i="4"/>
  <c r="N165" i="4"/>
  <c r="BF165" i="4" s="1"/>
  <c r="BK160" i="4"/>
  <c r="BI160" i="4"/>
  <c r="BH160" i="4"/>
  <c r="BG160" i="4"/>
  <c r="BE160" i="4"/>
  <c r="AA160" i="4"/>
  <c r="Y160" i="4"/>
  <c r="W160" i="4"/>
  <c r="N160" i="4"/>
  <c r="BF160" i="4" s="1"/>
  <c r="BK159" i="4"/>
  <c r="BI159" i="4"/>
  <c r="BH159" i="4"/>
  <c r="BG159" i="4"/>
  <c r="BE159" i="4"/>
  <c r="AA159" i="4"/>
  <c r="Y159" i="4"/>
  <c r="W159" i="4"/>
  <c r="N159" i="4"/>
  <c r="BF159" i="4" s="1"/>
  <c r="BK158" i="4"/>
  <c r="BI158" i="4"/>
  <c r="BH158" i="4"/>
  <c r="BG158" i="4"/>
  <c r="BE158" i="4"/>
  <c r="AA158" i="4"/>
  <c r="Y158" i="4"/>
  <c r="W158" i="4"/>
  <c r="N158" i="4"/>
  <c r="BF158" i="4" s="1"/>
  <c r="BK157" i="4"/>
  <c r="BI157" i="4"/>
  <c r="BH157" i="4"/>
  <c r="BG157" i="4"/>
  <c r="BE157" i="4"/>
  <c r="AA157" i="4"/>
  <c r="Y157" i="4"/>
  <c r="W157" i="4"/>
  <c r="N157" i="4"/>
  <c r="BF157" i="4" s="1"/>
  <c r="BK156" i="4"/>
  <c r="BI156" i="4"/>
  <c r="BH156" i="4"/>
  <c r="BG156" i="4"/>
  <c r="BE156" i="4"/>
  <c r="AA156" i="4"/>
  <c r="Y156" i="4"/>
  <c r="W156" i="4"/>
  <c r="N156" i="4"/>
  <c r="BF156" i="4" s="1"/>
  <c r="BK155" i="4"/>
  <c r="BI155" i="4"/>
  <c r="BH155" i="4"/>
  <c r="BG155" i="4"/>
  <c r="BE155" i="4"/>
  <c r="AA155" i="4"/>
  <c r="Y155" i="4"/>
  <c r="W155" i="4"/>
  <c r="N155" i="4"/>
  <c r="BF155" i="4" s="1"/>
  <c r="BK154" i="4"/>
  <c r="BI154" i="4"/>
  <c r="BH154" i="4"/>
  <c r="BG154" i="4"/>
  <c r="BE154" i="4"/>
  <c r="AA154" i="4"/>
  <c r="Y154" i="4"/>
  <c r="W154" i="4"/>
  <c r="N154" i="4"/>
  <c r="BF154" i="4" s="1"/>
  <c r="BK153" i="4"/>
  <c r="BI153" i="4"/>
  <c r="BH153" i="4"/>
  <c r="BG153" i="4"/>
  <c r="BE153" i="4"/>
  <c r="AA153" i="4"/>
  <c r="Y153" i="4"/>
  <c r="W153" i="4"/>
  <c r="N153" i="4"/>
  <c r="BF153" i="4" s="1"/>
  <c r="BK152" i="4"/>
  <c r="BI152" i="4"/>
  <c r="BH152" i="4"/>
  <c r="BG152" i="4"/>
  <c r="BE152" i="4"/>
  <c r="AA152" i="4"/>
  <c r="Y152" i="4"/>
  <c r="W152" i="4"/>
  <c r="N152" i="4"/>
  <c r="BF152" i="4" s="1"/>
  <c r="BK151" i="4"/>
  <c r="BI151" i="4"/>
  <c r="BH151" i="4"/>
  <c r="BG151" i="4"/>
  <c r="BE151" i="4"/>
  <c r="AA151" i="4"/>
  <c r="Y151" i="4"/>
  <c r="W151" i="4"/>
  <c r="N151" i="4"/>
  <c r="BF151" i="4" s="1"/>
  <c r="BK150" i="4"/>
  <c r="BI150" i="4"/>
  <c r="BH150" i="4"/>
  <c r="BG150" i="4"/>
  <c r="BE150" i="4"/>
  <c r="AA150" i="4"/>
  <c r="Y150" i="4"/>
  <c r="W150" i="4"/>
  <c r="N150" i="4"/>
  <c r="BF150" i="4" s="1"/>
  <c r="BK149" i="4"/>
  <c r="BI149" i="4"/>
  <c r="BH149" i="4"/>
  <c r="BG149" i="4"/>
  <c r="BE149" i="4"/>
  <c r="AA149" i="4"/>
  <c r="Y149" i="4"/>
  <c r="W149" i="4"/>
  <c r="N149" i="4"/>
  <c r="BF149" i="4" s="1"/>
  <c r="BK148" i="4"/>
  <c r="BI148" i="4"/>
  <c r="BH148" i="4"/>
  <c r="BG148" i="4"/>
  <c r="BE148" i="4"/>
  <c r="AA148" i="4"/>
  <c r="Y148" i="4"/>
  <c r="W148" i="4"/>
  <c r="N148" i="4"/>
  <c r="BK147" i="4"/>
  <c r="BI147" i="4"/>
  <c r="BH147" i="4"/>
  <c r="BG147" i="4"/>
  <c r="BE147" i="4"/>
  <c r="AA147" i="4"/>
  <c r="Y147" i="4"/>
  <c r="W147" i="4"/>
  <c r="N147" i="4"/>
  <c r="BF147" i="4" s="1"/>
  <c r="BK145" i="4"/>
  <c r="BI145" i="4"/>
  <c r="BH145" i="4"/>
  <c r="BG145" i="4"/>
  <c r="BE145" i="4"/>
  <c r="AA145" i="4"/>
  <c r="Y145" i="4"/>
  <c r="W145" i="4"/>
  <c r="N145" i="4"/>
  <c r="BF145" i="4" s="1"/>
  <c r="BK144" i="4"/>
  <c r="BI144" i="4"/>
  <c r="BH144" i="4"/>
  <c r="BG144" i="4"/>
  <c r="BE144" i="4"/>
  <c r="AA144" i="4"/>
  <c r="Y144" i="4"/>
  <c r="W144" i="4"/>
  <c r="N144" i="4"/>
  <c r="BF144" i="4" s="1"/>
  <c r="BK143" i="4"/>
  <c r="BI143" i="4"/>
  <c r="BH143" i="4"/>
  <c r="BG143" i="4"/>
  <c r="BE143" i="4"/>
  <c r="AA143" i="4"/>
  <c r="Y143" i="4"/>
  <c r="W143" i="4"/>
  <c r="N143" i="4"/>
  <c r="BF143" i="4" s="1"/>
  <c r="BK142" i="4"/>
  <c r="BI142" i="4"/>
  <c r="BH142" i="4"/>
  <c r="BG142" i="4"/>
  <c r="BE142" i="4"/>
  <c r="AA142" i="4"/>
  <c r="Y142" i="4"/>
  <c r="W142" i="4"/>
  <c r="N142" i="4"/>
  <c r="BF142" i="4" s="1"/>
  <c r="BK141" i="4"/>
  <c r="BI141" i="4"/>
  <c r="BH141" i="4"/>
  <c r="BG141" i="4"/>
  <c r="BE141" i="4"/>
  <c r="AA141" i="4"/>
  <c r="Y141" i="4"/>
  <c r="W141" i="4"/>
  <c r="N141" i="4"/>
  <c r="BF141" i="4" s="1"/>
  <c r="BK140" i="4"/>
  <c r="BI140" i="4"/>
  <c r="BH140" i="4"/>
  <c r="BG140" i="4"/>
  <c r="BE140" i="4"/>
  <c r="AA140" i="4"/>
  <c r="Y140" i="4"/>
  <c r="W140" i="4"/>
  <c r="N140" i="4"/>
  <c r="BF140" i="4" s="1"/>
  <c r="BK139" i="4"/>
  <c r="BI139" i="4"/>
  <c r="BH139" i="4"/>
  <c r="BG139" i="4"/>
  <c r="BE139" i="4"/>
  <c r="AA139" i="4"/>
  <c r="Y139" i="4"/>
  <c r="W139" i="4"/>
  <c r="N139" i="4"/>
  <c r="BF139" i="4" s="1"/>
  <c r="BK137" i="4"/>
  <c r="BI137" i="4"/>
  <c r="BH137" i="4"/>
  <c r="BG137" i="4"/>
  <c r="BE137" i="4"/>
  <c r="AA137" i="4"/>
  <c r="Y137" i="4"/>
  <c r="W137" i="4"/>
  <c r="N137" i="4"/>
  <c r="BF137" i="4" s="1"/>
  <c r="BK136" i="4"/>
  <c r="BI136" i="4"/>
  <c r="BH136" i="4"/>
  <c r="BG136" i="4"/>
  <c r="BE136" i="4"/>
  <c r="AA136" i="4"/>
  <c r="Y136" i="4"/>
  <c r="W136" i="4"/>
  <c r="N136" i="4"/>
  <c r="BK135" i="4"/>
  <c r="BI135" i="4"/>
  <c r="BH135" i="4"/>
  <c r="BG135" i="4"/>
  <c r="BE135" i="4"/>
  <c r="AA135" i="4"/>
  <c r="Y135" i="4"/>
  <c r="W135" i="4"/>
  <c r="N135" i="4"/>
  <c r="BF135" i="4" s="1"/>
  <c r="BK134" i="4"/>
  <c r="BI134" i="4"/>
  <c r="BH134" i="4"/>
  <c r="BG134" i="4"/>
  <c r="BE134" i="4"/>
  <c r="AA134" i="4"/>
  <c r="Y134" i="4"/>
  <c r="W134" i="4"/>
  <c r="N134" i="4"/>
  <c r="BK123" i="4"/>
  <c r="BI123" i="4"/>
  <c r="BH123" i="4"/>
  <c r="BG123" i="4"/>
  <c r="BE123" i="4"/>
  <c r="AA123" i="4"/>
  <c r="Y123" i="4"/>
  <c r="W123" i="4"/>
  <c r="N123" i="4"/>
  <c r="BF123" i="4" s="1"/>
  <c r="BK173" i="4"/>
  <c r="BI173" i="4"/>
  <c r="BH173" i="4"/>
  <c r="BG173" i="4"/>
  <c r="BE173" i="4"/>
  <c r="AA173" i="4"/>
  <c r="Y173" i="4"/>
  <c r="W173" i="4"/>
  <c r="N173" i="4"/>
  <c r="BF173" i="4" s="1"/>
  <c r="BK167" i="4"/>
  <c r="BI167" i="4"/>
  <c r="BH167" i="4"/>
  <c r="BG167" i="4"/>
  <c r="BE167" i="4"/>
  <c r="AA167" i="4"/>
  <c r="Y167" i="4"/>
  <c r="W167" i="4"/>
  <c r="N167" i="4"/>
  <c r="BF167" i="4" s="1"/>
  <c r="BK164" i="4"/>
  <c r="BI164" i="4"/>
  <c r="BH164" i="4"/>
  <c r="BG164" i="4"/>
  <c r="BE164" i="4"/>
  <c r="AA164" i="4"/>
  <c r="Y164" i="4"/>
  <c r="W164" i="4"/>
  <c r="N164" i="4"/>
  <c r="BF164" i="4" s="1"/>
  <c r="BK163" i="4"/>
  <c r="BI163" i="4"/>
  <c r="BH163" i="4"/>
  <c r="BG163" i="4"/>
  <c r="BE163" i="4"/>
  <c r="AA163" i="4"/>
  <c r="Y163" i="4"/>
  <c r="W163" i="4"/>
  <c r="N163" i="4"/>
  <c r="BF163" i="4" s="1"/>
  <c r="BK162" i="4"/>
  <c r="BI162" i="4"/>
  <c r="BH162" i="4"/>
  <c r="BG162" i="4"/>
  <c r="BE162" i="4"/>
  <c r="AA162" i="4"/>
  <c r="Y162" i="4"/>
  <c r="W162" i="4"/>
  <c r="N162" i="4"/>
  <c r="BF162" i="4" s="1"/>
  <c r="BK131" i="4"/>
  <c r="BK130" i="4" s="1"/>
  <c r="N130" i="4" s="1"/>
  <c r="N92" i="4" s="1"/>
  <c r="BI131" i="4"/>
  <c r="BH131" i="4"/>
  <c r="BG131" i="4"/>
  <c r="BE131" i="4"/>
  <c r="AA131" i="4"/>
  <c r="AA130" i="4" s="1"/>
  <c r="Y131" i="4"/>
  <c r="Y130" i="4" s="1"/>
  <c r="W131" i="4"/>
  <c r="W130" i="4" s="1"/>
  <c r="N131" i="4"/>
  <c r="BF131" i="4" s="1"/>
  <c r="BK129" i="4"/>
  <c r="BI129" i="4"/>
  <c r="BH129" i="4"/>
  <c r="BG129" i="4"/>
  <c r="BE129" i="4"/>
  <c r="AA129" i="4"/>
  <c r="Y129" i="4"/>
  <c r="W129" i="4"/>
  <c r="N129" i="4"/>
  <c r="BF129" i="4" s="1"/>
  <c r="BK128" i="4"/>
  <c r="BI128" i="4"/>
  <c r="BH128" i="4"/>
  <c r="BG128" i="4"/>
  <c r="BE128" i="4"/>
  <c r="AA128" i="4"/>
  <c r="Y128" i="4"/>
  <c r="W128" i="4"/>
  <c r="N128" i="4"/>
  <c r="BF128" i="4" s="1"/>
  <c r="BK127" i="4"/>
  <c r="BI127" i="4"/>
  <c r="BH127" i="4"/>
  <c r="BG127" i="4"/>
  <c r="BE127" i="4"/>
  <c r="AA127" i="4"/>
  <c r="Y127" i="4"/>
  <c r="W127" i="4"/>
  <c r="N127" i="4"/>
  <c r="BF127" i="4" s="1"/>
  <c r="BK126" i="4"/>
  <c r="BI126" i="4"/>
  <c r="BH126" i="4"/>
  <c r="BG126" i="4"/>
  <c r="BE126" i="4"/>
  <c r="AA126" i="4"/>
  <c r="Y126" i="4"/>
  <c r="W126" i="4"/>
  <c r="N126" i="4"/>
  <c r="BF126" i="4" s="1"/>
  <c r="BK125" i="4"/>
  <c r="BI125" i="4"/>
  <c r="BH125" i="4"/>
  <c r="BG125" i="4"/>
  <c r="BE125" i="4"/>
  <c r="AA125" i="4"/>
  <c r="Y125" i="4"/>
  <c r="W125" i="4"/>
  <c r="N125" i="4"/>
  <c r="BF125" i="4" s="1"/>
  <c r="BK124" i="4"/>
  <c r="BI124" i="4"/>
  <c r="BH124" i="4"/>
  <c r="BG124" i="4"/>
  <c r="BE124" i="4"/>
  <c r="AA124" i="4"/>
  <c r="Y124" i="4"/>
  <c r="W124" i="4"/>
  <c r="N124" i="4"/>
  <c r="BF124" i="4" s="1"/>
  <c r="BK121" i="4"/>
  <c r="BI121" i="4"/>
  <c r="BH121" i="4"/>
  <c r="BG121" i="4"/>
  <c r="BE121" i="4"/>
  <c r="AA121" i="4"/>
  <c r="Y121" i="4"/>
  <c r="W121" i="4"/>
  <c r="N121" i="4"/>
  <c r="BF121" i="4" s="1"/>
  <c r="BK120" i="4"/>
  <c r="BI120" i="4"/>
  <c r="BH120" i="4"/>
  <c r="BG120" i="4"/>
  <c r="BE120" i="4"/>
  <c r="AA120" i="4"/>
  <c r="Y120" i="4"/>
  <c r="W120" i="4"/>
  <c r="N120" i="4"/>
  <c r="BF120" i="4" s="1"/>
  <c r="F111" i="4"/>
  <c r="F109" i="4"/>
  <c r="F81" i="4"/>
  <c r="F79" i="4"/>
  <c r="M28" i="4"/>
  <c r="O21" i="4"/>
  <c r="E21" i="4"/>
  <c r="M84" i="4" s="1"/>
  <c r="O20" i="4"/>
  <c r="O18" i="4"/>
  <c r="E18" i="4"/>
  <c r="M113" i="4" s="1"/>
  <c r="O17" i="4"/>
  <c r="O15" i="4"/>
  <c r="E15" i="4"/>
  <c r="F114" i="4" s="1"/>
  <c r="O14" i="4"/>
  <c r="O12" i="4"/>
  <c r="E12" i="4"/>
  <c r="F83" i="4" s="1"/>
  <c r="O11" i="4"/>
  <c r="M81" i="4"/>
  <c r="N161" i="4" l="1"/>
  <c r="N133" i="4"/>
  <c r="BF134" i="4"/>
  <c r="N138" i="4"/>
  <c r="N95" i="4" s="1"/>
  <c r="N146" i="4"/>
  <c r="N96" i="4" s="1"/>
  <c r="BF148" i="4"/>
  <c r="BF136" i="4"/>
  <c r="W161" i="4"/>
  <c r="W146" i="4" s="1"/>
  <c r="W138" i="4" s="1"/>
  <c r="W133" i="4" s="1"/>
  <c r="H34" i="4"/>
  <c r="BK161" i="4"/>
  <c r="Y122" i="4"/>
  <c r="F113" i="4"/>
  <c r="W122" i="4"/>
  <c r="BK122" i="4"/>
  <c r="N122" i="4" s="1"/>
  <c r="N91" i="4" s="1"/>
  <c r="M32" i="4"/>
  <c r="H36" i="4"/>
  <c r="Y119" i="4"/>
  <c r="H32" i="4"/>
  <c r="H35" i="4"/>
  <c r="AA119" i="4"/>
  <c r="BK119" i="4"/>
  <c r="N119" i="4" s="1"/>
  <c r="N90" i="4" s="1"/>
  <c r="AA161" i="4"/>
  <c r="AA146" i="4" s="1"/>
  <c r="AA138" i="4" s="1"/>
  <c r="AA133" i="4" s="1"/>
  <c r="W119" i="4"/>
  <c r="AA122" i="4"/>
  <c r="Y161" i="4"/>
  <c r="Y146" i="4" s="1"/>
  <c r="Y138" i="4" s="1"/>
  <c r="Y133" i="4" s="1"/>
  <c r="M114" i="4"/>
  <c r="M83" i="4"/>
  <c r="F84" i="4"/>
  <c r="M111" i="4"/>
  <c r="N94" i="4" l="1"/>
  <c r="N132" i="4"/>
  <c r="Y118" i="4"/>
  <c r="W118" i="4"/>
  <c r="N118" i="4"/>
  <c r="BK146" i="4"/>
  <c r="BK138" i="4" s="1"/>
  <c r="BK133" i="4" s="1"/>
  <c r="H33" i="4"/>
  <c r="M33" i="4"/>
  <c r="N97" i="4"/>
  <c r="N93" i="4" s="1"/>
  <c r="W132" i="4"/>
  <c r="BK118" i="4"/>
  <c r="Y132" i="4"/>
  <c r="AA118" i="4"/>
  <c r="AA132" i="4"/>
  <c r="BK132" i="4"/>
  <c r="W117" i="4" l="1"/>
  <c r="N117" i="4"/>
  <c r="N88" i="4" s="1"/>
  <c r="AG90" i="1" s="1"/>
  <c r="Y117" i="4"/>
  <c r="BK117" i="4"/>
  <c r="AA117" i="4"/>
  <c r="N89" i="4"/>
  <c r="M27" i="4" l="1"/>
  <c r="M30" i="4" s="1"/>
  <c r="L38" i="4" s="1"/>
  <c r="L101" i="4"/>
  <c r="AN90" i="1" l="1"/>
  <c r="BD90" i="1"/>
  <c r="BC90" i="1"/>
  <c r="AY90" i="1"/>
  <c r="AX90" i="1"/>
  <c r="AW90" i="1"/>
  <c r="AV90" i="1"/>
  <c r="BD89" i="1"/>
  <c r="AY89" i="1"/>
  <c r="AX89" i="1"/>
  <c r="AW89" i="1"/>
  <c r="AS89" i="1"/>
  <c r="BK93" i="3"/>
  <c r="BK91" i="3" s="1"/>
  <c r="AA93" i="3"/>
  <c r="AA91" i="3" s="1"/>
  <c r="Y93" i="3"/>
  <c r="Y91" i="3" s="1"/>
  <c r="W93" i="3"/>
  <c r="W91" i="3" s="1"/>
  <c r="BK186" i="3"/>
  <c r="BI186" i="3"/>
  <c r="BH186" i="3"/>
  <c r="BG186" i="3"/>
  <c r="BE186" i="3"/>
  <c r="AA186" i="3"/>
  <c r="Y186" i="3"/>
  <c r="W186" i="3"/>
  <c r="N186" i="3"/>
  <c r="BF186" i="3" s="1"/>
  <c r="BK185" i="3"/>
  <c r="BI185" i="3"/>
  <c r="BH185" i="3"/>
  <c r="BG185" i="3"/>
  <c r="BE185" i="3"/>
  <c r="AA185" i="3"/>
  <c r="Y185" i="3"/>
  <c r="W185" i="3"/>
  <c r="N185" i="3"/>
  <c r="BF185" i="3" s="1"/>
  <c r="BK184" i="3"/>
  <c r="BI184" i="3"/>
  <c r="BH184" i="3"/>
  <c r="BG184" i="3"/>
  <c r="BE184" i="3"/>
  <c r="AA184" i="3"/>
  <c r="Y184" i="3"/>
  <c r="W184" i="3"/>
  <c r="N184" i="3"/>
  <c r="BF184" i="3" s="1"/>
  <c r="BK183" i="3"/>
  <c r="BI183" i="3"/>
  <c r="BH183" i="3"/>
  <c r="BG183" i="3"/>
  <c r="BE183" i="3"/>
  <c r="AA183" i="3"/>
  <c r="Y183" i="3"/>
  <c r="W183" i="3"/>
  <c r="N183" i="3"/>
  <c r="BF183" i="3" s="1"/>
  <c r="BK181" i="3"/>
  <c r="BI181" i="3"/>
  <c r="BH181" i="3"/>
  <c r="BG181" i="3"/>
  <c r="BE181" i="3"/>
  <c r="AA181" i="3"/>
  <c r="Y181" i="3"/>
  <c r="W181" i="3"/>
  <c r="N181" i="3"/>
  <c r="BF181" i="3" s="1"/>
  <c r="BK180" i="3"/>
  <c r="BI180" i="3"/>
  <c r="BH180" i="3"/>
  <c r="BG180" i="3"/>
  <c r="BE180" i="3"/>
  <c r="AA180" i="3"/>
  <c r="Y180" i="3"/>
  <c r="W180" i="3"/>
  <c r="N180" i="3"/>
  <c r="BF180" i="3" s="1"/>
  <c r="BK179" i="3"/>
  <c r="BI179" i="3"/>
  <c r="BH179" i="3"/>
  <c r="BG179" i="3"/>
  <c r="BE179" i="3"/>
  <c r="AA179" i="3"/>
  <c r="Y179" i="3"/>
  <c r="W179" i="3"/>
  <c r="N179" i="3"/>
  <c r="N172" i="3"/>
  <c r="BF172" i="3" s="1"/>
  <c r="W172" i="3"/>
  <c r="Y172" i="3"/>
  <c r="AA172" i="3"/>
  <c r="BE172" i="3"/>
  <c r="BG172" i="3"/>
  <c r="BH172" i="3"/>
  <c r="BI172" i="3"/>
  <c r="BK172" i="3"/>
  <c r="BK155" i="3"/>
  <c r="BI155" i="3"/>
  <c r="BH155" i="3"/>
  <c r="BG155" i="3"/>
  <c r="BE155" i="3"/>
  <c r="AA155" i="3"/>
  <c r="Y155" i="3"/>
  <c r="W155" i="3"/>
  <c r="N155" i="3"/>
  <c r="BF155" i="3" s="1"/>
  <c r="BK151" i="3"/>
  <c r="BI151" i="3"/>
  <c r="BH151" i="3"/>
  <c r="BG151" i="3"/>
  <c r="BE151" i="3"/>
  <c r="AA151" i="3"/>
  <c r="Y151" i="3"/>
  <c r="W151" i="3"/>
  <c r="N151" i="3"/>
  <c r="BF151" i="3" s="1"/>
  <c r="BK146" i="3"/>
  <c r="BI146" i="3"/>
  <c r="BH146" i="3"/>
  <c r="BG146" i="3"/>
  <c r="BE146" i="3"/>
  <c r="AA146" i="3"/>
  <c r="Y146" i="3"/>
  <c r="W146" i="3"/>
  <c r="N146" i="3"/>
  <c r="BF146" i="3" s="1"/>
  <c r="BK144" i="3"/>
  <c r="BI144" i="3"/>
  <c r="BH144" i="3"/>
  <c r="BG144" i="3"/>
  <c r="BE144" i="3"/>
  <c r="AA144" i="3"/>
  <c r="Y144" i="3"/>
  <c r="W144" i="3"/>
  <c r="N144" i="3"/>
  <c r="BF144" i="3" s="1"/>
  <c r="BK143" i="3"/>
  <c r="BI143" i="3"/>
  <c r="BH143" i="3"/>
  <c r="BG143" i="3"/>
  <c r="BE143" i="3"/>
  <c r="AA143" i="3"/>
  <c r="Y143" i="3"/>
  <c r="W143" i="3"/>
  <c r="N143" i="3"/>
  <c r="BF143" i="3" s="1"/>
  <c r="BK142" i="3"/>
  <c r="BI142" i="3"/>
  <c r="BH142" i="3"/>
  <c r="BG142" i="3"/>
  <c r="BE142" i="3"/>
  <c r="AA142" i="3"/>
  <c r="Y142" i="3"/>
  <c r="W142" i="3"/>
  <c r="N142" i="3"/>
  <c r="BF142" i="3" s="1"/>
  <c r="BK141" i="3"/>
  <c r="BI141" i="3"/>
  <c r="BH141" i="3"/>
  <c r="BG141" i="3"/>
  <c r="BE141" i="3"/>
  <c r="AA141" i="3"/>
  <c r="Y141" i="3"/>
  <c r="W141" i="3"/>
  <c r="N141" i="3"/>
  <c r="BF141" i="3" s="1"/>
  <c r="BK140" i="3"/>
  <c r="BI140" i="3"/>
  <c r="BH140" i="3"/>
  <c r="BG140" i="3"/>
  <c r="BE140" i="3"/>
  <c r="AA140" i="3"/>
  <c r="Y140" i="3"/>
  <c r="W140" i="3"/>
  <c r="N140" i="3"/>
  <c r="BF140" i="3" s="1"/>
  <c r="BK139" i="3"/>
  <c r="BI139" i="3"/>
  <c r="BH139" i="3"/>
  <c r="BG139" i="3"/>
  <c r="BE139" i="3"/>
  <c r="AA139" i="3"/>
  <c r="Y139" i="3"/>
  <c r="W139" i="3"/>
  <c r="N139" i="3"/>
  <c r="BF139" i="3" s="1"/>
  <c r="BK137" i="3"/>
  <c r="BI137" i="3"/>
  <c r="BH137" i="3"/>
  <c r="BG137" i="3"/>
  <c r="BE137" i="3"/>
  <c r="AA137" i="3"/>
  <c r="Y137" i="3"/>
  <c r="W137" i="3"/>
  <c r="N137" i="3"/>
  <c r="BF137" i="3" s="1"/>
  <c r="BK136" i="3"/>
  <c r="BI136" i="3"/>
  <c r="BH136" i="3"/>
  <c r="BG136" i="3"/>
  <c r="BE136" i="3"/>
  <c r="AA136" i="3"/>
  <c r="Y136" i="3"/>
  <c r="W136" i="3"/>
  <c r="N136" i="3"/>
  <c r="BF136" i="3" s="1"/>
  <c r="BK135" i="3"/>
  <c r="BI135" i="3"/>
  <c r="BH135" i="3"/>
  <c r="BG135" i="3"/>
  <c r="BE135" i="3"/>
  <c r="AA135" i="3"/>
  <c r="Y135" i="3"/>
  <c r="W135" i="3"/>
  <c r="N135" i="3"/>
  <c r="BF135" i="3" s="1"/>
  <c r="BK133" i="3"/>
  <c r="BI133" i="3"/>
  <c r="BH133" i="3"/>
  <c r="BG133" i="3"/>
  <c r="BE133" i="3"/>
  <c r="AA133" i="3"/>
  <c r="Y133" i="3"/>
  <c r="W133" i="3"/>
  <c r="N133" i="3"/>
  <c r="BF133" i="3" s="1"/>
  <c r="BK121" i="3"/>
  <c r="BI121" i="3"/>
  <c r="BH121" i="3"/>
  <c r="BG121" i="3"/>
  <c r="BE121" i="3"/>
  <c r="AA121" i="3"/>
  <c r="Y121" i="3"/>
  <c r="W121" i="3"/>
  <c r="N121" i="3"/>
  <c r="BF121" i="3" s="1"/>
  <c r="BK187" i="3"/>
  <c r="BK182" i="3" s="1"/>
  <c r="BI187" i="3"/>
  <c r="BH187" i="3"/>
  <c r="BG187" i="3"/>
  <c r="BE187" i="3"/>
  <c r="AA187" i="3"/>
  <c r="AA182" i="3" s="1"/>
  <c r="Y187" i="3"/>
  <c r="Y182" i="3" s="1"/>
  <c r="W187" i="3"/>
  <c r="W182" i="3" s="1"/>
  <c r="N187" i="3"/>
  <c r="BF187" i="3" s="1"/>
  <c r="BK177" i="3"/>
  <c r="BI177" i="3"/>
  <c r="BH177" i="3"/>
  <c r="BG177" i="3"/>
  <c r="BE177" i="3"/>
  <c r="AA177" i="3"/>
  <c r="Y177" i="3"/>
  <c r="W177" i="3"/>
  <c r="N177" i="3"/>
  <c r="BF177" i="3" s="1"/>
  <c r="BK176" i="3"/>
  <c r="BI176" i="3"/>
  <c r="BH176" i="3"/>
  <c r="BG176" i="3"/>
  <c r="BE176" i="3"/>
  <c r="AA176" i="3"/>
  <c r="Y176" i="3"/>
  <c r="W176" i="3"/>
  <c r="N176" i="3"/>
  <c r="BF176" i="3" s="1"/>
  <c r="BK174" i="3"/>
  <c r="BI174" i="3"/>
  <c r="BH174" i="3"/>
  <c r="BG174" i="3"/>
  <c r="BE174" i="3"/>
  <c r="AA174" i="3"/>
  <c r="Y174" i="3"/>
  <c r="W174" i="3"/>
  <c r="N174" i="3"/>
  <c r="BF174" i="3" s="1"/>
  <c r="BK173" i="3"/>
  <c r="BI173" i="3"/>
  <c r="BH173" i="3"/>
  <c r="BG173" i="3"/>
  <c r="BE173" i="3"/>
  <c r="AA173" i="3"/>
  <c r="Y173" i="3"/>
  <c r="W173" i="3"/>
  <c r="N173" i="3"/>
  <c r="BF173" i="3" s="1"/>
  <c r="BK170" i="3"/>
  <c r="BI170" i="3"/>
  <c r="BH170" i="3"/>
  <c r="BG170" i="3"/>
  <c r="BE170" i="3"/>
  <c r="AA170" i="3"/>
  <c r="Y170" i="3"/>
  <c r="W170" i="3"/>
  <c r="N170" i="3"/>
  <c r="BF170" i="3" s="1"/>
  <c r="BK169" i="3"/>
  <c r="BI169" i="3"/>
  <c r="BH169" i="3"/>
  <c r="BG169" i="3"/>
  <c r="BE169" i="3"/>
  <c r="AA169" i="3"/>
  <c r="Y169" i="3"/>
  <c r="W169" i="3"/>
  <c r="N169" i="3"/>
  <c r="BF169" i="3" s="1"/>
  <c r="BK168" i="3"/>
  <c r="BI168" i="3"/>
  <c r="BH168" i="3"/>
  <c r="BG168" i="3"/>
  <c r="BE168" i="3"/>
  <c r="AA168" i="3"/>
  <c r="Y168" i="3"/>
  <c r="W168" i="3"/>
  <c r="N168" i="3"/>
  <c r="BF168" i="3" s="1"/>
  <c r="BK167" i="3"/>
  <c r="BI167" i="3"/>
  <c r="BH167" i="3"/>
  <c r="BG167" i="3"/>
  <c r="BE167" i="3"/>
  <c r="AA167" i="3"/>
  <c r="Y167" i="3"/>
  <c r="W167" i="3"/>
  <c r="N167" i="3"/>
  <c r="BF167" i="3" s="1"/>
  <c r="BK166" i="3"/>
  <c r="BI166" i="3"/>
  <c r="BH166" i="3"/>
  <c r="BG166" i="3"/>
  <c r="BE166" i="3"/>
  <c r="AA166" i="3"/>
  <c r="Y166" i="3"/>
  <c r="W166" i="3"/>
  <c r="N166" i="3"/>
  <c r="BF166" i="3" s="1"/>
  <c r="BK165" i="3"/>
  <c r="BI165" i="3"/>
  <c r="BH165" i="3"/>
  <c r="BG165" i="3"/>
  <c r="BE165" i="3"/>
  <c r="AA165" i="3"/>
  <c r="Y165" i="3"/>
  <c r="W165" i="3"/>
  <c r="N165" i="3"/>
  <c r="BF165" i="3" s="1"/>
  <c r="BK164" i="3"/>
  <c r="BI164" i="3"/>
  <c r="BH164" i="3"/>
  <c r="BG164" i="3"/>
  <c r="BE164" i="3"/>
  <c r="AA164" i="3"/>
  <c r="Y164" i="3"/>
  <c r="W164" i="3"/>
  <c r="N164" i="3"/>
  <c r="BF164" i="3" s="1"/>
  <c r="BK163" i="3"/>
  <c r="BI163" i="3"/>
  <c r="BH163" i="3"/>
  <c r="BG163" i="3"/>
  <c r="BE163" i="3"/>
  <c r="AA163" i="3"/>
  <c r="Y163" i="3"/>
  <c r="W163" i="3"/>
  <c r="N163" i="3"/>
  <c r="BF163" i="3" s="1"/>
  <c r="BK162" i="3"/>
  <c r="BI162" i="3"/>
  <c r="BH162" i="3"/>
  <c r="BG162" i="3"/>
  <c r="BE162" i="3"/>
  <c r="AA162" i="3"/>
  <c r="Y162" i="3"/>
  <c r="W162" i="3"/>
  <c r="N162" i="3"/>
  <c r="BF162" i="3" s="1"/>
  <c r="BK161" i="3"/>
  <c r="BI161" i="3"/>
  <c r="BH161" i="3"/>
  <c r="BG161" i="3"/>
  <c r="BE161" i="3"/>
  <c r="AA161" i="3"/>
  <c r="Y161" i="3"/>
  <c r="W161" i="3"/>
  <c r="N161" i="3"/>
  <c r="BF161" i="3" s="1"/>
  <c r="BK160" i="3"/>
  <c r="BI160" i="3"/>
  <c r="BH160" i="3"/>
  <c r="BG160" i="3"/>
  <c r="BE160" i="3"/>
  <c r="AA160" i="3"/>
  <c r="Y160" i="3"/>
  <c r="W160" i="3"/>
  <c r="N160" i="3"/>
  <c r="BF160" i="3" s="1"/>
  <c r="BK159" i="3"/>
  <c r="BI159" i="3"/>
  <c r="BH159" i="3"/>
  <c r="BG159" i="3"/>
  <c r="BE159" i="3"/>
  <c r="AA159" i="3"/>
  <c r="Y159" i="3"/>
  <c r="W159" i="3"/>
  <c r="N159" i="3"/>
  <c r="BF159" i="3" s="1"/>
  <c r="BK158" i="3"/>
  <c r="BI158" i="3"/>
  <c r="BH158" i="3"/>
  <c r="BG158" i="3"/>
  <c r="BE158" i="3"/>
  <c r="AA158" i="3"/>
  <c r="Y158" i="3"/>
  <c r="W158" i="3"/>
  <c r="N158" i="3"/>
  <c r="BF158" i="3" s="1"/>
  <c r="BK157" i="3"/>
  <c r="BI157" i="3"/>
  <c r="BH157" i="3"/>
  <c r="BG157" i="3"/>
  <c r="BE157" i="3"/>
  <c r="AA157" i="3"/>
  <c r="Y157" i="3"/>
  <c r="W157" i="3"/>
  <c r="N157" i="3"/>
  <c r="BF157" i="3" s="1"/>
  <c r="BK156" i="3"/>
  <c r="BI156" i="3"/>
  <c r="BH156" i="3"/>
  <c r="BG156" i="3"/>
  <c r="BE156" i="3"/>
  <c r="AA156" i="3"/>
  <c r="Y156" i="3"/>
  <c r="W156" i="3"/>
  <c r="N156" i="3"/>
  <c r="BF156" i="3" s="1"/>
  <c r="BK154" i="3"/>
  <c r="BI154" i="3"/>
  <c r="BH154" i="3"/>
  <c r="BG154" i="3"/>
  <c r="BE154" i="3"/>
  <c r="AA154" i="3"/>
  <c r="Y154" i="3"/>
  <c r="W154" i="3"/>
  <c r="N154" i="3"/>
  <c r="BF154" i="3" s="1"/>
  <c r="BK153" i="3"/>
  <c r="BI153" i="3"/>
  <c r="BH153" i="3"/>
  <c r="BG153" i="3"/>
  <c r="BE153" i="3"/>
  <c r="AA153" i="3"/>
  <c r="Y153" i="3"/>
  <c r="W153" i="3"/>
  <c r="N153" i="3"/>
  <c r="BF153" i="3" s="1"/>
  <c r="BK152" i="3"/>
  <c r="BI152" i="3"/>
  <c r="BH152" i="3"/>
  <c r="BG152" i="3"/>
  <c r="BE152" i="3"/>
  <c r="AA152" i="3"/>
  <c r="Y152" i="3"/>
  <c r="W152" i="3"/>
  <c r="N152" i="3"/>
  <c r="BF152" i="3" s="1"/>
  <c r="BK150" i="3"/>
  <c r="BI150" i="3"/>
  <c r="BH150" i="3"/>
  <c r="BG150" i="3"/>
  <c r="BE150" i="3"/>
  <c r="AA150" i="3"/>
  <c r="Y150" i="3"/>
  <c r="W150" i="3"/>
  <c r="N150" i="3"/>
  <c r="BF150" i="3" s="1"/>
  <c r="BK149" i="3"/>
  <c r="BI149" i="3"/>
  <c r="BH149" i="3"/>
  <c r="BG149" i="3"/>
  <c r="BE149" i="3"/>
  <c r="AA149" i="3"/>
  <c r="Y149" i="3"/>
  <c r="W149" i="3"/>
  <c r="N149" i="3"/>
  <c r="BF149" i="3" s="1"/>
  <c r="BK148" i="3"/>
  <c r="BI148" i="3"/>
  <c r="BH148" i="3"/>
  <c r="BG148" i="3"/>
  <c r="BE148" i="3"/>
  <c r="AA148" i="3"/>
  <c r="Y148" i="3"/>
  <c r="W148" i="3"/>
  <c r="N148" i="3"/>
  <c r="BF148" i="3" s="1"/>
  <c r="BK147" i="3"/>
  <c r="BI147" i="3"/>
  <c r="BH147" i="3"/>
  <c r="BG147" i="3"/>
  <c r="BE147" i="3"/>
  <c r="AA147" i="3"/>
  <c r="Y147" i="3"/>
  <c r="W147" i="3"/>
  <c r="N147" i="3"/>
  <c r="BF147" i="3" s="1"/>
  <c r="BK145" i="3"/>
  <c r="BI145" i="3"/>
  <c r="BH145" i="3"/>
  <c r="BG145" i="3"/>
  <c r="BE145" i="3"/>
  <c r="AA145" i="3"/>
  <c r="Y145" i="3"/>
  <c r="W145" i="3"/>
  <c r="N145" i="3"/>
  <c r="BF145" i="3" s="1"/>
  <c r="BK138" i="3"/>
  <c r="BI138" i="3"/>
  <c r="BH138" i="3"/>
  <c r="BG138" i="3"/>
  <c r="BE138" i="3"/>
  <c r="AA138" i="3"/>
  <c r="Y138" i="3"/>
  <c r="W138" i="3"/>
  <c r="N138" i="3"/>
  <c r="BF138" i="3" s="1"/>
  <c r="BK134" i="3"/>
  <c r="BI134" i="3"/>
  <c r="BH134" i="3"/>
  <c r="BG134" i="3"/>
  <c r="BE134" i="3"/>
  <c r="AA134" i="3"/>
  <c r="Y134" i="3"/>
  <c r="W134" i="3"/>
  <c r="N134" i="3"/>
  <c r="BF134" i="3" s="1"/>
  <c r="BK132" i="3"/>
  <c r="BI132" i="3"/>
  <c r="BH132" i="3"/>
  <c r="BG132" i="3"/>
  <c r="BE132" i="3"/>
  <c r="AA132" i="3"/>
  <c r="Y132" i="3"/>
  <c r="W132" i="3"/>
  <c r="N132" i="3"/>
  <c r="BF132" i="3" s="1"/>
  <c r="BK131" i="3"/>
  <c r="BI131" i="3"/>
  <c r="BH131" i="3"/>
  <c r="BG131" i="3"/>
  <c r="BE131" i="3"/>
  <c r="AA131" i="3"/>
  <c r="Y131" i="3"/>
  <c r="W131" i="3"/>
  <c r="N131" i="3"/>
  <c r="BF131" i="3" s="1"/>
  <c r="BK130" i="3"/>
  <c r="BI130" i="3"/>
  <c r="BH130" i="3"/>
  <c r="BG130" i="3"/>
  <c r="BE130" i="3"/>
  <c r="AA130" i="3"/>
  <c r="Y130" i="3"/>
  <c r="W130" i="3"/>
  <c r="N130" i="3"/>
  <c r="BF130" i="3" s="1"/>
  <c r="BK129" i="3"/>
  <c r="BI129" i="3"/>
  <c r="BH129" i="3"/>
  <c r="BG129" i="3"/>
  <c r="BE129" i="3"/>
  <c r="AA129" i="3"/>
  <c r="Y129" i="3"/>
  <c r="W129" i="3"/>
  <c r="N129" i="3"/>
  <c r="BF129" i="3" s="1"/>
  <c r="BK128" i="3"/>
  <c r="BI128" i="3"/>
  <c r="BH128" i="3"/>
  <c r="BG128" i="3"/>
  <c r="BE128" i="3"/>
  <c r="AA128" i="3"/>
  <c r="Y128" i="3"/>
  <c r="W128" i="3"/>
  <c r="N128" i="3"/>
  <c r="BF128" i="3" s="1"/>
  <c r="BK127" i="3"/>
  <c r="BI127" i="3"/>
  <c r="BH127" i="3"/>
  <c r="BG127" i="3"/>
  <c r="BE127" i="3"/>
  <c r="AA127" i="3"/>
  <c r="Y127" i="3"/>
  <c r="W127" i="3"/>
  <c r="N127" i="3"/>
  <c r="BF127" i="3" s="1"/>
  <c r="BK126" i="3"/>
  <c r="BI126" i="3"/>
  <c r="BH126" i="3"/>
  <c r="BG126" i="3"/>
  <c r="BE126" i="3"/>
  <c r="AA126" i="3"/>
  <c r="Y126" i="3"/>
  <c r="W126" i="3"/>
  <c r="N126" i="3"/>
  <c r="BF126" i="3" s="1"/>
  <c r="BK125" i="3"/>
  <c r="BI125" i="3"/>
  <c r="BH125" i="3"/>
  <c r="BG125" i="3"/>
  <c r="BE125" i="3"/>
  <c r="AA125" i="3"/>
  <c r="Y125" i="3"/>
  <c r="W125" i="3"/>
  <c r="N125" i="3"/>
  <c r="BF125" i="3" s="1"/>
  <c r="BK124" i="3"/>
  <c r="BI124" i="3"/>
  <c r="BH124" i="3"/>
  <c r="BG124" i="3"/>
  <c r="BE124" i="3"/>
  <c r="AA124" i="3"/>
  <c r="Y124" i="3"/>
  <c r="W124" i="3"/>
  <c r="N124" i="3"/>
  <c r="BF124" i="3" s="1"/>
  <c r="BK123" i="3"/>
  <c r="BI123" i="3"/>
  <c r="BH123" i="3"/>
  <c r="BG123" i="3"/>
  <c r="BE123" i="3"/>
  <c r="AA123" i="3"/>
  <c r="Y123" i="3"/>
  <c r="W123" i="3"/>
  <c r="N123" i="3"/>
  <c r="BF123" i="3" s="1"/>
  <c r="BK122" i="3"/>
  <c r="BI122" i="3"/>
  <c r="BH122" i="3"/>
  <c r="BG122" i="3"/>
  <c r="BE122" i="3"/>
  <c r="AA122" i="3"/>
  <c r="Y122" i="3"/>
  <c r="W122" i="3"/>
  <c r="N122" i="3"/>
  <c r="BF122" i="3" s="1"/>
  <c r="BK120" i="3"/>
  <c r="BI120" i="3"/>
  <c r="BH120" i="3"/>
  <c r="BG120" i="3"/>
  <c r="BE120" i="3"/>
  <c r="AA120" i="3"/>
  <c r="Y120" i="3"/>
  <c r="W120" i="3"/>
  <c r="N120" i="3"/>
  <c r="BF120" i="3" s="1"/>
  <c r="BK119" i="3"/>
  <c r="BI119" i="3"/>
  <c r="BH119" i="3"/>
  <c r="BG119" i="3"/>
  <c r="BE119" i="3"/>
  <c r="AA119" i="3"/>
  <c r="Y119" i="3"/>
  <c r="W119" i="3"/>
  <c r="N119" i="3"/>
  <c r="BF119" i="3" s="1"/>
  <c r="F110" i="3"/>
  <c r="F108" i="3"/>
  <c r="F107" i="3"/>
  <c r="F81" i="3"/>
  <c r="F79" i="3"/>
  <c r="F78" i="3"/>
  <c r="M28" i="3"/>
  <c r="O21" i="3"/>
  <c r="E21" i="3"/>
  <c r="M113" i="3" s="1"/>
  <c r="O20" i="3"/>
  <c r="O18" i="3"/>
  <c r="E18" i="3"/>
  <c r="M83" i="3" s="1"/>
  <c r="O17" i="3"/>
  <c r="O15" i="3"/>
  <c r="E15" i="3"/>
  <c r="F84" i="3" s="1"/>
  <c r="O14" i="3"/>
  <c r="O12" i="3"/>
  <c r="E12" i="3"/>
  <c r="F112" i="3" s="1"/>
  <c r="O11" i="3"/>
  <c r="M110" i="3"/>
  <c r="AT90" i="1" l="1"/>
  <c r="N118" i="3"/>
  <c r="N178" i="3"/>
  <c r="N93" i="3" s="1"/>
  <c r="N182" i="3"/>
  <c r="N95" i="3" s="1"/>
  <c r="BF179" i="3"/>
  <c r="M33" i="3" s="1"/>
  <c r="Y178" i="3"/>
  <c r="W178" i="3"/>
  <c r="BK178" i="3"/>
  <c r="AA178" i="3"/>
  <c r="AA171" i="3"/>
  <c r="AA118" i="3" s="1"/>
  <c r="BK171" i="3"/>
  <c r="N171" i="3" s="1"/>
  <c r="N91" i="3" s="1"/>
  <c r="Y171" i="3"/>
  <c r="Y118" i="3" s="1"/>
  <c r="W171" i="3"/>
  <c r="W118" i="3" s="1"/>
  <c r="Y175" i="3"/>
  <c r="AA175" i="3"/>
  <c r="F113" i="3"/>
  <c r="H35" i="3"/>
  <c r="H36" i="3"/>
  <c r="W175" i="3"/>
  <c r="BK175" i="3"/>
  <c r="N175" i="3" s="1"/>
  <c r="N92" i="3" s="1"/>
  <c r="M32" i="3"/>
  <c r="H34" i="3"/>
  <c r="H32" i="3"/>
  <c r="F83" i="3"/>
  <c r="M81" i="3"/>
  <c r="M84" i="3"/>
  <c r="M112" i="3"/>
  <c r="H33" i="3" l="1"/>
  <c r="N117" i="3"/>
  <c r="N116" i="3" s="1"/>
  <c r="AA117" i="3"/>
  <c r="AA116" i="3" s="1"/>
  <c r="BK118" i="3"/>
  <c r="N90" i="3" s="1"/>
  <c r="S89" i="3" s="1"/>
  <c r="Y117" i="3"/>
  <c r="Y116" i="3" s="1"/>
  <c r="W117" i="3"/>
  <c r="W116" i="3" s="1"/>
  <c r="BK117" i="3" l="1"/>
  <c r="N89" i="3" s="1"/>
  <c r="BK116" i="3" l="1"/>
  <c r="N88" i="3" s="1"/>
  <c r="AY88" i="1"/>
  <c r="AX88" i="1"/>
  <c r="BI264" i="2"/>
  <c r="BH264" i="2"/>
  <c r="BG264" i="2"/>
  <c r="BE264" i="2"/>
  <c r="AA264" i="2"/>
  <c r="Y264" i="2"/>
  <c r="W264" i="2"/>
  <c r="BK264" i="2"/>
  <c r="N264" i="2"/>
  <c r="BF264" i="2" s="1"/>
  <c r="BI263" i="2"/>
  <c r="BH263" i="2"/>
  <c r="BG263" i="2"/>
  <c r="BE263" i="2"/>
  <c r="AA263" i="2"/>
  <c r="Y263" i="2"/>
  <c r="W263" i="2"/>
  <c r="BK263" i="2"/>
  <c r="N263" i="2"/>
  <c r="BF263" i="2" s="1"/>
  <c r="BI261" i="2"/>
  <c r="BH261" i="2"/>
  <c r="BG261" i="2"/>
  <c r="BE261" i="2"/>
  <c r="AA261" i="2"/>
  <c r="Y261" i="2"/>
  <c r="W261" i="2"/>
  <c r="BK261" i="2"/>
  <c r="N261" i="2"/>
  <c r="BF261" i="2" s="1"/>
  <c r="BI257" i="2"/>
  <c r="BH257" i="2"/>
  <c r="BG257" i="2"/>
  <c r="BE257" i="2"/>
  <c r="AA257" i="2"/>
  <c r="Y257" i="2"/>
  <c r="W257" i="2"/>
  <c r="BK257" i="2"/>
  <c r="N257" i="2"/>
  <c r="BF257" i="2" s="1"/>
  <c r="BI255" i="2"/>
  <c r="BH255" i="2"/>
  <c r="BG255" i="2"/>
  <c r="BE255" i="2"/>
  <c r="AA255" i="2"/>
  <c r="Y255" i="2"/>
  <c r="W255" i="2"/>
  <c r="BK255" i="2"/>
  <c r="N255" i="2"/>
  <c r="BF255" i="2" s="1"/>
  <c r="BI253" i="2"/>
  <c r="BH253" i="2"/>
  <c r="BG253" i="2"/>
  <c r="BE253" i="2"/>
  <c r="AA253" i="2"/>
  <c r="Y253" i="2"/>
  <c r="W253" i="2"/>
  <c r="BK253" i="2"/>
  <c r="N253" i="2"/>
  <c r="BF253" i="2" s="1"/>
  <c r="BI252" i="2"/>
  <c r="BH252" i="2"/>
  <c r="BG252" i="2"/>
  <c r="BE252" i="2"/>
  <c r="AA252" i="2"/>
  <c r="Y252" i="2"/>
  <c r="W252" i="2"/>
  <c r="BK252" i="2"/>
  <c r="N252" i="2"/>
  <c r="BF252" i="2" s="1"/>
  <c r="BI250" i="2"/>
  <c r="BH250" i="2"/>
  <c r="BG250" i="2"/>
  <c r="BE250" i="2"/>
  <c r="AA250" i="2"/>
  <c r="Y250" i="2"/>
  <c r="W250" i="2"/>
  <c r="BK250" i="2"/>
  <c r="N250" i="2"/>
  <c r="BF250" i="2" s="1"/>
  <c r="BI249" i="2"/>
  <c r="BH249" i="2"/>
  <c r="BG249" i="2"/>
  <c r="BE249" i="2"/>
  <c r="AA249" i="2"/>
  <c r="Y249" i="2"/>
  <c r="W249" i="2"/>
  <c r="BK249" i="2"/>
  <c r="N249" i="2"/>
  <c r="BI236" i="2"/>
  <c r="BH236" i="2"/>
  <c r="BG236" i="2"/>
  <c r="BE236" i="2"/>
  <c r="AA236" i="2"/>
  <c r="Y236" i="2"/>
  <c r="W236" i="2"/>
  <c r="BK236" i="2"/>
  <c r="N236" i="2"/>
  <c r="BF236" i="2" s="1"/>
  <c r="BI234" i="2"/>
  <c r="BH234" i="2"/>
  <c r="BG234" i="2"/>
  <c r="BE234" i="2"/>
  <c r="AA234" i="2"/>
  <c r="Y234" i="2"/>
  <c r="W234" i="2"/>
  <c r="BK234" i="2"/>
  <c r="N234" i="2"/>
  <c r="BF234" i="2" s="1"/>
  <c r="BI233" i="2"/>
  <c r="BH233" i="2"/>
  <c r="BG233" i="2"/>
  <c r="BE233" i="2"/>
  <c r="AA233" i="2"/>
  <c r="Y233" i="2"/>
  <c r="W233" i="2"/>
  <c r="BK233" i="2"/>
  <c r="N233" i="2"/>
  <c r="BI222" i="2"/>
  <c r="BH222" i="2"/>
  <c r="BG222" i="2"/>
  <c r="BE222" i="2"/>
  <c r="AA222" i="2"/>
  <c r="Y222" i="2"/>
  <c r="W222" i="2"/>
  <c r="BK222" i="2"/>
  <c r="N222" i="2"/>
  <c r="BF222" i="2" s="1"/>
  <c r="BI220" i="2"/>
  <c r="BH220" i="2"/>
  <c r="BG220" i="2"/>
  <c r="BE220" i="2"/>
  <c r="AA220" i="2"/>
  <c r="Y220" i="2"/>
  <c r="W220" i="2"/>
  <c r="BK220" i="2"/>
  <c r="N220" i="2"/>
  <c r="BF220" i="2" s="1"/>
  <c r="BI219" i="2"/>
  <c r="BH219" i="2"/>
  <c r="BG219" i="2"/>
  <c r="BE219" i="2"/>
  <c r="AA219" i="2"/>
  <c r="Y219" i="2"/>
  <c r="W219" i="2"/>
  <c r="BK219" i="2"/>
  <c r="N219" i="2"/>
  <c r="BF219" i="2" s="1"/>
  <c r="BI218" i="2"/>
  <c r="BH218" i="2"/>
  <c r="BG218" i="2"/>
  <c r="BE218" i="2"/>
  <c r="AA218" i="2"/>
  <c r="Y218" i="2"/>
  <c r="W218" i="2"/>
  <c r="BK218" i="2"/>
  <c r="N218" i="2"/>
  <c r="BF218" i="2" s="1"/>
  <c r="BI217" i="2"/>
  <c r="BH217" i="2"/>
  <c r="BG217" i="2"/>
  <c r="BE217" i="2"/>
  <c r="AA217" i="2"/>
  <c r="Y217" i="2"/>
  <c r="W217" i="2"/>
  <c r="BK217" i="2"/>
  <c r="N217" i="2"/>
  <c r="BF217" i="2" s="1"/>
  <c r="BI216" i="2"/>
  <c r="BH216" i="2"/>
  <c r="BG216" i="2"/>
  <c r="BE216" i="2"/>
  <c r="AA216" i="2"/>
  <c r="Y216" i="2"/>
  <c r="W216" i="2"/>
  <c r="BK216" i="2"/>
  <c r="N216" i="2"/>
  <c r="BF216" i="2" s="1"/>
  <c r="BI215" i="2"/>
  <c r="BH215" i="2"/>
  <c r="BG215" i="2"/>
  <c r="BE215" i="2"/>
  <c r="AA215" i="2"/>
  <c r="Y215" i="2"/>
  <c r="W215" i="2"/>
  <c r="BK215" i="2"/>
  <c r="N215" i="2"/>
  <c r="BF215" i="2" s="1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BK212" i="2"/>
  <c r="N212" i="2"/>
  <c r="BF212" i="2" s="1"/>
  <c r="BI211" i="2"/>
  <c r="BH211" i="2"/>
  <c r="BG211" i="2"/>
  <c r="BE211" i="2"/>
  <c r="AA211" i="2"/>
  <c r="Y211" i="2"/>
  <c r="W211" i="2"/>
  <c r="BK211" i="2"/>
  <c r="N211" i="2"/>
  <c r="BF211" i="2" s="1"/>
  <c r="BI209" i="2"/>
  <c r="BH209" i="2"/>
  <c r="BG209" i="2"/>
  <c r="BE209" i="2"/>
  <c r="AA209" i="2"/>
  <c r="Y209" i="2"/>
  <c r="W209" i="2"/>
  <c r="BK209" i="2"/>
  <c r="N209" i="2"/>
  <c r="BF209" i="2" s="1"/>
  <c r="BI207" i="2"/>
  <c r="BH207" i="2"/>
  <c r="BG207" i="2"/>
  <c r="BE207" i="2"/>
  <c r="AA207" i="2"/>
  <c r="Y207" i="2"/>
  <c r="W207" i="2"/>
  <c r="BK207" i="2"/>
  <c r="N207" i="2"/>
  <c r="BF207" i="2" s="1"/>
  <c r="BI206" i="2"/>
  <c r="BH206" i="2"/>
  <c r="BG206" i="2"/>
  <c r="BE206" i="2"/>
  <c r="AA206" i="2"/>
  <c r="Y206" i="2"/>
  <c r="Y205" i="2" s="1"/>
  <c r="W206" i="2"/>
  <c r="BK206" i="2"/>
  <c r="N206" i="2"/>
  <c r="BF206" i="2" s="1"/>
  <c r="BI204" i="2"/>
  <c r="BH204" i="2"/>
  <c r="BG204" i="2"/>
  <c r="BE204" i="2"/>
  <c r="AA204" i="2"/>
  <c r="Y204" i="2"/>
  <c r="W204" i="2"/>
  <c r="BK204" i="2"/>
  <c r="N204" i="2"/>
  <c r="BF204" i="2" s="1"/>
  <c r="BI203" i="2"/>
  <c r="BH203" i="2"/>
  <c r="BG203" i="2"/>
  <c r="BE203" i="2"/>
  <c r="AA203" i="2"/>
  <c r="Y203" i="2"/>
  <c r="W203" i="2"/>
  <c r="BK203" i="2"/>
  <c r="N203" i="2"/>
  <c r="BF203" i="2" s="1"/>
  <c r="BI202" i="2"/>
  <c r="BH202" i="2"/>
  <c r="BG202" i="2"/>
  <c r="BE202" i="2"/>
  <c r="AA202" i="2"/>
  <c r="Y202" i="2"/>
  <c r="W202" i="2"/>
  <c r="BK202" i="2"/>
  <c r="N202" i="2"/>
  <c r="BF202" i="2" s="1"/>
  <c r="BI201" i="2"/>
  <c r="BH201" i="2"/>
  <c r="BG201" i="2"/>
  <c r="BE201" i="2"/>
  <c r="AA201" i="2"/>
  <c r="Y201" i="2"/>
  <c r="W201" i="2"/>
  <c r="BK201" i="2"/>
  <c r="N201" i="2"/>
  <c r="BF201" i="2" s="1"/>
  <c r="BI200" i="2"/>
  <c r="BH200" i="2"/>
  <c r="BG200" i="2"/>
  <c r="BE200" i="2"/>
  <c r="AA200" i="2"/>
  <c r="Y200" i="2"/>
  <c r="W200" i="2"/>
  <c r="BK200" i="2"/>
  <c r="N200" i="2"/>
  <c r="BF200" i="2" s="1"/>
  <c r="BI199" i="2"/>
  <c r="BH199" i="2"/>
  <c r="BG199" i="2"/>
  <c r="BE199" i="2"/>
  <c r="AA199" i="2"/>
  <c r="Y199" i="2"/>
  <c r="W199" i="2"/>
  <c r="BK199" i="2"/>
  <c r="N199" i="2"/>
  <c r="BI196" i="2"/>
  <c r="BH196" i="2"/>
  <c r="BG196" i="2"/>
  <c r="BE196" i="2"/>
  <c r="AA196" i="2"/>
  <c r="AA195" i="2" s="1"/>
  <c r="Y196" i="2"/>
  <c r="Y195" i="2" s="1"/>
  <c r="W196" i="2"/>
  <c r="W195" i="2" s="1"/>
  <c r="BK196" i="2"/>
  <c r="BK195" i="2" s="1"/>
  <c r="N195" i="2" s="1"/>
  <c r="N92" i="2" s="1"/>
  <c r="N196" i="2"/>
  <c r="BF196" i="2" s="1"/>
  <c r="BI194" i="2"/>
  <c r="BH194" i="2"/>
  <c r="BG194" i="2"/>
  <c r="BE194" i="2"/>
  <c r="AA194" i="2"/>
  <c r="Y194" i="2"/>
  <c r="W194" i="2"/>
  <c r="BK194" i="2"/>
  <c r="N194" i="2"/>
  <c r="BF194" i="2" s="1"/>
  <c r="BI193" i="2"/>
  <c r="BH193" i="2"/>
  <c r="BG193" i="2"/>
  <c r="BE193" i="2"/>
  <c r="AA193" i="2"/>
  <c r="Y193" i="2"/>
  <c r="W193" i="2"/>
  <c r="BK193" i="2"/>
  <c r="N193" i="2"/>
  <c r="BF193" i="2" s="1"/>
  <c r="BI191" i="2"/>
  <c r="BH191" i="2"/>
  <c r="BG191" i="2"/>
  <c r="BE191" i="2"/>
  <c r="AA191" i="2"/>
  <c r="Y191" i="2"/>
  <c r="W191" i="2"/>
  <c r="BK191" i="2"/>
  <c r="N191" i="2"/>
  <c r="BF191" i="2" s="1"/>
  <c r="BI190" i="2"/>
  <c r="BH190" i="2"/>
  <c r="BG190" i="2"/>
  <c r="BE190" i="2"/>
  <c r="AA190" i="2"/>
  <c r="Y190" i="2"/>
  <c r="W190" i="2"/>
  <c r="BK190" i="2"/>
  <c r="N190" i="2"/>
  <c r="BF190" i="2" s="1"/>
  <c r="BI188" i="2"/>
  <c r="BH188" i="2"/>
  <c r="BG188" i="2"/>
  <c r="BE188" i="2"/>
  <c r="AA188" i="2"/>
  <c r="Y188" i="2"/>
  <c r="W188" i="2"/>
  <c r="BK188" i="2"/>
  <c r="N188" i="2"/>
  <c r="BF188" i="2" s="1"/>
  <c r="BI187" i="2"/>
  <c r="BH187" i="2"/>
  <c r="BG187" i="2"/>
  <c r="BE187" i="2"/>
  <c r="AA187" i="2"/>
  <c r="Y187" i="2"/>
  <c r="W187" i="2"/>
  <c r="BK187" i="2"/>
  <c r="N187" i="2"/>
  <c r="BF187" i="2" s="1"/>
  <c r="BI186" i="2"/>
  <c r="BH186" i="2"/>
  <c r="BG186" i="2"/>
  <c r="BE186" i="2"/>
  <c r="AA186" i="2"/>
  <c r="Y186" i="2"/>
  <c r="W186" i="2"/>
  <c r="BK186" i="2"/>
  <c r="N186" i="2"/>
  <c r="BF186" i="2" s="1"/>
  <c r="BI178" i="2"/>
  <c r="BH178" i="2"/>
  <c r="BG178" i="2"/>
  <c r="BE178" i="2"/>
  <c r="AA178" i="2"/>
  <c r="Y178" i="2"/>
  <c r="W178" i="2"/>
  <c r="BK178" i="2"/>
  <c r="N178" i="2"/>
  <c r="BF178" i="2" s="1"/>
  <c r="BI176" i="2"/>
  <c r="BH176" i="2"/>
  <c r="BG176" i="2"/>
  <c r="BE176" i="2"/>
  <c r="AA176" i="2"/>
  <c r="Y176" i="2"/>
  <c r="W176" i="2"/>
  <c r="BK176" i="2"/>
  <c r="N176" i="2"/>
  <c r="BF176" i="2" s="1"/>
  <c r="BI175" i="2"/>
  <c r="BH175" i="2"/>
  <c r="BG175" i="2"/>
  <c r="BE175" i="2"/>
  <c r="AA175" i="2"/>
  <c r="Y175" i="2"/>
  <c r="W175" i="2"/>
  <c r="BK175" i="2"/>
  <c r="N175" i="2"/>
  <c r="BF175" i="2" s="1"/>
  <c r="BI169" i="2"/>
  <c r="BH169" i="2"/>
  <c r="BG169" i="2"/>
  <c r="BE169" i="2"/>
  <c r="AA169" i="2"/>
  <c r="Y169" i="2"/>
  <c r="W169" i="2"/>
  <c r="BK169" i="2"/>
  <c r="N169" i="2"/>
  <c r="BF169" i="2" s="1"/>
  <c r="BI160" i="2"/>
  <c r="BH160" i="2"/>
  <c r="BG160" i="2"/>
  <c r="BE160" i="2"/>
  <c r="AA160" i="2"/>
  <c r="Y160" i="2"/>
  <c r="W160" i="2"/>
  <c r="BK160" i="2"/>
  <c r="N160" i="2"/>
  <c r="BF160" i="2" s="1"/>
  <c r="BI159" i="2"/>
  <c r="BH159" i="2"/>
  <c r="BG159" i="2"/>
  <c r="BE159" i="2"/>
  <c r="AA159" i="2"/>
  <c r="Y159" i="2"/>
  <c r="W159" i="2"/>
  <c r="BK159" i="2"/>
  <c r="N159" i="2"/>
  <c r="BF159" i="2" s="1"/>
  <c r="BI150" i="2"/>
  <c r="BH150" i="2"/>
  <c r="BG150" i="2"/>
  <c r="BE150" i="2"/>
  <c r="AA150" i="2"/>
  <c r="Y150" i="2"/>
  <c r="W150" i="2"/>
  <c r="BK150" i="2"/>
  <c r="N150" i="2"/>
  <c r="BF150" i="2" s="1"/>
  <c r="BI145" i="2"/>
  <c r="BH145" i="2"/>
  <c r="BG145" i="2"/>
  <c r="BE145" i="2"/>
  <c r="AA145" i="2"/>
  <c r="Y145" i="2"/>
  <c r="W145" i="2"/>
  <c r="BK145" i="2"/>
  <c r="N145" i="2"/>
  <c r="BF145" i="2" s="1"/>
  <c r="BI143" i="2"/>
  <c r="BH143" i="2"/>
  <c r="BG143" i="2"/>
  <c r="BE143" i="2"/>
  <c r="AA143" i="2"/>
  <c r="Y143" i="2"/>
  <c r="W143" i="2"/>
  <c r="BK143" i="2"/>
  <c r="N143" i="2"/>
  <c r="BF143" i="2" s="1"/>
  <c r="BI141" i="2"/>
  <c r="BH141" i="2"/>
  <c r="BG141" i="2"/>
  <c r="BE141" i="2"/>
  <c r="AA141" i="2"/>
  <c r="Y141" i="2"/>
  <c r="W141" i="2"/>
  <c r="BK141" i="2"/>
  <c r="N141" i="2"/>
  <c r="BF141" i="2" s="1"/>
  <c r="BI140" i="2"/>
  <c r="BH140" i="2"/>
  <c r="BG140" i="2"/>
  <c r="BE140" i="2"/>
  <c r="AA140" i="2"/>
  <c r="Y140" i="2"/>
  <c r="W140" i="2"/>
  <c r="BK140" i="2"/>
  <c r="N140" i="2"/>
  <c r="BF140" i="2" s="1"/>
  <c r="BI139" i="2"/>
  <c r="BH139" i="2"/>
  <c r="BG139" i="2"/>
  <c r="BE139" i="2"/>
  <c r="AA139" i="2"/>
  <c r="Y139" i="2"/>
  <c r="W139" i="2"/>
  <c r="BK139" i="2"/>
  <c r="N139" i="2"/>
  <c r="BF139" i="2" s="1"/>
  <c r="BI138" i="2"/>
  <c r="BH138" i="2"/>
  <c r="BG138" i="2"/>
  <c r="BE138" i="2"/>
  <c r="AA138" i="2"/>
  <c r="Y138" i="2"/>
  <c r="W138" i="2"/>
  <c r="BK138" i="2"/>
  <c r="N138" i="2"/>
  <c r="BI133" i="2"/>
  <c r="BH133" i="2"/>
  <c r="BG133" i="2"/>
  <c r="BE133" i="2"/>
  <c r="AA133" i="2"/>
  <c r="Y133" i="2"/>
  <c r="W133" i="2"/>
  <c r="BK133" i="2"/>
  <c r="N133" i="2"/>
  <c r="BF133" i="2" s="1"/>
  <c r="BI124" i="2"/>
  <c r="BH124" i="2"/>
  <c r="BG124" i="2"/>
  <c r="BE124" i="2"/>
  <c r="AA124" i="2"/>
  <c r="Y124" i="2"/>
  <c r="W124" i="2"/>
  <c r="BK124" i="2"/>
  <c r="N124" i="2"/>
  <c r="BF124" i="2" s="1"/>
  <c r="BI123" i="2"/>
  <c r="BH123" i="2"/>
  <c r="BG123" i="2"/>
  <c r="BE123" i="2"/>
  <c r="AA123" i="2"/>
  <c r="Y123" i="2"/>
  <c r="W123" i="2"/>
  <c r="BK123" i="2"/>
  <c r="N123" i="2"/>
  <c r="BF123" i="2" s="1"/>
  <c r="F114" i="2"/>
  <c r="F112" i="2"/>
  <c r="M27" i="2"/>
  <c r="AS88" i="1" s="1"/>
  <c r="AS87" i="1" s="1"/>
  <c r="F80" i="2"/>
  <c r="F78" i="2"/>
  <c r="O20" i="2"/>
  <c r="E20" i="2"/>
  <c r="M117" i="2" s="1"/>
  <c r="O19" i="2"/>
  <c r="O17" i="2"/>
  <c r="E17" i="2"/>
  <c r="M82" i="2" s="1"/>
  <c r="O16" i="2"/>
  <c r="O14" i="2"/>
  <c r="E14" i="2"/>
  <c r="F83" i="2" s="1"/>
  <c r="O13" i="2"/>
  <c r="O11" i="2"/>
  <c r="E11" i="2"/>
  <c r="F82" i="2" s="1"/>
  <c r="O10" i="2"/>
  <c r="M80" i="2"/>
  <c r="AK27" i="1"/>
  <c r="AM83" i="1"/>
  <c r="L83" i="1"/>
  <c r="AM82" i="1"/>
  <c r="L82" i="1"/>
  <c r="AM80" i="1"/>
  <c r="L80" i="1"/>
  <c r="L78" i="1"/>
  <c r="L77" i="1"/>
  <c r="L99" i="3" l="1"/>
  <c r="AG89" i="1"/>
  <c r="AN89" i="1" s="1"/>
  <c r="W198" i="2"/>
  <c r="BF138" i="2"/>
  <c r="BF199" i="2"/>
  <c r="AC198" i="2"/>
  <c r="BF249" i="2"/>
  <c r="BF233" i="2"/>
  <c r="Y208" i="2"/>
  <c r="AA254" i="2"/>
  <c r="BK208" i="2"/>
  <c r="N208" i="2" s="1"/>
  <c r="N96" i="2" s="1"/>
  <c r="Y198" i="2"/>
  <c r="BK221" i="2"/>
  <c r="N221" i="2" s="1"/>
  <c r="N98" i="2" s="1"/>
  <c r="BK122" i="2"/>
  <c r="N122" i="2" s="1"/>
  <c r="N89" i="2" s="1"/>
  <c r="AA198" i="2"/>
  <c r="W214" i="2"/>
  <c r="AA137" i="2"/>
  <c r="W254" i="2"/>
  <c r="BK198" i="2"/>
  <c r="N198" i="2" s="1"/>
  <c r="H34" i="2"/>
  <c r="BC88" i="1" s="1"/>
  <c r="BC87" i="1" s="1"/>
  <c r="W34" i="1" s="1"/>
  <c r="W122" i="2"/>
  <c r="AU90" i="1" s="1"/>
  <c r="AA205" i="2"/>
  <c r="Y221" i="2"/>
  <c r="Y235" i="2"/>
  <c r="Y254" i="2"/>
  <c r="AA122" i="2"/>
  <c r="H35" i="2"/>
  <c r="BC89" i="1" s="1"/>
  <c r="AA158" i="2"/>
  <c r="W158" i="2"/>
  <c r="BK235" i="2"/>
  <c r="N235" i="2" s="1"/>
  <c r="N99" i="2" s="1"/>
  <c r="AA208" i="2"/>
  <c r="W208" i="2"/>
  <c r="AA235" i="2"/>
  <c r="Y158" i="2"/>
  <c r="W235" i="2"/>
  <c r="BK254" i="2"/>
  <c r="N254" i="2" s="1"/>
  <c r="N100" i="2" s="1"/>
  <c r="Y137" i="2"/>
  <c r="AA221" i="2"/>
  <c r="W221" i="2"/>
  <c r="H33" i="2"/>
  <c r="BA89" i="1" s="1"/>
  <c r="W137" i="2"/>
  <c r="W205" i="2"/>
  <c r="AA214" i="2"/>
  <c r="BK137" i="2"/>
  <c r="N137" i="2" s="1"/>
  <c r="N90" i="2" s="1"/>
  <c r="BK158" i="2"/>
  <c r="N158" i="2" s="1"/>
  <c r="N91" i="2" s="1"/>
  <c r="BK205" i="2"/>
  <c r="N205" i="2" s="1"/>
  <c r="N95" i="2" s="1"/>
  <c r="BK214" i="2"/>
  <c r="N214" i="2" s="1"/>
  <c r="N97" i="2" s="1"/>
  <c r="Y214" i="2"/>
  <c r="M116" i="2"/>
  <c r="M83" i="2"/>
  <c r="H31" i="2"/>
  <c r="AZ88" i="1" s="1"/>
  <c r="AZ87" i="1" s="1"/>
  <c r="W31" i="1" s="1"/>
  <c r="Y122" i="2"/>
  <c r="M114" i="2"/>
  <c r="F116" i="2"/>
  <c r="M27" i="3"/>
  <c r="M30" i="3" s="1"/>
  <c r="L38" i="3" s="1"/>
  <c r="F117" i="2"/>
  <c r="M31" i="2"/>
  <c r="AV88" i="1" s="1"/>
  <c r="N94" i="2" l="1"/>
  <c r="N197" i="2"/>
  <c r="W121" i="2"/>
  <c r="M32" i="2"/>
  <c r="AW88" i="1" s="1"/>
  <c r="AT88" i="1" s="1"/>
  <c r="H32" i="2"/>
  <c r="AZ89" i="1" s="1"/>
  <c r="AA121" i="2"/>
  <c r="Y121" i="2"/>
  <c r="Y197" i="2"/>
  <c r="BD88" i="1"/>
  <c r="BD87" i="1" s="1"/>
  <c r="W35" i="1" s="1"/>
  <c r="BB90" i="1"/>
  <c r="BA90" i="1"/>
  <c r="BB89" i="1"/>
  <c r="AZ90" i="1"/>
  <c r="BB88" i="1"/>
  <c r="BB87" i="1" s="1"/>
  <c r="AX87" i="1" s="1"/>
  <c r="W197" i="2"/>
  <c r="W120" i="2" s="1"/>
  <c r="AU88" i="1" s="1"/>
  <c r="AU87" i="1" s="1"/>
  <c r="AA197" i="2"/>
  <c r="BK121" i="2"/>
  <c r="N121" i="2" s="1"/>
  <c r="AU89" i="1"/>
  <c r="BK197" i="2"/>
  <c r="AV87" i="1"/>
  <c r="AK31" i="1" s="1"/>
  <c r="AY87" i="1"/>
  <c r="N88" i="2" l="1"/>
  <c r="N120" i="2"/>
  <c r="N93" i="2"/>
  <c r="AA120" i="2"/>
  <c r="AV89" i="1"/>
  <c r="AT89" i="1" s="1"/>
  <c r="BA88" i="1"/>
  <c r="BA87" i="1" s="1"/>
  <c r="AW87" i="1" s="1"/>
  <c r="AT87" i="1" s="1"/>
  <c r="Y120" i="2"/>
  <c r="W33" i="1"/>
  <c r="BK120" i="2"/>
  <c r="N87" i="2" l="1"/>
  <c r="L104" i="2" s="1"/>
  <c r="M26" i="2" l="1"/>
  <c r="M29" i="2" s="1"/>
  <c r="AS90" i="1" s="1"/>
  <c r="AG88" i="1" l="1"/>
  <c r="AG87" i="1" s="1"/>
  <c r="AG94" i="1" s="1"/>
  <c r="L37" i="2"/>
  <c r="AK26" i="1" l="1"/>
  <c r="AK29" i="1" s="1"/>
  <c r="W32" i="1" s="1"/>
  <c r="AK32" i="1" s="1"/>
  <c r="AK37" i="1" s="1"/>
  <c r="AN88" i="1"/>
  <c r="AN87" i="1" s="1"/>
  <c r="AN94" i="1" s="1"/>
</calcChain>
</file>

<file path=xl/sharedStrings.xml><?xml version="1.0" encoding="utf-8"?>
<sst xmlns="http://schemas.openxmlformats.org/spreadsheetml/2006/main" count="3485" uniqueCount="655">
  <si>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</si>
  <si>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</si>
  <si>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</si>
  <si>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</si>
  <si>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</si>
  <si>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</si>
  <si>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</si>
  <si>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</si>
  <si>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</si>
  <si>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</si>
  <si>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</si>
  <si>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</si>
  <si>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</si>
  <si>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</si>
  <si>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605</t>
  </si>
  <si>
    <t>Stavba:</t>
  </si>
  <si>
    <t>Stavebné úpravy WC na WC pre imobilných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</si>
  <si>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</si>
  <si>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</si>
  <si>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</si>
  <si>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</si>
  <si>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</si>
  <si>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</si>
  <si>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</si>
  <si>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</si>
  <si>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</si>
  <si>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</si>
  <si>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</si>
  <si>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</si>
  <si>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</si>
  <si>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</si>
  <si>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</si>
  <si>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</si>
  <si>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</si>
  <si>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</si>
  <si>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</si>
  <si>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</si>
  <si>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</si>
  <si>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</si>
  <si>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</si>
  <si>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</si>
  <si>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</si>
  <si>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</si>
  <si>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</si>
  <si>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</si>
  <si>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</si>
  <si>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</si>
  <si>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</si>
  <si>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</si>
  <si>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</si>
  <si>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</si>
  <si>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</si>
  <si>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</si>
  <si>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</si>
  <si>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</si>
  <si>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</si>
  <si>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</si>
  <si>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</si>
  <si>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</si>
  <si>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</si>
  <si>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</si>
  <si>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</si>
  <si>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</si>
  <si>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</si>
  <si>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</si>
  <si>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</si>
  <si>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</si>
  <si>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</si>
  <si>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</si>
  <si>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</si>
  <si>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</si>
  <si>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</si>
  <si>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{b5da054d-3d48-47c8-821c-0c4268ca0810}</t>
  </si>
  <si>
    <t>{00000000-0000-0000-0000-000000000000}</t>
  </si>
  <si>
    <t>/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</si>
  <si>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</si>
  <si>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</si>
  <si>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</si>
  <si>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</si>
  <si>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</si>
  <si>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</si>
  <si>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</si>
  <si>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</si>
  <si>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</si>
  <si>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</si>
  <si>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</si>
  <si>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</si>
  <si>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</si>
  <si>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</si>
  <si>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</si>
  <si>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</si>
  <si>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</si>
  <si>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</si>
  <si>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</si>
  <si>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</si>
  <si>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</si>
  <si>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</si>
  <si>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</si>
  <si>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</si>
  <si>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</si>
  <si>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725 - Zdravotechnika - zariaď. predmety</t>
  </si>
  <si>
    <t xml:space="preserve">    735 - Ústredné kúrenie, vykurovacie telesá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</si>
  <si>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</si>
  <si>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</si>
  <si>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</si>
  <si>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781 - Obklady</t>
  </si>
  <si>
    <t xml:space="preserve">    784 - Maľby</t>
  </si>
  <si>
    <t>M - Práce a dodávky M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</si>
  <si>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</si>
  <si>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</si>
  <si>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</si>
  <si>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</si>
  <si>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</si>
  <si>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</si>
  <si>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</si>
  <si>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</si>
  <si>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</si>
  <si>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</si>
  <si>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</si>
  <si>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</si>
  <si>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</si>
  <si>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</si>
  <si>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</si>
  <si>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</si>
  <si>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36</t>
  </si>
  <si>
    <t>K</t>
  </si>
  <si>
    <t>317165102</t>
  </si>
  <si>
    <t>Prekladový trámec YTONG šírky 125 mm, výšky 124 mm, dĺžky 1300 mm</t>
  </si>
  <si>
    <t>ks</t>
  </si>
  <si>
    <t>4</t>
  </si>
  <si>
    <t>2</t>
  </si>
  <si>
    <t>-1534971819</t>
  </si>
  <si>
    <t>342272104</t>
  </si>
  <si>
    <t>Priečky z tvárnic YTONG hr. 150 mm P2-500 hladkých, na MVC a maltu YTONG (150x249x599)</t>
  </si>
  <si>
    <t>m2</t>
  </si>
  <si>
    <t>-59295489</t>
  </si>
  <si>
    <t>0,45*3,1</t>
  </si>
  <si>
    <t>VV</t>
  </si>
  <si>
    <t>0,29*3,1</t>
  </si>
  <si>
    <t>1,56*3,1</t>
  </si>
  <si>
    <t>1,16*3,1</t>
  </si>
  <si>
    <t>-0,6*2,0</t>
  </si>
  <si>
    <t>1,6*3,1</t>
  </si>
  <si>
    <t>-0,9*2,0</t>
  </si>
  <si>
    <t>Medzisúčet</t>
  </si>
  <si>
    <t>3</t>
  </si>
  <si>
    <t>342948112</t>
  </si>
  <si>
    <t>Ukotvenie priečok k murovaným konštrukciám</t>
  </si>
  <si>
    <t>m</t>
  </si>
  <si>
    <t>-1319371034</t>
  </si>
  <si>
    <t>0,45+0,3+1,56+1,5+1,16</t>
  </si>
  <si>
    <t>3,1*3</t>
  </si>
  <si>
    <t>Súčet</t>
  </si>
  <si>
    <t>44</t>
  </si>
  <si>
    <t>611461116</t>
  </si>
  <si>
    <t>Príprava vnútorného podkladu stropov BAUMIT, Univerzálny základ (Baumit UniPrimer)</t>
  </si>
  <si>
    <t>801997502</t>
  </si>
  <si>
    <t>611461184</t>
  </si>
  <si>
    <t>Vnútorná omietka stropov štuková BAUMIT, strojné miešanie, ručné nanášanie, Baumit VivaRenova hr. 3 mm</t>
  </si>
  <si>
    <t>-655970175</t>
  </si>
  <si>
    <t>611481119</t>
  </si>
  <si>
    <t>Potiahnutie vnútorných stropov sklotextílnou mriežkou s celoplošným prilepením</t>
  </si>
  <si>
    <t>-440711305</t>
  </si>
  <si>
    <t>28</t>
  </si>
  <si>
    <t>612451111</t>
  </si>
  <si>
    <t>Vyrovnanie omietok po otlčení obkladov</t>
  </si>
  <si>
    <t>1973779597</t>
  </si>
  <si>
    <t>15,054</t>
  </si>
  <si>
    <t>612465116</t>
  </si>
  <si>
    <t>Príprava vnútorného podkladu stien BAUMIT, Univerzálny základ (Baumit UniPrimer)</t>
  </si>
  <si>
    <t>-2138629425</t>
  </si>
  <si>
    <t>15,054+26,417</t>
  </si>
  <si>
    <t>612465184</t>
  </si>
  <si>
    <t>Vnútorná omietka stien štuková BAUMIT, strojné miešanie, ručné nanášanie, Baumit VivaRenova hr. 3 mm</t>
  </si>
  <si>
    <t>726775005</t>
  </si>
  <si>
    <t>(2,01+1,5)*2*1,3</t>
  </si>
  <si>
    <t>(1,45+1,64)*1,3</t>
  </si>
  <si>
    <t>(2,76+1,97)*1,9</t>
  </si>
  <si>
    <t>26</t>
  </si>
  <si>
    <t>612481119</t>
  </si>
  <si>
    <t>Potiahnutie vnútorných stien sklotextílnou mriežkou s celoplošným prilepením</t>
  </si>
  <si>
    <t>1811536900</t>
  </si>
  <si>
    <t>(0,45+0,29+1,56+1,5)*3,1</t>
  </si>
  <si>
    <t>(0,35+0,29+1,29+1,16)*3,1</t>
  </si>
  <si>
    <t>(1,16+0,42+1,6)*3,1</t>
  </si>
  <si>
    <t>941955003</t>
  </si>
  <si>
    <t>Lešenie ľahké pracovné pomocné s výškou lešeňovej podlahy nad 1,90 do 2,50 m</t>
  </si>
  <si>
    <t>-308509081</t>
  </si>
  <si>
    <t>962031135</t>
  </si>
  <si>
    <t>Búranie priečok z tvárnic alebo priečkoviek hr. do150 mm,  -0,11500t</t>
  </si>
  <si>
    <t>-1620992337</t>
  </si>
  <si>
    <t>1,15*3,1</t>
  </si>
  <si>
    <t>2,26*3,1</t>
  </si>
  <si>
    <t>-0,6*1,97*2</t>
  </si>
  <si>
    <t>2,76*3,1</t>
  </si>
  <si>
    <t>-0,6*1,97</t>
  </si>
  <si>
    <t>0,6*2,1</t>
  </si>
  <si>
    <t>0,3*2,1</t>
  </si>
  <si>
    <t>965081712</t>
  </si>
  <si>
    <t>Búranie dlažieb, bez podklad. lôžka z xylolit., alebo keramických dlaždíc hr. do 10 mm,  -0,02000t</t>
  </si>
  <si>
    <t>-674889217</t>
  </si>
  <si>
    <t>1,1*1,21</t>
  </si>
  <si>
    <t>1,1*0,9</t>
  </si>
  <si>
    <t>1,4*2,26</t>
  </si>
  <si>
    <t>1,25*2,76</t>
  </si>
  <si>
    <t>968061125</t>
  </si>
  <si>
    <t>Vyvesenie dreveného dverného krídla do suti plochy do 2 m2, -0,02400t</t>
  </si>
  <si>
    <t>2135273292</t>
  </si>
  <si>
    <t>10</t>
  </si>
  <si>
    <t>968072455</t>
  </si>
  <si>
    <t>Vybúranie kovových dverových zárubní plochy do 2 m2,  -0,07600t</t>
  </si>
  <si>
    <t>1584947892</t>
  </si>
  <si>
    <t>0,6*2,0*3</t>
  </si>
  <si>
    <t>978059511</t>
  </si>
  <si>
    <t>Odsekanie a odobratie stien z obkladačiek vnútorných do 2 m2,  -0,06800t</t>
  </si>
  <si>
    <t>5357099</t>
  </si>
  <si>
    <t>1,21*1,8</t>
  </si>
  <si>
    <t>1,15*1,2</t>
  </si>
  <si>
    <t>0,9*1,8</t>
  </si>
  <si>
    <t>(1,25+1,86)*1,2</t>
  </si>
  <si>
    <t>1,46*1,2</t>
  </si>
  <si>
    <t>3,66*1,2</t>
  </si>
  <si>
    <t>12</t>
  </si>
  <si>
    <t>979011111</t>
  </si>
  <si>
    <t>Zvislá doprava sutiny a vybúraných hmôt za prvé podlažie nad alebo pod základným podlažím</t>
  </si>
  <si>
    <t>t</t>
  </si>
  <si>
    <t>1253433755</t>
  </si>
  <si>
    <t>979081111</t>
  </si>
  <si>
    <t>Odvoz sutiny a vybúraných hmôt na skládku do 1 km</t>
  </si>
  <si>
    <t>596490890</t>
  </si>
  <si>
    <t>14</t>
  </si>
  <si>
    <t>979081121</t>
  </si>
  <si>
    <t>Odvoz sutiny a vybúraných hmôt na skládku za každý ďalší 1 km</t>
  </si>
  <si>
    <t>-1707571419</t>
  </si>
  <si>
    <t>3,707*14</t>
  </si>
  <si>
    <t>979082111</t>
  </si>
  <si>
    <t>Vnútrostavenisková doprava sutiny a vybúraných hmôt do 10 m</t>
  </si>
  <si>
    <t>-1379747881</t>
  </si>
  <si>
    <t>16</t>
  </si>
  <si>
    <t>979082121</t>
  </si>
  <si>
    <t>Vnútrostavenisková doprava sutiny a vybúraných hmôt za každých ďalších 5 m</t>
  </si>
  <si>
    <t>1953938606</t>
  </si>
  <si>
    <t>3,707*3</t>
  </si>
  <si>
    <t>979089012</t>
  </si>
  <si>
    <t>Poplatok za skladovanie - betón, tehly, dlaždice (17 01 ), ostatné</t>
  </si>
  <si>
    <t>615565728</t>
  </si>
  <si>
    <t>18</t>
  </si>
  <si>
    <t>979089711</t>
  </si>
  <si>
    <t>Prenájom kontajneru 2 m3</t>
  </si>
  <si>
    <t>1753141629</t>
  </si>
  <si>
    <t>999281111</t>
  </si>
  <si>
    <t>Presun hmôt pre opravy a údržbu objektov vrátane vonkajších plášťov výšky do 25 m</t>
  </si>
  <si>
    <t>646428936</t>
  </si>
  <si>
    <t>súb.</t>
  </si>
  <si>
    <t>M</t>
  </si>
  <si>
    <t>32</t>
  </si>
  <si>
    <t>725210821</t>
  </si>
  <si>
    <t>64</t>
  </si>
  <si>
    <t>725291113</t>
  </si>
  <si>
    <t>Montaž doplnkov zariadení kúpeľní a záchodov, drobné predmety (držiak na WC-papier, mydelnička) v.č. dodávky</t>
  </si>
  <si>
    <t>-1841741820</t>
  </si>
  <si>
    <t>725291114</t>
  </si>
  <si>
    <t xml:space="preserve">Montáž doplnkov zariadení kúpeľní a záchodov, madlá </t>
  </si>
  <si>
    <t>797267032</t>
  </si>
  <si>
    <t>60</t>
  </si>
  <si>
    <t>6424317073</t>
  </si>
  <si>
    <t>Sklopné držadlo k WC 85cm FUNKTION dĺžka (rozstup): 850mm, výška: 153mm, priemer: 32mm, pre telesne postihn., zvlnená antikor. oceľ, č. 1061101 KOLO</t>
  </si>
  <si>
    <t>-1826981482</t>
  </si>
  <si>
    <t>7252911141</t>
  </si>
  <si>
    <t>Montáž doplnkov zariadení kúpeľní a záchodov, madlá  na dvere</t>
  </si>
  <si>
    <t>-86512948</t>
  </si>
  <si>
    <t>5514677190</t>
  </si>
  <si>
    <t>Madlo na dvere</t>
  </si>
  <si>
    <t>-215139090</t>
  </si>
  <si>
    <t>8</t>
  </si>
  <si>
    <t>70</t>
  </si>
  <si>
    <t>66</t>
  </si>
  <si>
    <t>725829201</t>
  </si>
  <si>
    <t>68</t>
  </si>
  <si>
    <t>74</t>
  </si>
  <si>
    <t>998725202</t>
  </si>
  <si>
    <t>Presun hmôt pre zariaďovacie predmety v objektoch výšky nad 6 do 12 m</t>
  </si>
  <si>
    <t>%</t>
  </si>
  <si>
    <t>1513109490</t>
  </si>
  <si>
    <t>50</t>
  </si>
  <si>
    <t>735151821</t>
  </si>
  <si>
    <t>Demontáž radiátora panelového dvojradového stavebnej dľžky do 1500 mm,  -0,02493t</t>
  </si>
  <si>
    <t>1409488863</t>
  </si>
  <si>
    <t>735154011</t>
  </si>
  <si>
    <t>Spätna montáž vykurovacieho telesa panelového jednoradového výšky 300 mm/ dĺžky 700-900 mm</t>
  </si>
  <si>
    <t>-1845580802</t>
  </si>
  <si>
    <t>763121133</t>
  </si>
  <si>
    <t>SDK predsadená stena KNAUF W611 bez nosnej kca dosky 1x GKBI hr. 12,5 mm na podkladné pásy</t>
  </si>
  <si>
    <t>568236018</t>
  </si>
  <si>
    <t>(0,4*3)*3,1</t>
  </si>
  <si>
    <t>763171930</t>
  </si>
  <si>
    <t>Montáž revíznych dvierok ostatných pre SDK priečky a steny dosky veľkosti do 0,50 m2</t>
  </si>
  <si>
    <t>1212417490</t>
  </si>
  <si>
    <t>5903010600</t>
  </si>
  <si>
    <t>Revizne dvierka</t>
  </si>
  <si>
    <t>-1455436219</t>
  </si>
  <si>
    <t>998763403</t>
  </si>
  <si>
    <t>Presun hmôt pre sádrokartónové konštrukcie v stavbách(objektoch )výšky od 7 do 24 m</t>
  </si>
  <si>
    <t>-1730441211</t>
  </si>
  <si>
    <t>766662112</t>
  </si>
  <si>
    <t>Montáž dverového krídla otočného jednokrídlového poldrážkového, do existujúcej zárubne, vrátane kovania</t>
  </si>
  <si>
    <t>-567031613</t>
  </si>
  <si>
    <t>5491502040</t>
  </si>
  <si>
    <t>Kovanie - 2x kľučka, povrch nerez brúsený, 2x rozeta BB, FAB</t>
  </si>
  <si>
    <t>-92295587</t>
  </si>
  <si>
    <t>22</t>
  </si>
  <si>
    <t>6117103100</t>
  </si>
  <si>
    <t>Dvere vnútorné jednokrídlové, výplň papierová voština, povrch fólia M10, plné, šírka 600-900 mm</t>
  </si>
  <si>
    <t>1708230079</t>
  </si>
  <si>
    <t>766702111</t>
  </si>
  <si>
    <t xml:space="preserve">Montáž zárubní obložkových pre dvere jednokrídlové </t>
  </si>
  <si>
    <t>611630331</t>
  </si>
  <si>
    <t>24</t>
  </si>
  <si>
    <t>6117103138</t>
  </si>
  <si>
    <t>Zárubňa vnútorná obložková PRAKTIK, DTD doska, povrch fólia, rozmer 600-900/1970 mm, pre stenu hrúbky 60-170 mm, pre jednokrídlové dvere</t>
  </si>
  <si>
    <t>232275234</t>
  </si>
  <si>
    <t>998766202</t>
  </si>
  <si>
    <t>Presun hmot pre konštrukcie stolárske v objektoch výšky nad 6 do 12 m</t>
  </si>
  <si>
    <t>112218894</t>
  </si>
  <si>
    <t>771541216</t>
  </si>
  <si>
    <t>Montáž podláh z dlaždíc gres kladených do tmelu flexibil. protišmykových v obmedzenom priestore veľ. 300 x 300 mm</t>
  </si>
  <si>
    <t>-464292360</t>
  </si>
  <si>
    <t>0,45*1,21</t>
  </si>
  <si>
    <t>1,56*1,5</t>
  </si>
  <si>
    <t>1,64*1,16</t>
  </si>
  <si>
    <t>0,35*0,3</t>
  </si>
  <si>
    <t>0,42*1,16</t>
  </si>
  <si>
    <t>2,76*1,55</t>
  </si>
  <si>
    <t>0,9*0,4</t>
  </si>
  <si>
    <t>0,9*0,15</t>
  </si>
  <si>
    <t>0,6*0,15</t>
  </si>
  <si>
    <t>5978651460</t>
  </si>
  <si>
    <t>Dlaždice - protišmykové ( vl.výber)</t>
  </si>
  <si>
    <t>1465095922</t>
  </si>
  <si>
    <t>998771202</t>
  </si>
  <si>
    <t>Presun hmôt pre podlahy z dlaždíc v objektoch výšky nad 6 do 12 m</t>
  </si>
  <si>
    <t>-1620683081</t>
  </si>
  <si>
    <t>781445070</t>
  </si>
  <si>
    <t>Montáž obkladov vnútor. stien z obkladačiek kladených do tmelu v obmedzenom priestore veľ. 300x300 mm</t>
  </si>
  <si>
    <t>-476998082</t>
  </si>
  <si>
    <t>1,21*1,2</t>
  </si>
  <si>
    <t>2,01*1,8</t>
  </si>
  <si>
    <t>1,5*1,8</t>
  </si>
  <si>
    <t>-0,9*1,8</t>
  </si>
  <si>
    <t>(1,56+0,29+0,45)*1,8</t>
  </si>
  <si>
    <t>1,45*1,2</t>
  </si>
  <si>
    <t>(0,35+0,29+1,29+1,16+1,64)*1,8</t>
  </si>
  <si>
    <t>-0,6*1,8</t>
  </si>
  <si>
    <t>(2,76+1,97)*2*1,2</t>
  </si>
  <si>
    <t>-0,6*1,2</t>
  </si>
  <si>
    <t>-0,9*1,2*2</t>
  </si>
  <si>
    <t>5976498050</t>
  </si>
  <si>
    <t>Obklady keramické  ( vl.výber)</t>
  </si>
  <si>
    <t>1773018148</t>
  </si>
  <si>
    <t>781491111</t>
  </si>
  <si>
    <t>Montáž plastových profilov pre obklad do tmelu - roh steny</t>
  </si>
  <si>
    <t>-1213325291</t>
  </si>
  <si>
    <t>1,8*3</t>
  </si>
  <si>
    <t>2830000100</t>
  </si>
  <si>
    <t>Rohové lišty</t>
  </si>
  <si>
    <t>bm</t>
  </si>
  <si>
    <t>1063543501</t>
  </si>
  <si>
    <t>998781202</t>
  </si>
  <si>
    <t>Presun hmôt pre obklady keramické v objektoch výšky nad 6 do 12 m</t>
  </si>
  <si>
    <t>-1005838249</t>
  </si>
  <si>
    <t>784402801</t>
  </si>
  <si>
    <t>Odstránenie malieb oškrabaním, výšky do 3,80 m stropov</t>
  </si>
  <si>
    <t>-1207713012</t>
  </si>
  <si>
    <t>2,76*3,66</t>
  </si>
  <si>
    <t>78</t>
  </si>
  <si>
    <t>784410100</t>
  </si>
  <si>
    <t>Penetrovanie jednonásobné jemnozrnných podkladov výšky do 3,80 m</t>
  </si>
  <si>
    <t>-1618850468</t>
  </si>
  <si>
    <t>10,102</t>
  </si>
  <si>
    <t>22,13</t>
  </si>
  <si>
    <t>784418012</t>
  </si>
  <si>
    <t xml:space="preserve">Zakrývanie podláh a zariadení papierom v miestnostiach alebo na schodisku   </t>
  </si>
  <si>
    <t>944262405</t>
  </si>
  <si>
    <t>784452261</t>
  </si>
  <si>
    <t xml:space="preserve">Maľby z maliarskych zmesí Primalex, Farmal, ručne nanášané jednonásobné základné na podklad jemnozrnný  výšky do 3,80 m   </t>
  </si>
  <si>
    <t>-1938163923</t>
  </si>
  <si>
    <t>784452361</t>
  </si>
  <si>
    <t xml:space="preserve">Maľby z maliarskych zmesí Primalex, Farmal, ručne nanášané jednonásobné tónované na podklad jemnozrnný  výšky do 3,80 m   </t>
  </si>
  <si>
    <t>1073515709</t>
  </si>
  <si>
    <t>76</t>
  </si>
  <si>
    <t>{5de3a2da-c438-4436-b8c4-3c7360428781}</t>
  </si>
  <si>
    <t>Objekt:</t>
  </si>
  <si>
    <t xml:space="preserve">    21-M - Elektromontáže</t>
  </si>
  <si>
    <t xml:space="preserve">    46-M - Zemné práce pri extr.mont.prácach</t>
  </si>
  <si>
    <t>OST - Ostatné</t>
  </si>
  <si>
    <t>210010106</t>
  </si>
  <si>
    <t>kus</t>
  </si>
  <si>
    <t>210020012</t>
  </si>
  <si>
    <t>4241000200</t>
  </si>
  <si>
    <t>Prichytka pre kabel   obo beterman</t>
  </si>
  <si>
    <t>210020812</t>
  </si>
  <si>
    <t>Prepážka v nepriechodnom kábl. kanáli, stene lignátová, resp penova bez dverí</t>
  </si>
  <si>
    <t>6318000800P</t>
  </si>
  <si>
    <t>Tesniaca pena CFS -F-FX</t>
  </si>
  <si>
    <t>210100001</t>
  </si>
  <si>
    <t>Ukončenie vodičov v rozvádzač. vč. zapojenia a vodičovej koncovky do 2.5 mm2</t>
  </si>
  <si>
    <t>2101204011</t>
  </si>
  <si>
    <t>Montaž ističa   vypinaca včetne zapojenia</t>
  </si>
  <si>
    <t>3580760353</t>
  </si>
  <si>
    <t>Prúdový chránič  FI 25-2p/0.03</t>
  </si>
  <si>
    <t>82</t>
  </si>
  <si>
    <t>84</t>
  </si>
  <si>
    <t>86</t>
  </si>
  <si>
    <t>88</t>
  </si>
  <si>
    <t>90</t>
  </si>
  <si>
    <t>92</t>
  </si>
  <si>
    <t>94</t>
  </si>
  <si>
    <t>96</t>
  </si>
  <si>
    <t>98</t>
  </si>
  <si>
    <t>100</t>
  </si>
  <si>
    <t>102</t>
  </si>
  <si>
    <t>104</t>
  </si>
  <si>
    <t>106</t>
  </si>
  <si>
    <t>108</t>
  </si>
  <si>
    <t>110</t>
  </si>
  <si>
    <t>112</t>
  </si>
  <si>
    <t>114</t>
  </si>
  <si>
    <t>DEMONTAZ Svietidlo žiarivkové - typ ,strop né, vaničkové</t>
  </si>
  <si>
    <t>116</t>
  </si>
  <si>
    <t>3540201700</t>
  </si>
  <si>
    <t>Svorka BARNARD+ medený pásik dĺžky 750mm</t>
  </si>
  <si>
    <t>210220401</t>
  </si>
  <si>
    <t>5489511000</t>
  </si>
  <si>
    <t>210810041</t>
  </si>
  <si>
    <t>Silový kábel 750 - 1000 V /mm2/ pevne uložený CYKY-CYKYm 750 V 2x1.5</t>
  </si>
  <si>
    <t>34170000006</t>
  </si>
  <si>
    <t>Kabel CXKE-R 2Ax1,5 alternativa ekvivalent</t>
  </si>
  <si>
    <t>210810045</t>
  </si>
  <si>
    <t>Silový kábel 750 - 1000 V /mm2/ pevne uložený CYKY-CYKYm 750 V 3x1.5</t>
  </si>
  <si>
    <t>34170000003</t>
  </si>
  <si>
    <t>Kabel CXKE-R 3Cx1,5 alternativa ekvivalent</t>
  </si>
  <si>
    <t>211010010</t>
  </si>
  <si>
    <t>Osadenie polyamidovej príchytky do muriva z tvrdého kameňa, jednoduchého betónu a železobetónu HM 8</t>
  </si>
  <si>
    <t>2830403500</t>
  </si>
  <si>
    <t>Hmoždinka klasická 8 mm T8  typ:  T8-PA</t>
  </si>
  <si>
    <t>HZS-001</t>
  </si>
  <si>
    <t>Revízie</t>
  </si>
  <si>
    <t>hod</t>
  </si>
  <si>
    <t>194</t>
  </si>
  <si>
    <t>HZS-002</t>
  </si>
  <si>
    <t>Práca montéra pri odpojení zariadenia od siete</t>
  </si>
  <si>
    <t>196</t>
  </si>
  <si>
    <t>HZS-003</t>
  </si>
  <si>
    <t>Práca montéra pri zapojení do siete</t>
  </si>
  <si>
    <t>198</t>
  </si>
  <si>
    <t>HZS-004</t>
  </si>
  <si>
    <t>Nešpecifikované práce</t>
  </si>
  <si>
    <t>200</t>
  </si>
  <si>
    <t>HZS-004p</t>
  </si>
  <si>
    <t>204</t>
  </si>
  <si>
    <t>460680031</t>
  </si>
  <si>
    <t>Vvrtanie otvoru pre kabel  cez priečky úpr. omietky, múr z . hrúbky 15</t>
  </si>
  <si>
    <t>214</t>
  </si>
  <si>
    <t>5891255000</t>
  </si>
  <si>
    <t>Malta cementová 15 pre murov poj TPC</t>
  </si>
  <si>
    <t>m3</t>
  </si>
  <si>
    <t>216</t>
  </si>
  <si>
    <t>222</t>
  </si>
  <si>
    <t xml:space="preserve">Stavebné úpravy WC na WC pre imobilných </t>
  </si>
  <si>
    <t>02 - Elektroinštalácia</t>
  </si>
  <si>
    <t>Lišta elektroinšt. z PH vč. spojok, ohybov, rohov, bez krabíc, uložená pevne typ L 40 preťahovací</t>
  </si>
  <si>
    <t>Lišta LHD 20x40</t>
  </si>
  <si>
    <t>34512061002</t>
  </si>
  <si>
    <t>210010301</t>
  </si>
  <si>
    <t>Škatuľa prístrojová bez zapojenia (1901, KP 68, KZ 3)</t>
  </si>
  <si>
    <t>3450906510</t>
  </si>
  <si>
    <t>Krabica  KU 68-1901 ekvivalent alternativa</t>
  </si>
  <si>
    <t>210010313</t>
  </si>
  <si>
    <t>Škatuľa odbočná s viečkom, bez zapojenia (KO 125) štvorcová</t>
  </si>
  <si>
    <t>3450916200</t>
  </si>
  <si>
    <t>Krabica univerzálna  1903 +SVORKY WAGO</t>
  </si>
  <si>
    <t>prichytka pre kable Obo beterman nad podľadom</t>
  </si>
  <si>
    <t>5482302100</t>
  </si>
  <si>
    <t>Výstražná a označovacia tabuľka včítane montáže, smaltovaná, formát A3 - A4</t>
  </si>
  <si>
    <t>548230210</t>
  </si>
  <si>
    <t>Tabuľka výstražná smaltovaná 297x210 mm A4</t>
  </si>
  <si>
    <t>210040701</t>
  </si>
  <si>
    <t>Drážka pre rúrku alebo kábel do D 29 mm s vysekaním,zamurovaním a začistením</t>
  </si>
  <si>
    <t>3452104200</t>
  </si>
  <si>
    <t>G-Káblové oko CU   0,75x3 KU-L</t>
  </si>
  <si>
    <t>21010035221p1</t>
  </si>
  <si>
    <t>Zapojenie snimacov pohybu</t>
  </si>
  <si>
    <t>34502450011</t>
  </si>
  <si>
    <t>Spínač pohybovy 180st sčasovym rele</t>
  </si>
  <si>
    <t>3450245002p</t>
  </si>
  <si>
    <t>Zdoj pre signalizacne zariadenie</t>
  </si>
  <si>
    <t>3450245002p1</t>
  </si>
  <si>
    <t>Signalizacne zariadenie komplet dodavka ABB</t>
  </si>
  <si>
    <t>3450245002p11</t>
  </si>
  <si>
    <t>Davkovac utierok nastenny</t>
  </si>
  <si>
    <t>3450245002p1b</t>
  </si>
  <si>
    <t>Sušič ruk</t>
  </si>
  <si>
    <t>21010035221p1A</t>
  </si>
  <si>
    <t>Zapojenie sušičov ruk</t>
  </si>
  <si>
    <t>21010035221pP1</t>
  </si>
  <si>
    <t>Zapojenie a osadenie zdroja pre nap signalizacneho zariadenia</t>
  </si>
  <si>
    <t>21010035221pP1A</t>
  </si>
  <si>
    <t>Zapojenie a osadenie signalizacneho zariadenia</t>
  </si>
  <si>
    <t>210100352A</t>
  </si>
  <si>
    <t>Zapojenie davkovaca utierok  vyvod S1 Dodavka davkovacov stavba</t>
  </si>
  <si>
    <t>210111012</t>
  </si>
  <si>
    <t>Domová zásuvka polozapustená alebo zapustená, 10/16 A 250 V 2P + Z 2 x zapojenie</t>
  </si>
  <si>
    <t>3450330200</t>
  </si>
  <si>
    <t>Z-Zásuvka v inštal krabici IP44</t>
  </si>
  <si>
    <t>3580611800</t>
  </si>
  <si>
    <t>FG-Istič L7-16/1/B</t>
  </si>
  <si>
    <t>3580609400</t>
  </si>
  <si>
    <t>FG-Istič L7-10/1/B</t>
  </si>
  <si>
    <t>35806080001</t>
  </si>
  <si>
    <t>FG-Istič L7-  Nom hod char B s plomb krytom</t>
  </si>
  <si>
    <t>210201042p</t>
  </si>
  <si>
    <t>210201063P10</t>
  </si>
  <si>
    <t>Montáž -Svietidlo A1 A2,,A3,A4</t>
  </si>
  <si>
    <t>34801701003</t>
  </si>
  <si>
    <t>Svietidlo A4 - Nástenné difúzne svietidlo pre priame osvetlenie Planlicht p.mirror (P67A060?9016P1840L1U),
1x20W LED, 2169lm, 4000K, MacAdam?3, vrátane napájacieho zdroja, materiál: extrudovaný Al s bielou matnou satinovanou povrchovou úp</t>
  </si>
  <si>
    <t>34801701002</t>
  </si>
  <si>
    <t>Svietidlo A1,  -POPIS VID VYKRES PODORYSU</t>
  </si>
  <si>
    <t>Svietidlo A3,  -POPIS VID VYKRES PODORYSU</t>
  </si>
  <si>
    <t>Svietidlo A2,  -POPIS VID VYKRES PODORYSU</t>
  </si>
  <si>
    <t>210110321</t>
  </si>
  <si>
    <t>Svorka na potrub."Bernard" včít. pásika(bez vodiča a prípoj. vodiča)</t>
  </si>
  <si>
    <t>Označenie kablov štítkami smaltované, z umelej hmot</t>
  </si>
  <si>
    <t>Štítok popisny kablovy65x25 KMZ 10075705</t>
  </si>
  <si>
    <t>210110452</t>
  </si>
  <si>
    <t>Ochranné pospájanie v erv, pevne uložené Cu 4-16mm2</t>
  </si>
  <si>
    <t>3410426300P3</t>
  </si>
  <si>
    <t>Vodič medený HOV5 -ZK  6 zelenožltý alternativaekvivalent</t>
  </si>
  <si>
    <t>210810046</t>
  </si>
  <si>
    <t>Silový kábel 750 - 1000 V /mm2/ pevne uložený CYKY-CYKYm 750 V 3x2.5</t>
  </si>
  <si>
    <t>34170000004</t>
  </si>
  <si>
    <t>Kabel CXKE-R 3Cx2,5 alternativa ekvivalent</t>
  </si>
  <si>
    <t xml:space="preserve">    22-M - Montáže oznamovacích a zaberpečovacích zariadení</t>
  </si>
  <si>
    <t>220280411</t>
  </si>
  <si>
    <t>Montaž kábla  STP 4x2x0,6  LSHO CAT 6A</t>
  </si>
  <si>
    <t>34121408301</t>
  </si>
  <si>
    <t>kABEL   STP 4X2,0,6  LSOH CAT6A</t>
  </si>
  <si>
    <t>220300001</t>
  </si>
  <si>
    <t>Zhotovenie koncovej káblovej formy  do 2 x 2x0,5</t>
  </si>
  <si>
    <t xml:space="preserve">    95-M - Revízie</t>
  </si>
  <si>
    <t>Demontaž vyp zasuviek , skratovanie nefunkčných káblov demontaž pevne upevnených káblov</t>
  </si>
  <si>
    <t>HZS-006</t>
  </si>
  <si>
    <t>Kompletné vyskúšanie</t>
  </si>
  <si>
    <t>HZS-007</t>
  </si>
  <si>
    <t>Skúšobná prevádzka  -</t>
  </si>
  <si>
    <t>HZS-0079</t>
  </si>
  <si>
    <t>Zakreslenie skutkoveho stavu</t>
  </si>
  <si>
    <t>02</t>
  </si>
  <si>
    <t>Elektroinštalácia</t>
  </si>
  <si>
    <t>03</t>
  </si>
  <si>
    <t>Zdravotechnika</t>
  </si>
  <si>
    <t>03 Zdravotechnika</t>
  </si>
  <si>
    <t>03- Zdravotechnika</t>
  </si>
  <si>
    <t xml:space="preserve">    6 - Povrchové úpravy</t>
  </si>
  <si>
    <t>612403399</t>
  </si>
  <si>
    <t>Zaplnenie rýh v stenách maltou</t>
  </si>
  <si>
    <t>612432281</t>
  </si>
  <si>
    <t>Hrubá výplň rýh v podlahe cementového poteru s veľkosťou plochy do 4 m2</t>
  </si>
  <si>
    <t xml:space="preserve">    9 - Ostatné práce</t>
  </si>
  <si>
    <t>974032855</t>
  </si>
  <si>
    <t>Vyfrézovanie ryhy hĺbky 20 mm šírky 40 mm v murive</t>
  </si>
  <si>
    <t>974032877</t>
  </si>
  <si>
    <t>Vyfrézovanie ryhy hĺbky 50 mm šírky 70 mm v murive</t>
  </si>
  <si>
    <t>974042564</t>
  </si>
  <si>
    <t>Vysekanie rýh v dlažbe betónovej do hĺbky 150mm šírky do 150mm</t>
  </si>
  <si>
    <t xml:space="preserve">    713- Izolácie tepelné bežných stavebných konštrukcií</t>
  </si>
  <si>
    <t>713482302</t>
  </si>
  <si>
    <t>Montáž trubice Mirelon 22x6 mm</t>
  </si>
  <si>
    <t>2837710200</t>
  </si>
  <si>
    <t>Mirelon izolácia 22/6"</t>
  </si>
  <si>
    <t>Mirelon spona</t>
  </si>
  <si>
    <t>998713102</t>
  </si>
  <si>
    <t>Presun hmôt pre izolácie tepelné v objektoch do  výšky do 12 m</t>
  </si>
  <si>
    <t>721173204</t>
  </si>
  <si>
    <t>Potrubie kanalizačné z PVC rúr pripojovacích D 40x1.8</t>
  </si>
  <si>
    <t>721173109</t>
  </si>
  <si>
    <t>Potrubie kanalizačné z PVC-U rúr hrdlových odpadových D 110/2,2</t>
  </si>
  <si>
    <t>721194104</t>
  </si>
  <si>
    <t>Vyvedenie a upevnenie kanalizačných výpustiek D 40x1,8</t>
  </si>
  <si>
    <t>721194109</t>
  </si>
  <si>
    <t>Vyvedenie a upevnenie kanalizačných výpustiek D 110x2,3</t>
  </si>
  <si>
    <t>721290111</t>
  </si>
  <si>
    <t>Skúška tesnosti kanalizácie vodou do DN 125</t>
  </si>
  <si>
    <t>9987721102</t>
  </si>
  <si>
    <t>Presun hmôt pre vnútornú kanalizáciu v objektoch výšky do 12 m</t>
  </si>
  <si>
    <t>721180936</t>
  </si>
  <si>
    <t>Zaslepenie potrubia</t>
  </si>
  <si>
    <t xml:space="preserve">    721 - Vnútorná kanalizácia</t>
  </si>
  <si>
    <t xml:space="preserve">    722 - Vnútorný vodovod</t>
  </si>
  <si>
    <t>722171101</t>
  </si>
  <si>
    <t>Potrubie z rúr plasthliníkových v kotúčoch REH. RAUTITAN Stabil 16,2 x 2 mm</t>
  </si>
  <si>
    <t>722220111</t>
  </si>
  <si>
    <t xml:space="preserve"> Armatúry vodovodné s jedným závitom, nástenka K 247 pre výtokový ventil G 1/2"</t>
  </si>
  <si>
    <t>286161233902</t>
  </si>
  <si>
    <t>Lisovacie koleno PEX nástenné s vnútorným závitom 20x1/2 (PEX-Z.K.GW20x1/2N)</t>
  </si>
  <si>
    <t>722229101</t>
  </si>
  <si>
    <t>Montáž vodovodných armatúr ostatných s 1 závitom G 1/2"</t>
  </si>
  <si>
    <t>IVAR Flexi hadica opletenie nerez 1/2" (14x20) 50cm, č. 25092150</t>
  </si>
  <si>
    <t>5517600012</t>
  </si>
  <si>
    <t>551159210802</t>
  </si>
  <si>
    <t>Ventil rohový štvorhran 1/2" × 3/8", hranatý, typ: ARV002</t>
  </si>
  <si>
    <t>722229102</t>
  </si>
  <si>
    <t>Montáž vodovodných armatúr ostatných s 1 závitom G 3/4"</t>
  </si>
  <si>
    <t>2862465890</t>
  </si>
  <si>
    <t>ELOFIT Prechodka PE - oceľ s vonkajším závitom PE100 SDR11/PN16 ERMA 20/1/2"</t>
  </si>
  <si>
    <t>2862465900</t>
  </si>
  <si>
    <t>ELOFIT Prechodka PE - oceľ s vonkajším závitom PE100 SDR11/PN16 ERMA 25/3/4"</t>
  </si>
  <si>
    <t>722130802</t>
  </si>
  <si>
    <t>Demontáž potrubia z oceľových rúrok závitových DN do 40</t>
  </si>
  <si>
    <t>5511083700</t>
  </si>
  <si>
    <t>Guľový kohút MODUL s pákovým ovládačom, PN 25, DN 40 HERZ</t>
  </si>
  <si>
    <t>722290226</t>
  </si>
  <si>
    <t>Tlakové skúšky vodovodného potrubia závitového do DN 50</t>
  </si>
  <si>
    <t>9987722202</t>
  </si>
  <si>
    <t>Presun hmôt pre vnútorný vodovod v objektoch výšky do 12 m</t>
  </si>
  <si>
    <t>725110814</t>
  </si>
  <si>
    <t>Demontáž záchodov odsávacích alebo kombinovaných</t>
  </si>
  <si>
    <t>725119307</t>
  </si>
  <si>
    <t>Montáž záchodovej misy s rovným odpadom</t>
  </si>
  <si>
    <t>642058240301</t>
  </si>
  <si>
    <t>ZETA Samostatne stojace WC s vodorovným odpadom, hlboké splachovanie, farba: biela, obj.č. 8.2239.6.000.000.1</t>
  </si>
  <si>
    <t>642058240501</t>
  </si>
  <si>
    <t>DEEP by JIKA WC misa zvýšená,50cm pre imobilných</t>
  </si>
  <si>
    <t>552058240901</t>
  </si>
  <si>
    <t>JIKA ZETA Termoplastová WC doska, oceľové príchytky, farba: biela, obj.č. 8.9327.1.000.063.7</t>
  </si>
  <si>
    <t>Demontáž umývadiel bez výtokových armatúr</t>
  </si>
  <si>
    <t>725219401</t>
  </si>
  <si>
    <t>Montáž umývadiel na skrutky do muriva bez výtokovej armatúry</t>
  </si>
  <si>
    <t>642058103501</t>
  </si>
  <si>
    <t>Bezbariérové mývadlo Jika Mio 64x55 cm otvor pre batériu uprostred H8137140001041</t>
  </si>
  <si>
    <t>Montáž batérií umývadlových a drezových nástenných pákových, alebo klasických</t>
  </si>
  <si>
    <t>551058130105</t>
  </si>
  <si>
    <t>Stojančeková umývadlová batéria pre telesne postihnutých bez výpuste, chróm</t>
  </si>
  <si>
    <t>725869301</t>
  </si>
  <si>
    <t>Montáž zápachovej uzávierky pre umývadlo do D 40</t>
  </si>
  <si>
    <t>5511592000401</t>
  </si>
  <si>
    <t>ALCAPLAST Priestorovo úsporný umývadlový sifón D 63 typ A413</t>
  </si>
  <si>
    <t>998725102</t>
  </si>
  <si>
    <t>Presun hmôt pre zariaďovacie predmety v objektoch výšky do 12 m</t>
  </si>
  <si>
    <t>725291103</t>
  </si>
  <si>
    <t>Montáž madiel v kúpelniach a WC</t>
  </si>
  <si>
    <t>sub</t>
  </si>
  <si>
    <t>5514706100</t>
  </si>
  <si>
    <t>Madlo invalidné krakorcové sklopné č.12 biele 83,4 cm</t>
  </si>
  <si>
    <t xml:space="preserve">    713 - Tepelné izolácie bežných stavebných konštrukcií</t>
  </si>
  <si>
    <t xml:space="preserve">    6 - Povrchové úpravy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</si>
</sst>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8"/>
      <color rgb="FF0000A8"/>
      <name val="Trebuchet MS"/>
      <family val="2"/>
      <charset val="238"/>
    </font>
    <font>
      <sz val="8"/>
      <color rgb="FFFF0000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0" fillId="0" borderId="6" xfId="0" applyBorder="1"/>
    <xf numFmtId="0" fontId="18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9" fillId="0" borderId="16" xfId="0" applyNumberFormat="1" applyFont="1" applyBorder="1" applyAlignment="1">
      <alignment vertical="center"/>
    </xf>
    <xf numFmtId="4" fontId="29" fillId="0" borderId="17" xfId="0" applyNumberFormat="1" applyFont="1" applyBorder="1" applyAlignment="1">
      <alignment vertical="center"/>
    </xf>
    <xf numFmtId="166" fontId="29" fillId="0" borderId="17" xfId="0" applyNumberFormat="1" applyFont="1" applyBorder="1" applyAlignment="1">
      <alignment vertical="center"/>
    </xf>
    <xf numFmtId="4" fontId="29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5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1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4" fillId="0" borderId="25" xfId="0" applyFont="1" applyBorder="1" applyAlignment="1" applyProtection="1">
      <alignment horizontal="center" vertical="center"/>
      <protection locked="0"/>
    </xf>
    <xf numFmtId="49" fontId="34" fillId="0" borderId="25" xfId="0" applyNumberFormat="1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49" fontId="0" fillId="0" borderId="25" xfId="0" applyNumberForma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167" fontId="7" fillId="0" borderId="0" xfId="0" applyNumberFormat="1" applyFont="1" applyAlignment="1"/>
    <xf numFmtId="167" fontId="5" fillId="0" borderId="0" xfId="0" applyNumberFormat="1" applyFont="1" applyAlignment="1">
      <alignment vertical="center"/>
    </xf>
    <xf numFmtId="0" fontId="0" fillId="0" borderId="0" xfId="0"/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/>
    <xf numFmtId="0" fontId="15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4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" fontId="25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4" fontId="25" fillId="5" borderId="0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4" fontId="12" fillId="0" borderId="0" xfId="0" applyNumberFormat="1" applyFont="1" applyBorder="1" applyAlignment="1">
      <alignment vertical="center"/>
    </xf>
    <xf numFmtId="4" fontId="19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9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25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34" fillId="0" borderId="25" xfId="0" applyFont="1" applyBorder="1" applyAlignment="1" applyProtection="1">
      <alignment horizontal="left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14" fillId="2" borderId="0" xfId="1" applyFont="1" applyFill="1" applyAlignment="1" applyProtection="1">
      <alignment horizontal="center"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0" fillId="0" borderId="25" xfId="0" applyBorder="1" applyAlignment="1" applyProtection="1">
      <alignment horizontal="left" vertical="center" wrapText="1"/>
      <protection locked="0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167" fontId="0" fillId="0" borderId="22" xfId="0" applyNumberFormat="1" applyFont="1" applyBorder="1" applyAlignment="1" applyProtection="1">
      <alignment vertical="center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167" fontId="0" fillId="0" borderId="24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&#253;kresy\2018%20-%20T.D.LINE\2018%20-%20Z&#225;kazky%20T.D.LINE\22-2018%20Sputnikova%2010\rozpo&#269;et\434%20-%20Komplexn&#225;%20obnova%20BD%20Sputn&#237;kov&#225;%201469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1 - Zateplenie strechy"/>
      <sheetName val="02 - Zateplenie obvodovýc..."/>
      <sheetName val="03 - Sanácia loggií"/>
      <sheetName val="04 - Zateplenie stropov a..."/>
      <sheetName val="05 - Ostané-otv.konštr.,m..."/>
      <sheetName val="06 - Bleskozvod"/>
      <sheetName val="07 - Elektroinštalácia"/>
    </sheetNames>
    <sheetDataSet>
      <sheetData sheetId="0">
        <row r="8">
          <cell r="AN8" t="str">
            <v>19. 2. 2019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5"/>
  <sheetViews>
    <sheetView showGridLines="0" workbookViewId="0">
      <pane ySplit="1" topLeftCell="A78" activePane="bottomLeft" state="frozen"/>
      <selection pane="bottomLeft" activeCell="W10" sqref="W10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9.28515625" hidden="1"/>
  </cols>
  <sheetData>
    <row r="1" spans="1:73" ht="21.45" customHeight="1" x14ac:dyDescent="0.3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" customHeight="1" x14ac:dyDescent="0.3">
      <c r="C2" s="204" t="s">
        <v>7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R2" s="230" t="s">
        <v>8</v>
      </c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S2" s="21" t="s">
        <v>9</v>
      </c>
      <c r="BT2" s="21" t="s">
        <v>10</v>
      </c>
    </row>
    <row r="3" spans="1:73" ht="6.9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10</v>
      </c>
    </row>
    <row r="4" spans="1:73" ht="36.9" customHeight="1" x14ac:dyDescent="0.3">
      <c r="B4" s="25"/>
      <c r="C4" s="206" t="s">
        <v>11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6"/>
      <c r="AS4" s="20" t="s">
        <v>12</v>
      </c>
      <c r="BS4" s="21" t="s">
        <v>9</v>
      </c>
    </row>
    <row r="5" spans="1:73" ht="14.4" customHeight="1" x14ac:dyDescent="0.3">
      <c r="B5" s="25"/>
      <c r="C5" s="27"/>
      <c r="D5" s="28" t="s">
        <v>13</v>
      </c>
      <c r="E5" s="27"/>
      <c r="F5" s="27"/>
      <c r="G5" s="27"/>
      <c r="H5" s="27"/>
      <c r="I5" s="27"/>
      <c r="J5" s="27"/>
      <c r="K5" s="208" t="s">
        <v>14</v>
      </c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7"/>
      <c r="AQ5" s="26"/>
      <c r="BS5" s="21" t="s">
        <v>9</v>
      </c>
    </row>
    <row r="6" spans="1:73" ht="36.9" customHeight="1" x14ac:dyDescent="0.3">
      <c r="B6" s="25"/>
      <c r="C6" s="27"/>
      <c r="D6" s="30" t="s">
        <v>15</v>
      </c>
      <c r="E6" s="27"/>
      <c r="F6" s="27"/>
      <c r="G6" s="27"/>
      <c r="H6" s="27"/>
      <c r="I6" s="27"/>
      <c r="J6" s="27"/>
      <c r="K6" s="210" t="s">
        <v>16</v>
      </c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7"/>
      <c r="AQ6" s="26"/>
      <c r="BS6" s="21" t="s">
        <v>9</v>
      </c>
    </row>
    <row r="7" spans="1:73" ht="14.4" customHeight="1" x14ac:dyDescent="0.3">
      <c r="B7" s="25"/>
      <c r="C7" s="27"/>
      <c r="D7" s="31" t="s">
        <v>17</v>
      </c>
      <c r="E7" s="27"/>
      <c r="F7" s="27"/>
      <c r="G7" s="27"/>
      <c r="H7" s="27"/>
      <c r="I7" s="27"/>
      <c r="J7" s="27"/>
      <c r="K7" s="29" t="s">
        <v>5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1" t="s">
        <v>18</v>
      </c>
      <c r="AL7" s="27"/>
      <c r="AM7" s="27"/>
      <c r="AN7" s="29" t="s">
        <v>5</v>
      </c>
      <c r="AO7" s="27"/>
      <c r="AP7" s="27"/>
      <c r="AQ7" s="26"/>
      <c r="BS7" s="21" t="s">
        <v>9</v>
      </c>
    </row>
    <row r="8" spans="1:73" ht="14.4" customHeight="1" x14ac:dyDescent="0.3">
      <c r="B8" s="25"/>
      <c r="C8" s="27"/>
      <c r="D8" s="31" t="s">
        <v>19</v>
      </c>
      <c r="E8" s="27"/>
      <c r="F8" s="27"/>
      <c r="G8" s="27"/>
      <c r="H8" s="27"/>
      <c r="I8" s="27"/>
      <c r="J8" s="27"/>
      <c r="K8" s="29" t="s">
        <v>20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1" t="s">
        <v>21</v>
      </c>
      <c r="AL8" s="27"/>
      <c r="AM8" s="27"/>
      <c r="AN8" s="29"/>
      <c r="AO8" s="27"/>
      <c r="AP8" s="27"/>
      <c r="AQ8" s="26"/>
      <c r="BS8" s="21" t="s">
        <v>9</v>
      </c>
    </row>
    <row r="9" spans="1:73" ht="14.4" customHeight="1" x14ac:dyDescent="0.3">
      <c r="B9" s="25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6"/>
      <c r="BS9" s="21" t="s">
        <v>9</v>
      </c>
    </row>
    <row r="10" spans="1:73" ht="14.4" customHeight="1" x14ac:dyDescent="0.3">
      <c r="B10" s="25"/>
      <c r="C10" s="27"/>
      <c r="D10" s="31" t="s">
        <v>22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1" t="s">
        <v>23</v>
      </c>
      <c r="AL10" s="27"/>
      <c r="AM10" s="27"/>
      <c r="AN10" s="29" t="s">
        <v>5</v>
      </c>
      <c r="AO10" s="27"/>
      <c r="AP10" s="27"/>
      <c r="AQ10" s="26"/>
      <c r="BS10" s="21" t="s">
        <v>9</v>
      </c>
    </row>
    <row r="11" spans="1:73" ht="18.45" customHeight="1" x14ac:dyDescent="0.3">
      <c r="B11" s="25"/>
      <c r="C11" s="27"/>
      <c r="D11" s="27"/>
      <c r="E11" s="29" t="s">
        <v>20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1" t="s">
        <v>24</v>
      </c>
      <c r="AL11" s="27"/>
      <c r="AM11" s="27"/>
      <c r="AN11" s="29" t="s">
        <v>5</v>
      </c>
      <c r="AO11" s="27"/>
      <c r="AP11" s="27"/>
      <c r="AQ11" s="26"/>
      <c r="BS11" s="21" t="s">
        <v>9</v>
      </c>
    </row>
    <row r="12" spans="1:73" ht="6.9" customHeight="1" x14ac:dyDescent="0.3">
      <c r="B12" s="25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6"/>
      <c r="BS12" s="21" t="s">
        <v>9</v>
      </c>
    </row>
    <row r="13" spans="1:73" ht="14.4" customHeight="1" x14ac:dyDescent="0.3">
      <c r="B13" s="25"/>
      <c r="C13" s="27"/>
      <c r="D13" s="31" t="s">
        <v>25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1" t="s">
        <v>23</v>
      </c>
      <c r="AL13" s="27"/>
      <c r="AM13" s="27"/>
      <c r="AN13" s="29" t="s">
        <v>5</v>
      </c>
      <c r="AO13" s="27"/>
      <c r="AP13" s="27"/>
      <c r="AQ13" s="26"/>
      <c r="BS13" s="21" t="s">
        <v>9</v>
      </c>
    </row>
    <row r="14" spans="1:73" ht="13.2" x14ac:dyDescent="0.3">
      <c r="B14" s="25"/>
      <c r="C14" s="27"/>
      <c r="D14" s="27"/>
      <c r="E14" s="29" t="s">
        <v>20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31" t="s">
        <v>24</v>
      </c>
      <c r="AL14" s="27"/>
      <c r="AM14" s="27"/>
      <c r="AN14" s="29" t="s">
        <v>5</v>
      </c>
      <c r="AO14" s="27"/>
      <c r="AP14" s="27"/>
      <c r="AQ14" s="26"/>
      <c r="BS14" s="21" t="s">
        <v>9</v>
      </c>
    </row>
    <row r="15" spans="1:73" ht="6.9" customHeight="1" x14ac:dyDescent="0.3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6"/>
      <c r="BS15" s="21" t="s">
        <v>6</v>
      </c>
    </row>
    <row r="16" spans="1:73" ht="14.4" customHeight="1" x14ac:dyDescent="0.3">
      <c r="B16" s="25"/>
      <c r="C16" s="27"/>
      <c r="D16" s="31" t="s">
        <v>26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1" t="s">
        <v>23</v>
      </c>
      <c r="AL16" s="27"/>
      <c r="AM16" s="27"/>
      <c r="AN16" s="29" t="s">
        <v>5</v>
      </c>
      <c r="AO16" s="27"/>
      <c r="AP16" s="27"/>
      <c r="AQ16" s="26"/>
      <c r="BS16" s="21" t="s">
        <v>6</v>
      </c>
    </row>
    <row r="17" spans="2:71" ht="18.45" customHeight="1" x14ac:dyDescent="0.3">
      <c r="B17" s="25"/>
      <c r="C17" s="27"/>
      <c r="D17" s="27"/>
      <c r="E17" s="29" t="s">
        <v>20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1" t="s">
        <v>24</v>
      </c>
      <c r="AL17" s="27"/>
      <c r="AM17" s="27"/>
      <c r="AN17" s="29" t="s">
        <v>5</v>
      </c>
      <c r="AO17" s="27"/>
      <c r="AP17" s="27"/>
      <c r="AQ17" s="26"/>
      <c r="BS17" s="21" t="s">
        <v>27</v>
      </c>
    </row>
    <row r="18" spans="2:71" ht="6.9" customHeight="1" x14ac:dyDescent="0.3">
      <c r="B18" s="25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6"/>
      <c r="BS18" s="21" t="s">
        <v>28</v>
      </c>
    </row>
    <row r="19" spans="2:71" ht="14.4" customHeight="1" x14ac:dyDescent="0.3">
      <c r="B19" s="25"/>
      <c r="C19" s="27"/>
      <c r="D19" s="31" t="s">
        <v>29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31" t="s">
        <v>23</v>
      </c>
      <c r="AL19" s="27"/>
      <c r="AM19" s="27"/>
      <c r="AN19" s="29" t="s">
        <v>5</v>
      </c>
      <c r="AO19" s="27"/>
      <c r="AP19" s="27"/>
      <c r="AQ19" s="26"/>
      <c r="BS19" s="21" t="s">
        <v>28</v>
      </c>
    </row>
    <row r="20" spans="2:71" ht="18.45" customHeight="1" x14ac:dyDescent="0.3">
      <c r="B20" s="25"/>
      <c r="C20" s="27"/>
      <c r="D20" s="27"/>
      <c r="E20" s="29" t="s">
        <v>20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31" t="s">
        <v>24</v>
      </c>
      <c r="AL20" s="27"/>
      <c r="AM20" s="27"/>
      <c r="AN20" s="29" t="s">
        <v>5</v>
      </c>
      <c r="AO20" s="27"/>
      <c r="AP20" s="27"/>
      <c r="AQ20" s="26"/>
    </row>
    <row r="21" spans="2:71" ht="6.9" customHeight="1" x14ac:dyDescent="0.3">
      <c r="B21" s="25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6"/>
    </row>
    <row r="22" spans="2:71" ht="13.2" x14ac:dyDescent="0.3">
      <c r="B22" s="25"/>
      <c r="C22" s="27"/>
      <c r="D22" s="31" t="s">
        <v>30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6"/>
    </row>
    <row r="23" spans="2:71" ht="16.5" customHeight="1" x14ac:dyDescent="0.3">
      <c r="B23" s="25"/>
      <c r="C23" s="27"/>
      <c r="D23" s="27"/>
      <c r="E23" s="211" t="s">
        <v>5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7"/>
      <c r="AP23" s="27"/>
      <c r="AQ23" s="26"/>
    </row>
    <row r="24" spans="2:71" ht="6.9" customHeight="1" x14ac:dyDescent="0.3">
      <c r="B24" s="25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6"/>
    </row>
    <row r="25" spans="2:71" ht="6.9" customHeight="1" x14ac:dyDescent="0.3">
      <c r="B25" s="25"/>
      <c r="C25" s="27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7"/>
      <c r="AQ25" s="26"/>
    </row>
    <row r="26" spans="2:71" ht="14.4" customHeight="1" x14ac:dyDescent="0.3">
      <c r="B26" s="25"/>
      <c r="C26" s="27"/>
      <c r="D26" s="33" t="s">
        <v>31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32">
        <f>ROUND(AG87,2)</f>
        <v>0</v>
      </c>
      <c r="AL26" s="209"/>
      <c r="AM26" s="209"/>
      <c r="AN26" s="209"/>
      <c r="AO26" s="209"/>
      <c r="AP26" s="27"/>
      <c r="AQ26" s="26"/>
    </row>
    <row r="27" spans="2:71" ht="14.4" customHeight="1" x14ac:dyDescent="0.3">
      <c r="B27" s="25"/>
      <c r="C27" s="27"/>
      <c r="D27" s="33" t="s">
        <v>32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32">
        <f>ROUND(AG92,2)</f>
        <v>0</v>
      </c>
      <c r="AL27" s="232"/>
      <c r="AM27" s="232"/>
      <c r="AN27" s="232"/>
      <c r="AO27" s="232"/>
      <c r="AP27" s="27"/>
      <c r="AQ27" s="26"/>
    </row>
    <row r="28" spans="2:71" s="1" customFormat="1" ht="6.9" customHeight="1" x14ac:dyDescent="0.3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</row>
    <row r="29" spans="2:71" s="1" customFormat="1" ht="25.95" customHeight="1" x14ac:dyDescent="0.3">
      <c r="B29" s="34"/>
      <c r="C29" s="35"/>
      <c r="D29" s="37" t="s">
        <v>33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33">
        <f>ROUND(AK26+AK27,2)</f>
        <v>0</v>
      </c>
      <c r="AL29" s="234"/>
      <c r="AM29" s="234"/>
      <c r="AN29" s="234"/>
      <c r="AO29" s="234"/>
      <c r="AP29" s="35"/>
      <c r="AQ29" s="36"/>
    </row>
    <row r="30" spans="2:71" s="1" customFormat="1" ht="6.9" customHeight="1" x14ac:dyDescent="0.3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</row>
    <row r="31" spans="2:71" s="2" customFormat="1" ht="14.4" customHeight="1" x14ac:dyDescent="0.3">
      <c r="B31" s="39"/>
      <c r="C31" s="40"/>
      <c r="D31" s="41" t="s">
        <v>34</v>
      </c>
      <c r="E31" s="40"/>
      <c r="F31" s="41" t="s">
        <v>35</v>
      </c>
      <c r="G31" s="40"/>
      <c r="H31" s="40"/>
      <c r="I31" s="40"/>
      <c r="J31" s="40"/>
      <c r="K31" s="40"/>
      <c r="L31" s="201">
        <v>0.2</v>
      </c>
      <c r="M31" s="202"/>
      <c r="N31" s="202"/>
      <c r="O31" s="202"/>
      <c r="P31" s="40"/>
      <c r="Q31" s="40"/>
      <c r="R31" s="40"/>
      <c r="S31" s="40"/>
      <c r="T31" s="43" t="s">
        <v>36</v>
      </c>
      <c r="U31" s="40"/>
      <c r="V31" s="40"/>
      <c r="W31" s="203">
        <f>ROUND(AZ87+SUM(CD93),2)</f>
        <v>0</v>
      </c>
      <c r="X31" s="202"/>
      <c r="Y31" s="202"/>
      <c r="Z31" s="202"/>
      <c r="AA31" s="202"/>
      <c r="AB31" s="202"/>
      <c r="AC31" s="202"/>
      <c r="AD31" s="202"/>
      <c r="AE31" s="202"/>
      <c r="AF31" s="40"/>
      <c r="AG31" s="40"/>
      <c r="AH31" s="40"/>
      <c r="AI31" s="40"/>
      <c r="AJ31" s="40"/>
      <c r="AK31" s="203">
        <f>ROUND(AV87+SUM(BY93),2)</f>
        <v>0</v>
      </c>
      <c r="AL31" s="202"/>
      <c r="AM31" s="202"/>
      <c r="AN31" s="202"/>
      <c r="AO31" s="202"/>
      <c r="AP31" s="40"/>
      <c r="AQ31" s="44"/>
    </row>
    <row r="32" spans="2:71" s="2" customFormat="1" ht="14.4" customHeight="1" x14ac:dyDescent="0.3">
      <c r="B32" s="39"/>
      <c r="C32" s="40"/>
      <c r="D32" s="40"/>
      <c r="E32" s="40"/>
      <c r="F32" s="41" t="s">
        <v>37</v>
      </c>
      <c r="G32" s="40"/>
      <c r="H32" s="40"/>
      <c r="I32" s="40"/>
      <c r="J32" s="40"/>
      <c r="K32" s="40"/>
      <c r="L32" s="201">
        <v>0.2</v>
      </c>
      <c r="M32" s="202"/>
      <c r="N32" s="202"/>
      <c r="O32" s="202"/>
      <c r="P32" s="40"/>
      <c r="Q32" s="40"/>
      <c r="R32" s="40"/>
      <c r="S32" s="40"/>
      <c r="T32" s="43" t="s">
        <v>36</v>
      </c>
      <c r="U32" s="40"/>
      <c r="V32" s="40"/>
      <c r="W32" s="203">
        <f>AK29</f>
        <v>0</v>
      </c>
      <c r="X32" s="202"/>
      <c r="Y32" s="202"/>
      <c r="Z32" s="202"/>
      <c r="AA32" s="202"/>
      <c r="AB32" s="202"/>
      <c r="AC32" s="202"/>
      <c r="AD32" s="202"/>
      <c r="AE32" s="202"/>
      <c r="AF32" s="40"/>
      <c r="AG32" s="40"/>
      <c r="AH32" s="40"/>
      <c r="AI32" s="40"/>
      <c r="AJ32" s="40"/>
      <c r="AK32" s="203">
        <f>W32*0.2</f>
        <v>0</v>
      </c>
      <c r="AL32" s="202"/>
      <c r="AM32" s="202"/>
      <c r="AN32" s="202"/>
      <c r="AO32" s="202"/>
      <c r="AP32" s="40"/>
      <c r="AQ32" s="44"/>
    </row>
    <row r="33" spans="2:43" s="2" customFormat="1" ht="14.4" hidden="1" customHeight="1" x14ac:dyDescent="0.3">
      <c r="B33" s="39"/>
      <c r="C33" s="40"/>
      <c r="D33" s="40"/>
      <c r="E33" s="40"/>
      <c r="F33" s="41" t="s">
        <v>38</v>
      </c>
      <c r="G33" s="40"/>
      <c r="H33" s="40"/>
      <c r="I33" s="40"/>
      <c r="J33" s="40"/>
      <c r="K33" s="40"/>
      <c r="L33" s="201">
        <v>0.2</v>
      </c>
      <c r="M33" s="202"/>
      <c r="N33" s="202"/>
      <c r="O33" s="202"/>
      <c r="P33" s="40"/>
      <c r="Q33" s="40"/>
      <c r="R33" s="40"/>
      <c r="S33" s="40"/>
      <c r="T33" s="43" t="s">
        <v>36</v>
      </c>
      <c r="U33" s="40"/>
      <c r="V33" s="40"/>
      <c r="W33" s="203">
        <f>ROUND(BB87+SUM(CF93),2)</f>
        <v>0</v>
      </c>
      <c r="X33" s="202"/>
      <c r="Y33" s="202"/>
      <c r="Z33" s="202"/>
      <c r="AA33" s="202"/>
      <c r="AB33" s="202"/>
      <c r="AC33" s="202"/>
      <c r="AD33" s="202"/>
      <c r="AE33" s="202"/>
      <c r="AF33" s="40"/>
      <c r="AG33" s="40"/>
      <c r="AH33" s="40"/>
      <c r="AI33" s="40"/>
      <c r="AJ33" s="40"/>
      <c r="AK33" s="203">
        <v>0</v>
      </c>
      <c r="AL33" s="202"/>
      <c r="AM33" s="202"/>
      <c r="AN33" s="202"/>
      <c r="AO33" s="202"/>
      <c r="AP33" s="40"/>
      <c r="AQ33" s="44"/>
    </row>
    <row r="34" spans="2:43" s="2" customFormat="1" ht="14.4" hidden="1" customHeight="1" x14ac:dyDescent="0.3">
      <c r="B34" s="39"/>
      <c r="C34" s="40"/>
      <c r="D34" s="40"/>
      <c r="E34" s="40"/>
      <c r="F34" s="41" t="s">
        <v>39</v>
      </c>
      <c r="G34" s="40"/>
      <c r="H34" s="40"/>
      <c r="I34" s="40"/>
      <c r="J34" s="40"/>
      <c r="K34" s="40"/>
      <c r="L34" s="201">
        <v>0.2</v>
      </c>
      <c r="M34" s="202"/>
      <c r="N34" s="202"/>
      <c r="O34" s="202"/>
      <c r="P34" s="40"/>
      <c r="Q34" s="40"/>
      <c r="R34" s="40"/>
      <c r="S34" s="40"/>
      <c r="T34" s="43" t="s">
        <v>36</v>
      </c>
      <c r="U34" s="40"/>
      <c r="V34" s="40"/>
      <c r="W34" s="203">
        <f>ROUND(BC87+SUM(CG93),2)</f>
        <v>0</v>
      </c>
      <c r="X34" s="202"/>
      <c r="Y34" s="202"/>
      <c r="Z34" s="202"/>
      <c r="AA34" s="202"/>
      <c r="AB34" s="202"/>
      <c r="AC34" s="202"/>
      <c r="AD34" s="202"/>
      <c r="AE34" s="202"/>
      <c r="AF34" s="40"/>
      <c r="AG34" s="40"/>
      <c r="AH34" s="40"/>
      <c r="AI34" s="40"/>
      <c r="AJ34" s="40"/>
      <c r="AK34" s="203">
        <v>0</v>
      </c>
      <c r="AL34" s="202"/>
      <c r="AM34" s="202"/>
      <c r="AN34" s="202"/>
      <c r="AO34" s="202"/>
      <c r="AP34" s="40"/>
      <c r="AQ34" s="44"/>
    </row>
    <row r="35" spans="2:43" s="2" customFormat="1" ht="14.4" hidden="1" customHeight="1" x14ac:dyDescent="0.3">
      <c r="B35" s="39"/>
      <c r="C35" s="40"/>
      <c r="D35" s="40"/>
      <c r="E35" s="40"/>
      <c r="F35" s="41" t="s">
        <v>40</v>
      </c>
      <c r="G35" s="40"/>
      <c r="H35" s="40"/>
      <c r="I35" s="40"/>
      <c r="J35" s="40"/>
      <c r="K35" s="40"/>
      <c r="L35" s="201">
        <v>0</v>
      </c>
      <c r="M35" s="202"/>
      <c r="N35" s="202"/>
      <c r="O35" s="202"/>
      <c r="P35" s="40"/>
      <c r="Q35" s="40"/>
      <c r="R35" s="40"/>
      <c r="S35" s="40"/>
      <c r="T35" s="43" t="s">
        <v>36</v>
      </c>
      <c r="U35" s="40"/>
      <c r="V35" s="40"/>
      <c r="W35" s="203">
        <f>ROUND(BD87+SUM(CH93),2)</f>
        <v>0</v>
      </c>
      <c r="X35" s="202"/>
      <c r="Y35" s="202"/>
      <c r="Z35" s="202"/>
      <c r="AA35" s="202"/>
      <c r="AB35" s="202"/>
      <c r="AC35" s="202"/>
      <c r="AD35" s="202"/>
      <c r="AE35" s="202"/>
      <c r="AF35" s="40"/>
      <c r="AG35" s="40"/>
      <c r="AH35" s="40"/>
      <c r="AI35" s="40"/>
      <c r="AJ35" s="40"/>
      <c r="AK35" s="203">
        <v>0</v>
      </c>
      <c r="AL35" s="202"/>
      <c r="AM35" s="202"/>
      <c r="AN35" s="202"/>
      <c r="AO35" s="202"/>
      <c r="AP35" s="40"/>
      <c r="AQ35" s="44"/>
    </row>
    <row r="36" spans="2:43" s="1" customFormat="1" ht="6.9" customHeight="1" x14ac:dyDescent="0.3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43" s="1" customFormat="1" ht="25.95" customHeight="1" x14ac:dyDescent="0.3">
      <c r="B37" s="34"/>
      <c r="C37" s="45"/>
      <c r="D37" s="46" t="s">
        <v>41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42</v>
      </c>
      <c r="U37" s="47"/>
      <c r="V37" s="47"/>
      <c r="W37" s="47"/>
      <c r="X37" s="212" t="s">
        <v>43</v>
      </c>
      <c r="Y37" s="213"/>
      <c r="Z37" s="213"/>
      <c r="AA37" s="213"/>
      <c r="AB37" s="213"/>
      <c r="AC37" s="47"/>
      <c r="AD37" s="47"/>
      <c r="AE37" s="47"/>
      <c r="AF37" s="47"/>
      <c r="AG37" s="47"/>
      <c r="AH37" s="47"/>
      <c r="AI37" s="47"/>
      <c r="AJ37" s="47"/>
      <c r="AK37" s="214">
        <f>SUM(AK29:AK35)</f>
        <v>0</v>
      </c>
      <c r="AL37" s="213"/>
      <c r="AM37" s="213"/>
      <c r="AN37" s="213"/>
      <c r="AO37" s="215"/>
      <c r="AP37" s="45"/>
      <c r="AQ37" s="36"/>
    </row>
    <row r="38" spans="2:43" s="1" customFormat="1" ht="14.4" customHeight="1" x14ac:dyDescent="0.3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43" x14ac:dyDescent="0.3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6"/>
    </row>
    <row r="40" spans="2:43" x14ac:dyDescent="0.3">
      <c r="B40" s="25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6"/>
    </row>
    <row r="41" spans="2:43" x14ac:dyDescent="0.3">
      <c r="B41" s="25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6"/>
    </row>
    <row r="42" spans="2:43" x14ac:dyDescent="0.3">
      <c r="B42" s="25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6"/>
    </row>
    <row r="43" spans="2:43" x14ac:dyDescent="0.3">
      <c r="B43" s="25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6"/>
    </row>
    <row r="44" spans="2:43" x14ac:dyDescent="0.3">
      <c r="B44" s="25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6"/>
    </row>
    <row r="45" spans="2:43" x14ac:dyDescent="0.3">
      <c r="B45" s="25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6"/>
    </row>
    <row r="46" spans="2:43" x14ac:dyDescent="0.3">
      <c r="B46" s="25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6"/>
    </row>
    <row r="47" spans="2:43" x14ac:dyDescent="0.3">
      <c r="B47" s="25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6"/>
    </row>
    <row r="48" spans="2:43" x14ac:dyDescent="0.3">
      <c r="B48" s="25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6"/>
    </row>
    <row r="49" spans="2:43" s="1" customFormat="1" ht="14.4" x14ac:dyDescent="0.3">
      <c r="B49" s="34"/>
      <c r="C49" s="35"/>
      <c r="D49" s="49" t="s">
        <v>44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45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 x14ac:dyDescent="0.3">
      <c r="B50" s="25"/>
      <c r="C50" s="27"/>
      <c r="D50" s="52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53"/>
      <c r="AA50" s="27"/>
      <c r="AB50" s="27"/>
      <c r="AC50" s="52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3"/>
      <c r="AP50" s="27"/>
      <c r="AQ50" s="26"/>
    </row>
    <row r="51" spans="2:43" x14ac:dyDescent="0.3">
      <c r="B51" s="25"/>
      <c r="C51" s="27"/>
      <c r="D51" s="52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53"/>
      <c r="AA51" s="27"/>
      <c r="AB51" s="27"/>
      <c r="AC51" s="52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3"/>
      <c r="AP51" s="27"/>
      <c r="AQ51" s="26"/>
    </row>
    <row r="52" spans="2:43" x14ac:dyDescent="0.3">
      <c r="B52" s="25"/>
      <c r="C52" s="27"/>
      <c r="D52" s="52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53"/>
      <c r="AA52" s="27"/>
      <c r="AB52" s="27"/>
      <c r="AC52" s="52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3"/>
      <c r="AP52" s="27"/>
      <c r="AQ52" s="26"/>
    </row>
    <row r="53" spans="2:43" x14ac:dyDescent="0.3">
      <c r="B53" s="25"/>
      <c r="C53" s="27"/>
      <c r="D53" s="52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53"/>
      <c r="AA53" s="27"/>
      <c r="AB53" s="27"/>
      <c r="AC53" s="52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53"/>
      <c r="AP53" s="27"/>
      <c r="AQ53" s="26"/>
    </row>
    <row r="54" spans="2:43" x14ac:dyDescent="0.3">
      <c r="B54" s="25"/>
      <c r="C54" s="27"/>
      <c r="D54" s="52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53"/>
      <c r="AA54" s="27"/>
      <c r="AB54" s="27"/>
      <c r="AC54" s="52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53"/>
      <c r="AP54" s="27"/>
      <c r="AQ54" s="26"/>
    </row>
    <row r="55" spans="2:43" x14ac:dyDescent="0.3">
      <c r="B55" s="25"/>
      <c r="C55" s="27"/>
      <c r="D55" s="52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53"/>
      <c r="AA55" s="27"/>
      <c r="AB55" s="27"/>
      <c r="AC55" s="52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53"/>
      <c r="AP55" s="27"/>
      <c r="AQ55" s="26"/>
    </row>
    <row r="56" spans="2:43" x14ac:dyDescent="0.3">
      <c r="B56" s="25"/>
      <c r="C56" s="27"/>
      <c r="D56" s="52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53"/>
      <c r="AA56" s="27"/>
      <c r="AB56" s="27"/>
      <c r="AC56" s="52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53"/>
      <c r="AP56" s="27"/>
      <c r="AQ56" s="26"/>
    </row>
    <row r="57" spans="2:43" x14ac:dyDescent="0.3">
      <c r="B57" s="25"/>
      <c r="C57" s="27"/>
      <c r="D57" s="52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53"/>
      <c r="AA57" s="27"/>
      <c r="AB57" s="27"/>
      <c r="AC57" s="52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3"/>
      <c r="AP57" s="27"/>
      <c r="AQ57" s="26"/>
    </row>
    <row r="58" spans="2:43" s="1" customFormat="1" ht="14.4" x14ac:dyDescent="0.3">
      <c r="B58" s="34"/>
      <c r="C58" s="35"/>
      <c r="D58" s="54" t="s">
        <v>46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47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46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47</v>
      </c>
      <c r="AN58" s="55"/>
      <c r="AO58" s="57"/>
      <c r="AP58" s="35"/>
      <c r="AQ58" s="36"/>
    </row>
    <row r="59" spans="2:43" x14ac:dyDescent="0.3">
      <c r="B59" s="25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6"/>
    </row>
    <row r="60" spans="2:43" s="1" customFormat="1" ht="14.4" x14ac:dyDescent="0.3">
      <c r="B60" s="34"/>
      <c r="C60" s="35"/>
      <c r="D60" s="49" t="s">
        <v>48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49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 x14ac:dyDescent="0.3">
      <c r="B61" s="25"/>
      <c r="C61" s="27"/>
      <c r="D61" s="52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53"/>
      <c r="AA61" s="27"/>
      <c r="AB61" s="27"/>
      <c r="AC61" s="52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3"/>
      <c r="AP61" s="27"/>
      <c r="AQ61" s="26"/>
    </row>
    <row r="62" spans="2:43" x14ac:dyDescent="0.3">
      <c r="B62" s="25"/>
      <c r="C62" s="27"/>
      <c r="D62" s="52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53"/>
      <c r="AA62" s="27"/>
      <c r="AB62" s="27"/>
      <c r="AC62" s="52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53"/>
      <c r="AP62" s="27"/>
      <c r="AQ62" s="26"/>
    </row>
    <row r="63" spans="2:43" x14ac:dyDescent="0.3">
      <c r="B63" s="25"/>
      <c r="C63" s="27"/>
      <c r="D63" s="52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53"/>
      <c r="AA63" s="27"/>
      <c r="AB63" s="27"/>
      <c r="AC63" s="52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53"/>
      <c r="AP63" s="27"/>
      <c r="AQ63" s="26"/>
    </row>
    <row r="64" spans="2:43" x14ac:dyDescent="0.3">
      <c r="B64" s="25"/>
      <c r="C64" s="27"/>
      <c r="D64" s="52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53"/>
      <c r="AA64" s="27"/>
      <c r="AB64" s="27"/>
      <c r="AC64" s="52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53"/>
      <c r="AP64" s="27"/>
      <c r="AQ64" s="26"/>
    </row>
    <row r="65" spans="2:43" x14ac:dyDescent="0.3">
      <c r="B65" s="25"/>
      <c r="C65" s="27"/>
      <c r="D65" s="52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53"/>
      <c r="AA65" s="27"/>
      <c r="AB65" s="27"/>
      <c r="AC65" s="52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53"/>
      <c r="AP65" s="27"/>
      <c r="AQ65" s="26"/>
    </row>
    <row r="66" spans="2:43" x14ac:dyDescent="0.3">
      <c r="B66" s="25"/>
      <c r="C66" s="27"/>
      <c r="D66" s="52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53"/>
      <c r="AA66" s="27"/>
      <c r="AB66" s="27"/>
      <c r="AC66" s="52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3"/>
      <c r="AP66" s="27"/>
      <c r="AQ66" s="26"/>
    </row>
    <row r="67" spans="2:43" x14ac:dyDescent="0.3">
      <c r="B67" s="25"/>
      <c r="C67" s="27"/>
      <c r="D67" s="52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53"/>
      <c r="AA67" s="27"/>
      <c r="AB67" s="27"/>
      <c r="AC67" s="52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3"/>
      <c r="AP67" s="27"/>
      <c r="AQ67" s="26"/>
    </row>
    <row r="68" spans="2:43" x14ac:dyDescent="0.3">
      <c r="B68" s="25"/>
      <c r="C68" s="27"/>
      <c r="D68" s="52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53"/>
      <c r="AA68" s="27"/>
      <c r="AB68" s="27"/>
      <c r="AC68" s="52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3"/>
      <c r="AP68" s="27"/>
      <c r="AQ68" s="26"/>
    </row>
    <row r="69" spans="2:43" s="1" customFormat="1" ht="14.4" x14ac:dyDescent="0.3">
      <c r="B69" s="34"/>
      <c r="C69" s="35"/>
      <c r="D69" s="54" t="s">
        <v>46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47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46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47</v>
      </c>
      <c r="AN69" s="55"/>
      <c r="AO69" s="57"/>
      <c r="AP69" s="35"/>
      <c r="AQ69" s="36"/>
    </row>
    <row r="70" spans="2:43" s="1" customFormat="1" ht="6.9" customHeight="1" x14ac:dyDescent="0.3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" customHeight="1" x14ac:dyDescent="0.3">
      <c r="B76" s="34"/>
      <c r="C76" s="206" t="s">
        <v>50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  <c r="AI76" s="207"/>
      <c r="AJ76" s="207"/>
      <c r="AK76" s="207"/>
      <c r="AL76" s="207"/>
      <c r="AM76" s="207"/>
      <c r="AN76" s="207"/>
      <c r="AO76" s="207"/>
      <c r="AP76" s="207"/>
      <c r="AQ76" s="36"/>
    </row>
    <row r="77" spans="2:43" s="3" customFormat="1" ht="14.4" customHeight="1" x14ac:dyDescent="0.3">
      <c r="B77" s="64"/>
      <c r="C77" s="31" t="s">
        <v>13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605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" customHeight="1" x14ac:dyDescent="0.3">
      <c r="B78" s="67"/>
      <c r="C78" s="68" t="s">
        <v>15</v>
      </c>
      <c r="D78" s="69"/>
      <c r="E78" s="69"/>
      <c r="F78" s="69"/>
      <c r="G78" s="69"/>
      <c r="H78" s="69"/>
      <c r="I78" s="69"/>
      <c r="J78" s="69"/>
      <c r="K78" s="69"/>
      <c r="L78" s="216" t="str">
        <f>K6</f>
        <v>Stavebné úpravy WC na WC pre imobilných</v>
      </c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69"/>
      <c r="AQ78" s="70"/>
    </row>
    <row r="79" spans="2:43" s="1" customFormat="1" ht="6.9" customHeight="1" x14ac:dyDescent="0.3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 ht="13.2" x14ac:dyDescent="0.3">
      <c r="B80" s="34"/>
      <c r="C80" s="31" t="s">
        <v>19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 xml:space="preserve"> 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1" t="s">
        <v>21</v>
      </c>
      <c r="AJ80" s="35"/>
      <c r="AK80" s="35"/>
      <c r="AL80" s="35"/>
      <c r="AM80" s="72" t="str">
        <f>IF(AN8= "","",AN8)</f>
        <v/>
      </c>
      <c r="AN80" s="35"/>
      <c r="AO80" s="35"/>
      <c r="AP80" s="35"/>
      <c r="AQ80" s="36"/>
    </row>
    <row r="81" spans="1:76" s="1" customFormat="1" ht="6.9" customHeight="1" x14ac:dyDescent="0.3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76" s="1" customFormat="1" ht="13.2" x14ac:dyDescent="0.3">
      <c r="B82" s="34"/>
      <c r="C82" s="31" t="s">
        <v>22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 xml:space="preserve"> 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1" t="s">
        <v>26</v>
      </c>
      <c r="AJ82" s="35"/>
      <c r="AK82" s="35"/>
      <c r="AL82" s="35"/>
      <c r="AM82" s="218" t="str">
        <f>IF(E17="","",E17)</f>
        <v xml:space="preserve"> </v>
      </c>
      <c r="AN82" s="218"/>
      <c r="AO82" s="218"/>
      <c r="AP82" s="218"/>
      <c r="AQ82" s="36"/>
      <c r="AS82" s="221" t="s">
        <v>51</v>
      </c>
      <c r="AT82" s="222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spans="1:76" s="1" customFormat="1" ht="13.2" x14ac:dyDescent="0.3">
      <c r="B83" s="34"/>
      <c r="C83" s="31" t="s">
        <v>25</v>
      </c>
      <c r="D83" s="35"/>
      <c r="E83" s="35"/>
      <c r="F83" s="35"/>
      <c r="G83" s="35"/>
      <c r="H83" s="35"/>
      <c r="I83" s="35"/>
      <c r="J83" s="35"/>
      <c r="K83" s="35"/>
      <c r="L83" s="65" t="str">
        <f>IF(E14="","",E14)</f>
        <v xml:space="preserve"> </v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1" t="s">
        <v>29</v>
      </c>
      <c r="AJ83" s="35"/>
      <c r="AK83" s="35"/>
      <c r="AL83" s="35"/>
      <c r="AM83" s="218" t="str">
        <f>IF(E20="","",E20)</f>
        <v xml:space="preserve"> </v>
      </c>
      <c r="AN83" s="218"/>
      <c r="AO83" s="218"/>
      <c r="AP83" s="218"/>
      <c r="AQ83" s="36"/>
      <c r="AS83" s="223"/>
      <c r="AT83" s="224"/>
      <c r="AU83" s="35"/>
      <c r="AV83" s="35"/>
      <c r="AW83" s="35"/>
      <c r="AX83" s="35"/>
      <c r="AY83" s="35"/>
      <c r="AZ83" s="35"/>
      <c r="BA83" s="35"/>
      <c r="BB83" s="35"/>
      <c r="BC83" s="35"/>
      <c r="BD83" s="73"/>
    </row>
    <row r="84" spans="1:76" s="1" customFormat="1" ht="10.95" customHeight="1" x14ac:dyDescent="0.3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223"/>
      <c r="AT84" s="224"/>
      <c r="AU84" s="35"/>
      <c r="AV84" s="35"/>
      <c r="AW84" s="35"/>
      <c r="AX84" s="35"/>
      <c r="AY84" s="35"/>
      <c r="AZ84" s="35"/>
      <c r="BA84" s="35"/>
      <c r="BB84" s="35"/>
      <c r="BC84" s="35"/>
      <c r="BD84" s="73"/>
    </row>
    <row r="85" spans="1:76" s="1" customFormat="1" ht="29.25" customHeight="1" x14ac:dyDescent="0.3">
      <c r="B85" s="34"/>
      <c r="C85" s="225" t="s">
        <v>52</v>
      </c>
      <c r="D85" s="226"/>
      <c r="E85" s="226"/>
      <c r="F85" s="226"/>
      <c r="G85" s="226"/>
      <c r="H85" s="74"/>
      <c r="I85" s="227" t="s">
        <v>53</v>
      </c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7" t="s">
        <v>54</v>
      </c>
      <c r="AH85" s="226"/>
      <c r="AI85" s="226"/>
      <c r="AJ85" s="226"/>
      <c r="AK85" s="226"/>
      <c r="AL85" s="226"/>
      <c r="AM85" s="226"/>
      <c r="AN85" s="227" t="s">
        <v>55</v>
      </c>
      <c r="AO85" s="226"/>
      <c r="AP85" s="228"/>
      <c r="AQ85" s="36"/>
      <c r="AS85" s="75" t="s">
        <v>56</v>
      </c>
      <c r="AT85" s="76" t="s">
        <v>57</v>
      </c>
      <c r="AU85" s="76" t="s">
        <v>58</v>
      </c>
      <c r="AV85" s="76" t="s">
        <v>59</v>
      </c>
      <c r="AW85" s="76" t="s">
        <v>60</v>
      </c>
      <c r="AX85" s="76" t="s">
        <v>61</v>
      </c>
      <c r="AY85" s="76" t="s">
        <v>62</v>
      </c>
      <c r="AZ85" s="76" t="s">
        <v>63</v>
      </c>
      <c r="BA85" s="76" t="s">
        <v>64</v>
      </c>
      <c r="BB85" s="76" t="s">
        <v>65</v>
      </c>
      <c r="BC85" s="76" t="s">
        <v>66</v>
      </c>
      <c r="BD85" s="77" t="s">
        <v>67</v>
      </c>
    </row>
    <row r="86" spans="1:76" s="1" customFormat="1" ht="10.95" customHeight="1" x14ac:dyDescent="0.3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78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76" s="4" customFormat="1" ht="32.4" customHeight="1" x14ac:dyDescent="0.3">
      <c r="B87" s="67"/>
      <c r="C87" s="79" t="s">
        <v>68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219">
        <f>AG88+AG89+AG90</f>
        <v>0</v>
      </c>
      <c r="AH87" s="219"/>
      <c r="AI87" s="219"/>
      <c r="AJ87" s="219"/>
      <c r="AK87" s="219"/>
      <c r="AL87" s="219"/>
      <c r="AM87" s="219"/>
      <c r="AN87" s="220">
        <f>AN88+AN89+AN90</f>
        <v>0</v>
      </c>
      <c r="AO87" s="220"/>
      <c r="AP87" s="220"/>
      <c r="AQ87" s="70"/>
      <c r="AS87" s="81">
        <f>ROUND(AS88,2)</f>
        <v>0</v>
      </c>
      <c r="AT87" s="82">
        <f>ROUND(SUM(AV87:AW87),2)</f>
        <v>0</v>
      </c>
      <c r="AU87" s="83" t="e">
        <f>ROUND(AU88,5)</f>
        <v>#REF!</v>
      </c>
      <c r="AV87" s="82">
        <f>ROUND(AZ87*L31,2)</f>
        <v>0</v>
      </c>
      <c r="AW87" s="82">
        <f>ROUND(BA87*L32,2)</f>
        <v>0</v>
      </c>
      <c r="AX87" s="82">
        <f>ROUND(BB87*L31,2)</f>
        <v>0</v>
      </c>
      <c r="AY87" s="82">
        <f>ROUND(BC87*L32,2)</f>
        <v>0</v>
      </c>
      <c r="AZ87" s="82">
        <f>ROUND(AZ88,2)</f>
        <v>0</v>
      </c>
      <c r="BA87" s="82">
        <f>ROUND(BA88,2)</f>
        <v>0</v>
      </c>
      <c r="BB87" s="82">
        <f>ROUND(BB88,2)</f>
        <v>0</v>
      </c>
      <c r="BC87" s="82">
        <f>ROUND(BC88,2)</f>
        <v>0</v>
      </c>
      <c r="BD87" s="84">
        <f>ROUND(BD88,2)</f>
        <v>0</v>
      </c>
      <c r="BS87" s="85" t="s">
        <v>69</v>
      </c>
      <c r="BT87" s="85" t="s">
        <v>70</v>
      </c>
      <c r="BV87" s="85" t="s">
        <v>71</v>
      </c>
      <c r="BW87" s="85" t="s">
        <v>72</v>
      </c>
      <c r="BX87" s="85" t="s">
        <v>73</v>
      </c>
    </row>
    <row r="88" spans="1:76" s="5" customFormat="1" ht="31.5" customHeight="1" x14ac:dyDescent="0.3">
      <c r="A88" s="86" t="s">
        <v>74</v>
      </c>
      <c r="B88" s="87"/>
      <c r="C88" s="88"/>
      <c r="D88" s="198" t="s">
        <v>14</v>
      </c>
      <c r="E88" s="198"/>
      <c r="F88" s="198"/>
      <c r="G88" s="198"/>
      <c r="H88" s="198"/>
      <c r="I88" s="89"/>
      <c r="J88" s="198" t="s">
        <v>16</v>
      </c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/>
      <c r="AF88" s="198"/>
      <c r="AG88" s="199">
        <f>'605 - Stavebné úpravy WC ...'!M29</f>
        <v>0</v>
      </c>
      <c r="AH88" s="200"/>
      <c r="AI88" s="200"/>
      <c r="AJ88" s="200"/>
      <c r="AK88" s="200"/>
      <c r="AL88" s="200"/>
      <c r="AM88" s="200"/>
      <c r="AN88" s="199">
        <f>SUM(AG88,AT88)</f>
        <v>0</v>
      </c>
      <c r="AO88" s="200"/>
      <c r="AP88" s="200"/>
      <c r="AQ88" s="90"/>
      <c r="AS88" s="91">
        <f>'605 - Stavebné úpravy WC ...'!M27</f>
        <v>0</v>
      </c>
      <c r="AT88" s="92">
        <f>ROUND(SUM(AV88:AW88),2)</f>
        <v>0</v>
      </c>
      <c r="AU88" s="93" t="e">
        <f>'605 - Stavebné úpravy WC ...'!W120</f>
        <v>#REF!</v>
      </c>
      <c r="AV88" s="92">
        <f>'605 - Stavebné úpravy WC ...'!M31</f>
        <v>0</v>
      </c>
      <c r="AW88" s="92">
        <f>'605 - Stavebné úpravy WC ...'!M32</f>
        <v>0</v>
      </c>
      <c r="AX88" s="92">
        <f>'605 - Stavebné úpravy WC ...'!M33</f>
        <v>0</v>
      </c>
      <c r="AY88" s="92">
        <f>'605 - Stavebné úpravy WC ...'!M34</f>
        <v>0</v>
      </c>
      <c r="AZ88" s="92">
        <f>'605 - Stavebné úpravy WC ...'!H31</f>
        <v>0</v>
      </c>
      <c r="BA88" s="92">
        <f>'605 - Stavebné úpravy WC ...'!H32</f>
        <v>0</v>
      </c>
      <c r="BB88" s="92">
        <f>'605 - Stavebné úpravy WC ...'!H33</f>
        <v>0</v>
      </c>
      <c r="BC88" s="92">
        <f>'605 - Stavebné úpravy WC ...'!H34</f>
        <v>0</v>
      </c>
      <c r="BD88" s="94">
        <f>'605 - Stavebné úpravy WC ...'!H35</f>
        <v>0</v>
      </c>
      <c r="BT88" s="95" t="s">
        <v>75</v>
      </c>
      <c r="BU88" s="95" t="s">
        <v>76</v>
      </c>
      <c r="BV88" s="95" t="s">
        <v>71</v>
      </c>
      <c r="BW88" s="95" t="s">
        <v>72</v>
      </c>
      <c r="BX88" s="95" t="s">
        <v>73</v>
      </c>
    </row>
    <row r="89" spans="1:76" s="5" customFormat="1" ht="31.5" customHeight="1" x14ac:dyDescent="0.3">
      <c r="A89" s="86" t="s">
        <v>74</v>
      </c>
      <c r="B89" s="87"/>
      <c r="C89" s="88"/>
      <c r="D89" s="197" t="s">
        <v>556</v>
      </c>
      <c r="E89" s="197"/>
      <c r="F89" s="197"/>
      <c r="G89" s="197"/>
      <c r="H89" s="197"/>
      <c r="I89" s="178"/>
      <c r="J89" s="198" t="s">
        <v>557</v>
      </c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198"/>
      <c r="AC89" s="198"/>
      <c r="AD89" s="198"/>
      <c r="AE89" s="198"/>
      <c r="AF89" s="198"/>
      <c r="AG89" s="199">
        <f>'02 - Elektroinštalácia'!N88</f>
        <v>0</v>
      </c>
      <c r="AH89" s="200"/>
      <c r="AI89" s="200"/>
      <c r="AJ89" s="200"/>
      <c r="AK89" s="200"/>
      <c r="AL89" s="200"/>
      <c r="AM89" s="200"/>
      <c r="AN89" s="199">
        <f>AG89*1.2</f>
        <v>0</v>
      </c>
      <c r="AO89" s="200"/>
      <c r="AP89" s="200"/>
      <c r="AQ89" s="90"/>
      <c r="AS89" s="91">
        <f>'605 - Stavebné úpravy WC ...'!M28</f>
        <v>0</v>
      </c>
      <c r="AT89" s="92">
        <f>ROUND(SUM(AV89:AW89),2)</f>
        <v>0</v>
      </c>
      <c r="AU89" s="93">
        <f>'605 - Stavebné úpravy WC ...'!W121</f>
        <v>68.361866180000007</v>
      </c>
      <c r="AV89" s="92">
        <f>'605 - Stavebné úpravy WC ...'!M32</f>
        <v>0</v>
      </c>
      <c r="AW89" s="92">
        <f>'605 - Stavebné úpravy WC ...'!M33</f>
        <v>0</v>
      </c>
      <c r="AX89" s="92">
        <f>'605 - Stavebné úpravy WC ...'!M34</f>
        <v>0</v>
      </c>
      <c r="AY89" s="92">
        <f>'605 - Stavebné úpravy WC ...'!M35</f>
        <v>0</v>
      </c>
      <c r="AZ89" s="92">
        <f>'605 - Stavebné úpravy WC ...'!H32</f>
        <v>0</v>
      </c>
      <c r="BA89" s="92">
        <f>'605 - Stavebné úpravy WC ...'!H33</f>
        <v>0</v>
      </c>
      <c r="BB89" s="92">
        <f>'605 - Stavebné úpravy WC ...'!H34</f>
        <v>0</v>
      </c>
      <c r="BC89" s="92">
        <f>'605 - Stavebné úpravy WC ...'!H35</f>
        <v>0</v>
      </c>
      <c r="BD89" s="94">
        <f>'605 - Stavebné úpravy WC ...'!H36</f>
        <v>0</v>
      </c>
      <c r="BT89" s="95" t="s">
        <v>75</v>
      </c>
      <c r="BU89" s="95" t="s">
        <v>76</v>
      </c>
      <c r="BV89" s="95" t="s">
        <v>71</v>
      </c>
      <c r="BW89" s="95" t="s">
        <v>72</v>
      </c>
      <c r="BX89" s="95" t="s">
        <v>73</v>
      </c>
    </row>
    <row r="90" spans="1:76" s="5" customFormat="1" ht="31.5" customHeight="1" x14ac:dyDescent="0.3">
      <c r="A90" s="86" t="s">
        <v>74</v>
      </c>
      <c r="B90" s="87"/>
      <c r="C90" s="88"/>
      <c r="D90" s="197" t="s">
        <v>558</v>
      </c>
      <c r="E90" s="197"/>
      <c r="F90" s="197"/>
      <c r="G90" s="197"/>
      <c r="H90" s="197"/>
      <c r="I90" s="178"/>
      <c r="J90" s="198" t="s">
        <v>559</v>
      </c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9">
        <f>'03- ZTI'!N88</f>
        <v>0</v>
      </c>
      <c r="AH90" s="200"/>
      <c r="AI90" s="200"/>
      <c r="AJ90" s="200"/>
      <c r="AK90" s="200"/>
      <c r="AL90" s="200"/>
      <c r="AM90" s="200"/>
      <c r="AN90" s="199">
        <f>AG90*1.2</f>
        <v>0</v>
      </c>
      <c r="AO90" s="200"/>
      <c r="AP90" s="200"/>
      <c r="AQ90" s="90"/>
      <c r="AS90" s="91">
        <f>'605 - Stavebné úpravy WC ...'!M29</f>
        <v>0</v>
      </c>
      <c r="AT90" s="92">
        <f>ROUND(SUM(AV90:AW90),2)</f>
        <v>0</v>
      </c>
      <c r="AU90" s="93">
        <f>'605 - Stavebné úpravy WC ...'!W122</f>
        <v>8.1526981999999997</v>
      </c>
      <c r="AV90" s="92">
        <f>'605 - Stavebné úpravy WC ...'!M33</f>
        <v>0</v>
      </c>
      <c r="AW90" s="92">
        <f>'605 - Stavebné úpravy WC ...'!M34</f>
        <v>0</v>
      </c>
      <c r="AX90" s="92">
        <f>'605 - Stavebné úpravy WC ...'!M35</f>
        <v>0</v>
      </c>
      <c r="AY90" s="92">
        <f>'605 - Stavebné úpravy WC ...'!M36</f>
        <v>0</v>
      </c>
      <c r="AZ90" s="92">
        <f>'605 - Stavebné úpravy WC ...'!H33</f>
        <v>0</v>
      </c>
      <c r="BA90" s="92">
        <f>'605 - Stavebné úpravy WC ...'!H34</f>
        <v>0</v>
      </c>
      <c r="BB90" s="92">
        <f>'605 - Stavebné úpravy WC ...'!H35</f>
        <v>0</v>
      </c>
      <c r="BC90" s="92">
        <f>'605 - Stavebné úpravy WC ...'!H36</f>
        <v>0</v>
      </c>
      <c r="BD90" s="94" t="str">
        <f>'605 - Stavebné úpravy WC ...'!H37</f>
        <v>EUR</v>
      </c>
      <c r="BT90" s="95" t="s">
        <v>75</v>
      </c>
      <c r="BU90" s="95" t="s">
        <v>76</v>
      </c>
      <c r="BV90" s="95" t="s">
        <v>71</v>
      </c>
      <c r="BW90" s="95" t="s">
        <v>72</v>
      </c>
      <c r="BX90" s="95" t="s">
        <v>73</v>
      </c>
    </row>
    <row r="91" spans="1:76" x14ac:dyDescent="0.3">
      <c r="B91" s="25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6"/>
    </row>
    <row r="92" spans="1:76" s="1" customFormat="1" ht="30" customHeight="1" x14ac:dyDescent="0.3">
      <c r="B92" s="34"/>
      <c r="C92" s="79" t="s">
        <v>77</v>
      </c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220">
        <v>0</v>
      </c>
      <c r="AH92" s="220"/>
      <c r="AI92" s="220"/>
      <c r="AJ92" s="220"/>
      <c r="AK92" s="220"/>
      <c r="AL92" s="220"/>
      <c r="AM92" s="220"/>
      <c r="AN92" s="220">
        <v>0</v>
      </c>
      <c r="AO92" s="220"/>
      <c r="AP92" s="220"/>
      <c r="AQ92" s="36"/>
      <c r="AS92" s="75" t="s">
        <v>78</v>
      </c>
      <c r="AT92" s="76" t="s">
        <v>79</v>
      </c>
      <c r="AU92" s="76" t="s">
        <v>34</v>
      </c>
      <c r="AV92" s="77" t="s">
        <v>57</v>
      </c>
    </row>
    <row r="93" spans="1:76" s="1" customFormat="1" ht="10.95" customHeight="1" x14ac:dyDescent="0.3"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6"/>
      <c r="AS93" s="96"/>
      <c r="AT93" s="55"/>
      <c r="AU93" s="55"/>
      <c r="AV93" s="57"/>
    </row>
    <row r="94" spans="1:76" s="1" customFormat="1" ht="30" customHeight="1" x14ac:dyDescent="0.3">
      <c r="B94" s="34"/>
      <c r="C94" s="97" t="s">
        <v>80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229">
        <f>ROUND(AG87+AG92,2)</f>
        <v>0</v>
      </c>
      <c r="AH94" s="229"/>
      <c r="AI94" s="229"/>
      <c r="AJ94" s="229"/>
      <c r="AK94" s="229"/>
      <c r="AL94" s="229"/>
      <c r="AM94" s="229"/>
      <c r="AN94" s="229">
        <f>AN87+AN92</f>
        <v>0</v>
      </c>
      <c r="AO94" s="229"/>
      <c r="AP94" s="229"/>
      <c r="AQ94" s="36"/>
    </row>
    <row r="95" spans="1:76" s="1" customFormat="1" ht="6.9" customHeight="1" x14ac:dyDescent="0.3">
      <c r="B95" s="58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60"/>
    </row>
  </sheetData>
  <mergeCells count="53">
    <mergeCell ref="AG92:AM92"/>
    <mergeCell ref="AN92:AP92"/>
    <mergeCell ref="AG94:AM94"/>
    <mergeCell ref="AN94:AP94"/>
    <mergeCell ref="AR2:BE2"/>
    <mergeCell ref="AN88:AP88"/>
    <mergeCell ref="AG88:AM88"/>
    <mergeCell ref="AK26:AO26"/>
    <mergeCell ref="AK27:AO27"/>
    <mergeCell ref="AK29:AO29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  <mergeCell ref="D89:H89"/>
    <mergeCell ref="J89:AF89"/>
    <mergeCell ref="AG89:AM89"/>
    <mergeCell ref="AN89:AP89"/>
    <mergeCell ref="D90:H90"/>
    <mergeCell ref="J90:AF90"/>
    <mergeCell ref="AG90:AM90"/>
    <mergeCell ref="AN90:AP90"/>
  </mergeCell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605 - Stavebné úpravy WC ...'!C2" display="/" xr:uid="{00000000-0004-0000-0000-000002000000}"/>
    <hyperlink ref="A89" location="'605 - Stavebné úpravy WC ...'!C2" display="/" xr:uid="{00000000-0004-0000-0000-000003000000}"/>
    <hyperlink ref="A90" location="'605 - Stavebné úpravy WC ...'!C2" display="/" xr:uid="{00000000-0004-0000-0000-000004000000}"/>
  </hyperlinks>
  <pageMargins left="0.58333330000000005" right="0.58333330000000005" top="0.5" bottom="0.46666669999999999" header="0" footer="0"/>
  <pageSetup paperSize="9" scale="98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265"/>
  <sheetViews>
    <sheetView showGridLines="0" tabSelected="1" workbookViewId="0">
      <pane ySplit="1" topLeftCell="A258" activePane="bottomLeft" state="frozen"/>
      <selection pane="bottomLeft" activeCell="N193" sqref="N193:Q193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99"/>
      <c r="B1" s="14"/>
      <c r="C1" s="14"/>
      <c r="D1" s="15" t="s">
        <v>1</v>
      </c>
      <c r="E1" s="14"/>
      <c r="F1" s="16" t="s">
        <v>81</v>
      </c>
      <c r="G1" s="16"/>
      <c r="H1" s="271" t="s">
        <v>82</v>
      </c>
      <c r="I1" s="271"/>
      <c r="J1" s="271"/>
      <c r="K1" s="271"/>
      <c r="L1" s="16" t="s">
        <v>83</v>
      </c>
      <c r="M1" s="14"/>
      <c r="N1" s="14"/>
      <c r="O1" s="15" t="s">
        <v>84</v>
      </c>
      <c r="P1" s="14"/>
      <c r="Q1" s="14"/>
      <c r="R1" s="14"/>
      <c r="S1" s="16" t="s">
        <v>85</v>
      </c>
      <c r="T1" s="16"/>
      <c r="U1" s="99"/>
      <c r="V1" s="99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" customHeight="1" x14ac:dyDescent="0.3">
      <c r="C2" s="204" t="s">
        <v>7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S2" s="230" t="s">
        <v>8</v>
      </c>
      <c r="T2" s="231"/>
      <c r="U2" s="231"/>
      <c r="V2" s="231"/>
      <c r="W2" s="231"/>
      <c r="X2" s="231"/>
      <c r="Y2" s="231"/>
      <c r="Z2" s="231"/>
      <c r="AA2" s="231"/>
      <c r="AB2" s="231"/>
      <c r="AC2" s="231"/>
      <c r="AT2" s="21" t="s">
        <v>72</v>
      </c>
    </row>
    <row r="3" spans="1:66" ht="6.9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70</v>
      </c>
    </row>
    <row r="4" spans="1:66" ht="36.9" customHeight="1" x14ac:dyDescent="0.3">
      <c r="B4" s="25"/>
      <c r="C4" s="206" t="s">
        <v>86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6"/>
      <c r="T4" s="20" t="s">
        <v>12</v>
      </c>
      <c r="AT4" s="21" t="s">
        <v>6</v>
      </c>
    </row>
    <row r="5" spans="1:66" ht="6.9" customHeight="1" x14ac:dyDescent="0.3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6"/>
    </row>
    <row r="6" spans="1:66" s="1" customFormat="1" ht="32.85" customHeight="1" x14ac:dyDescent="0.3">
      <c r="B6" s="34"/>
      <c r="C6" s="35"/>
      <c r="D6" s="30" t="s">
        <v>15</v>
      </c>
      <c r="E6" s="35"/>
      <c r="F6" s="210" t="s">
        <v>16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35"/>
      <c r="R6" s="36"/>
    </row>
    <row r="7" spans="1:66" s="1" customFormat="1" ht="14.4" customHeight="1" x14ac:dyDescent="0.3">
      <c r="B7" s="34"/>
      <c r="C7" s="35"/>
      <c r="D7" s="31" t="s">
        <v>17</v>
      </c>
      <c r="E7" s="35"/>
      <c r="F7" s="29" t="s">
        <v>5</v>
      </c>
      <c r="G7" s="35"/>
      <c r="H7" s="35"/>
      <c r="I7" s="35"/>
      <c r="J7" s="35"/>
      <c r="K7" s="35"/>
      <c r="L7" s="35"/>
      <c r="M7" s="31" t="s">
        <v>18</v>
      </c>
      <c r="N7" s="35"/>
      <c r="O7" s="29" t="s">
        <v>5</v>
      </c>
      <c r="P7" s="35"/>
      <c r="Q7" s="35"/>
      <c r="R7" s="36"/>
    </row>
    <row r="8" spans="1:66" s="1" customFormat="1" ht="14.4" customHeight="1" x14ac:dyDescent="0.3">
      <c r="B8" s="34"/>
      <c r="C8" s="35"/>
      <c r="D8" s="31" t="s">
        <v>19</v>
      </c>
      <c r="E8" s="35"/>
      <c r="F8" s="29" t="s">
        <v>20</v>
      </c>
      <c r="G8" s="35"/>
      <c r="H8" s="35"/>
      <c r="I8" s="35"/>
      <c r="J8" s="35"/>
      <c r="K8" s="35"/>
      <c r="L8" s="35"/>
      <c r="M8" s="31" t="s">
        <v>21</v>
      </c>
      <c r="N8" s="35"/>
      <c r="O8" s="236"/>
      <c r="P8" s="236"/>
      <c r="Q8" s="35"/>
      <c r="R8" s="36"/>
    </row>
    <row r="9" spans="1:66" s="1" customFormat="1" ht="10.95" customHeight="1" x14ac:dyDescent="0.3"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</row>
    <row r="10" spans="1:66" s="1" customFormat="1" ht="14.4" customHeight="1" x14ac:dyDescent="0.3">
      <c r="B10" s="34"/>
      <c r="C10" s="35"/>
      <c r="D10" s="31" t="s">
        <v>22</v>
      </c>
      <c r="E10" s="35"/>
      <c r="F10" s="35"/>
      <c r="G10" s="35"/>
      <c r="H10" s="35"/>
      <c r="I10" s="35"/>
      <c r="J10" s="35"/>
      <c r="K10" s="35"/>
      <c r="L10" s="35"/>
      <c r="M10" s="31" t="s">
        <v>23</v>
      </c>
      <c r="N10" s="35"/>
      <c r="O10" s="208" t="str">
        <f>IF('Rekapitulácia stavby'!AN10="","",'Rekapitulácia stavby'!AN10)</f>
        <v/>
      </c>
      <c r="P10" s="208"/>
      <c r="Q10" s="35"/>
      <c r="R10" s="36"/>
    </row>
    <row r="11" spans="1:66" s="1" customFormat="1" ht="18" customHeight="1" x14ac:dyDescent="0.3">
      <c r="B11" s="34"/>
      <c r="C11" s="35"/>
      <c r="D11" s="35"/>
      <c r="E11" s="29" t="str">
        <f>IF('Rekapitulácia stavby'!E11="","",'Rekapitulácia stavby'!E11)</f>
        <v xml:space="preserve"> </v>
      </c>
      <c r="F11" s="35"/>
      <c r="G11" s="35"/>
      <c r="H11" s="35"/>
      <c r="I11" s="35"/>
      <c r="J11" s="35"/>
      <c r="K11" s="35"/>
      <c r="L11" s="35"/>
      <c r="M11" s="31" t="s">
        <v>24</v>
      </c>
      <c r="N11" s="35"/>
      <c r="O11" s="208" t="str">
        <f>IF('Rekapitulácia stavby'!AN11="","",'Rekapitulácia stavby'!AN11)</f>
        <v/>
      </c>
      <c r="P11" s="208"/>
      <c r="Q11" s="35"/>
      <c r="R11" s="36"/>
    </row>
    <row r="12" spans="1:66" s="1" customFormat="1" ht="6.9" customHeight="1" x14ac:dyDescent="0.3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</row>
    <row r="13" spans="1:66" s="1" customFormat="1" ht="14.4" customHeight="1" x14ac:dyDescent="0.3">
      <c r="B13" s="34"/>
      <c r="C13" s="35"/>
      <c r="D13" s="31" t="s">
        <v>25</v>
      </c>
      <c r="E13" s="35"/>
      <c r="F13" s="35"/>
      <c r="G13" s="35"/>
      <c r="H13" s="35"/>
      <c r="I13" s="35"/>
      <c r="J13" s="35"/>
      <c r="K13" s="35"/>
      <c r="L13" s="35"/>
      <c r="M13" s="31" t="s">
        <v>23</v>
      </c>
      <c r="N13" s="35"/>
      <c r="O13" s="208" t="str">
        <f>IF('Rekapitulácia stavby'!AN13="","",'Rekapitulácia stavby'!AN13)</f>
        <v/>
      </c>
      <c r="P13" s="208"/>
      <c r="Q13" s="35"/>
      <c r="R13" s="36"/>
    </row>
    <row r="14" spans="1:66" s="1" customFormat="1" ht="18" customHeight="1" x14ac:dyDescent="0.3">
      <c r="B14" s="34"/>
      <c r="C14" s="35"/>
      <c r="D14" s="35"/>
      <c r="E14" s="29" t="str">
        <f>IF('Rekapitulácia stavby'!E14="","",'Rekapitulácia stavby'!E14)</f>
        <v xml:space="preserve"> </v>
      </c>
      <c r="F14" s="35"/>
      <c r="G14" s="35"/>
      <c r="H14" s="35"/>
      <c r="I14" s="35"/>
      <c r="J14" s="35"/>
      <c r="K14" s="35"/>
      <c r="L14" s="35"/>
      <c r="M14" s="31" t="s">
        <v>24</v>
      </c>
      <c r="N14" s="35"/>
      <c r="O14" s="208" t="str">
        <f>IF('Rekapitulácia stavby'!AN14="","",'Rekapitulácia stavby'!AN14)</f>
        <v/>
      </c>
      <c r="P14" s="208"/>
      <c r="Q14" s="35"/>
      <c r="R14" s="36"/>
    </row>
    <row r="15" spans="1:66" s="1" customFormat="1" ht="6.9" customHeight="1" x14ac:dyDescent="0.3"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</row>
    <row r="16" spans="1:66" s="1" customFormat="1" ht="14.4" customHeight="1" x14ac:dyDescent="0.3">
      <c r="B16" s="34"/>
      <c r="C16" s="35"/>
      <c r="D16" s="31" t="s">
        <v>26</v>
      </c>
      <c r="E16" s="35"/>
      <c r="F16" s="35"/>
      <c r="G16" s="35"/>
      <c r="H16" s="35"/>
      <c r="I16" s="35"/>
      <c r="J16" s="35"/>
      <c r="K16" s="35"/>
      <c r="L16" s="35"/>
      <c r="M16" s="31" t="s">
        <v>23</v>
      </c>
      <c r="N16" s="35"/>
      <c r="O16" s="208" t="str">
        <f>IF('Rekapitulácia stavby'!AN16="","",'Rekapitulácia stavby'!AN16)</f>
        <v/>
      </c>
      <c r="P16" s="208"/>
      <c r="Q16" s="35"/>
      <c r="R16" s="36"/>
    </row>
    <row r="17" spans="2:18" s="1" customFormat="1" ht="18" customHeight="1" x14ac:dyDescent="0.3">
      <c r="B17" s="34"/>
      <c r="C17" s="35"/>
      <c r="D17" s="35"/>
      <c r="E17" s="29" t="str">
        <f>IF('Rekapitulácia stavby'!E17="","",'Rekapitulácia stavby'!E17)</f>
        <v xml:space="preserve"> </v>
      </c>
      <c r="F17" s="35"/>
      <c r="G17" s="35"/>
      <c r="H17" s="35"/>
      <c r="I17" s="35"/>
      <c r="J17" s="35"/>
      <c r="K17" s="35"/>
      <c r="L17" s="35"/>
      <c r="M17" s="31" t="s">
        <v>24</v>
      </c>
      <c r="N17" s="35"/>
      <c r="O17" s="208" t="str">
        <f>IF('Rekapitulácia stavby'!AN17="","",'Rekapitulácia stavby'!AN17)</f>
        <v/>
      </c>
      <c r="P17" s="208"/>
      <c r="Q17" s="35"/>
      <c r="R17" s="36"/>
    </row>
    <row r="18" spans="2:18" s="1" customFormat="1" ht="6.9" customHeight="1" x14ac:dyDescent="0.3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</row>
    <row r="19" spans="2:18" s="1" customFormat="1" ht="14.4" customHeight="1" x14ac:dyDescent="0.3">
      <c r="B19" s="34"/>
      <c r="C19" s="35"/>
      <c r="D19" s="31" t="s">
        <v>29</v>
      </c>
      <c r="E19" s="35"/>
      <c r="F19" s="35"/>
      <c r="G19" s="35"/>
      <c r="H19" s="35"/>
      <c r="I19" s="35"/>
      <c r="J19" s="35"/>
      <c r="K19" s="35"/>
      <c r="L19" s="35"/>
      <c r="M19" s="31" t="s">
        <v>23</v>
      </c>
      <c r="N19" s="35"/>
      <c r="O19" s="208" t="str">
        <f>IF('Rekapitulácia stavby'!AN19="","",'Rekapitulácia stavby'!AN19)</f>
        <v/>
      </c>
      <c r="P19" s="208"/>
      <c r="Q19" s="35"/>
      <c r="R19" s="36"/>
    </row>
    <row r="20" spans="2:18" s="1" customFormat="1" ht="18" customHeight="1" x14ac:dyDescent="0.3">
      <c r="B20" s="34"/>
      <c r="C20" s="35"/>
      <c r="D20" s="35"/>
      <c r="E20" s="29" t="str">
        <f>IF('Rekapitulácia stavby'!E20="","",'Rekapitulácia stavby'!E20)</f>
        <v xml:space="preserve"> </v>
      </c>
      <c r="F20" s="35"/>
      <c r="G20" s="35"/>
      <c r="H20" s="35"/>
      <c r="I20" s="35"/>
      <c r="J20" s="35"/>
      <c r="K20" s="35"/>
      <c r="L20" s="35"/>
      <c r="M20" s="31" t="s">
        <v>24</v>
      </c>
      <c r="N20" s="35"/>
      <c r="O20" s="208" t="str">
        <f>IF('Rekapitulácia stavby'!AN20="","",'Rekapitulácia stavby'!AN20)</f>
        <v/>
      </c>
      <c r="P20" s="208"/>
      <c r="Q20" s="35"/>
      <c r="R20" s="36"/>
    </row>
    <row r="21" spans="2:18" s="1" customFormat="1" ht="6.9" customHeight="1" x14ac:dyDescent="0.3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</row>
    <row r="22" spans="2:18" s="1" customFormat="1" ht="14.4" customHeight="1" x14ac:dyDescent="0.3">
      <c r="B22" s="34"/>
      <c r="C22" s="35"/>
      <c r="D22" s="31" t="s">
        <v>30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6.5" customHeight="1" x14ac:dyDescent="0.3">
      <c r="B23" s="34"/>
      <c r="C23" s="35"/>
      <c r="D23" s="35"/>
      <c r="E23" s="211" t="s">
        <v>5</v>
      </c>
      <c r="F23" s="211"/>
      <c r="G23" s="211"/>
      <c r="H23" s="211"/>
      <c r="I23" s="211"/>
      <c r="J23" s="211"/>
      <c r="K23" s="211"/>
      <c r="L23" s="211"/>
      <c r="M23" s="35"/>
      <c r="N23" s="35"/>
      <c r="O23" s="35"/>
      <c r="P23" s="35"/>
      <c r="Q23" s="35"/>
      <c r="R23" s="36"/>
    </row>
    <row r="24" spans="2:18" s="1" customFormat="1" ht="6.9" customHeight="1" x14ac:dyDescent="0.3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</row>
    <row r="25" spans="2:18" s="1" customFormat="1" ht="6.9" customHeight="1" x14ac:dyDescent="0.3">
      <c r="B25" s="34"/>
      <c r="C25" s="35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35"/>
      <c r="R25" s="36"/>
    </row>
    <row r="26" spans="2:18" s="1" customFormat="1" ht="14.4" customHeight="1" x14ac:dyDescent="0.3">
      <c r="B26" s="34"/>
      <c r="C26" s="35"/>
      <c r="D26" s="100" t="s">
        <v>87</v>
      </c>
      <c r="E26" s="35"/>
      <c r="F26" s="35"/>
      <c r="G26" s="35"/>
      <c r="H26" s="35"/>
      <c r="I26" s="35"/>
      <c r="J26" s="35"/>
      <c r="K26" s="35"/>
      <c r="L26" s="35"/>
      <c r="M26" s="232">
        <f>N87</f>
        <v>0</v>
      </c>
      <c r="N26" s="232"/>
      <c r="O26" s="232"/>
      <c r="P26" s="232"/>
      <c r="Q26" s="35"/>
      <c r="R26" s="36"/>
    </row>
    <row r="27" spans="2:18" s="1" customFormat="1" ht="14.4" customHeight="1" x14ac:dyDescent="0.3">
      <c r="B27" s="34"/>
      <c r="C27" s="35"/>
      <c r="D27" s="33" t="s">
        <v>88</v>
      </c>
      <c r="E27" s="35"/>
      <c r="F27" s="35"/>
      <c r="G27" s="35"/>
      <c r="H27" s="35"/>
      <c r="I27" s="35"/>
      <c r="J27" s="35"/>
      <c r="K27" s="35"/>
      <c r="L27" s="35"/>
      <c r="M27" s="232">
        <f>N102</f>
        <v>0</v>
      </c>
      <c r="N27" s="232"/>
      <c r="O27" s="232"/>
      <c r="P27" s="232"/>
      <c r="Q27" s="35"/>
      <c r="R27" s="36"/>
    </row>
    <row r="28" spans="2:18" s="1" customFormat="1" ht="6.9" customHeight="1" x14ac:dyDescent="0.3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6"/>
    </row>
    <row r="29" spans="2:18" s="1" customFormat="1" ht="25.35" customHeight="1" x14ac:dyDescent="0.3">
      <c r="B29" s="34"/>
      <c r="C29" s="35"/>
      <c r="D29" s="101" t="s">
        <v>33</v>
      </c>
      <c r="E29" s="35"/>
      <c r="F29" s="35"/>
      <c r="G29" s="35"/>
      <c r="H29" s="35"/>
      <c r="I29" s="35"/>
      <c r="J29" s="35"/>
      <c r="K29" s="35"/>
      <c r="L29" s="35"/>
      <c r="M29" s="237">
        <f>ROUND(M26+M27,2)</f>
        <v>0</v>
      </c>
      <c r="N29" s="235"/>
      <c r="O29" s="235"/>
      <c r="P29" s="235"/>
      <c r="Q29" s="35"/>
      <c r="R29" s="36"/>
    </row>
    <row r="30" spans="2:18" s="1" customFormat="1" ht="6.9" customHeight="1" x14ac:dyDescent="0.3">
      <c r="B30" s="34"/>
      <c r="C30" s="35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35"/>
      <c r="R30" s="36"/>
    </row>
    <row r="31" spans="2:18" s="1" customFormat="1" ht="14.4" customHeight="1" x14ac:dyDescent="0.3">
      <c r="B31" s="34"/>
      <c r="C31" s="35"/>
      <c r="D31" s="41" t="s">
        <v>34</v>
      </c>
      <c r="E31" s="41" t="s">
        <v>35</v>
      </c>
      <c r="F31" s="42">
        <v>0.2</v>
      </c>
      <c r="G31" s="102" t="s">
        <v>36</v>
      </c>
      <c r="H31" s="238">
        <f>ROUND((SUM(BE102:BE103)+SUM(BE120:BE264)), 2)</f>
        <v>0</v>
      </c>
      <c r="I31" s="235"/>
      <c r="J31" s="235"/>
      <c r="K31" s="35"/>
      <c r="L31" s="35"/>
      <c r="M31" s="238">
        <f>ROUND(ROUND((SUM(BE102:BE103)+SUM(BE120:BE264)), 2)*F31, 2)</f>
        <v>0</v>
      </c>
      <c r="N31" s="235"/>
      <c r="O31" s="235"/>
      <c r="P31" s="235"/>
      <c r="Q31" s="35"/>
      <c r="R31" s="36"/>
    </row>
    <row r="32" spans="2:18" s="1" customFormat="1" ht="14.4" customHeight="1" x14ac:dyDescent="0.3">
      <c r="B32" s="34"/>
      <c r="C32" s="35"/>
      <c r="D32" s="35"/>
      <c r="E32" s="41" t="s">
        <v>37</v>
      </c>
      <c r="F32" s="42">
        <v>0.2</v>
      </c>
      <c r="G32" s="102" t="s">
        <v>36</v>
      </c>
      <c r="H32" s="238">
        <f>ROUND((SUM(BF102:BF103)+SUM(BF120:BF264)), 2)</f>
        <v>0</v>
      </c>
      <c r="I32" s="235"/>
      <c r="J32" s="235"/>
      <c r="K32" s="35"/>
      <c r="L32" s="35"/>
      <c r="M32" s="238">
        <f>ROUND(ROUND((SUM(BF102:BF103)+SUM(BF120:BF264)), 2)*F32, 2)</f>
        <v>0</v>
      </c>
      <c r="N32" s="235"/>
      <c r="O32" s="235"/>
      <c r="P32" s="235"/>
      <c r="Q32" s="35"/>
      <c r="R32" s="36"/>
    </row>
    <row r="33" spans="2:18" s="1" customFormat="1" ht="14.4" hidden="1" customHeight="1" x14ac:dyDescent="0.3">
      <c r="B33" s="34"/>
      <c r="C33" s="35"/>
      <c r="D33" s="35"/>
      <c r="E33" s="41" t="s">
        <v>38</v>
      </c>
      <c r="F33" s="42">
        <v>0.2</v>
      </c>
      <c r="G33" s="102" t="s">
        <v>36</v>
      </c>
      <c r="H33" s="238">
        <f>ROUND((SUM(BG102:BG103)+SUM(BG120:BG264)), 2)</f>
        <v>0</v>
      </c>
      <c r="I33" s="235"/>
      <c r="J33" s="235"/>
      <c r="K33" s="35"/>
      <c r="L33" s="35"/>
      <c r="M33" s="238">
        <v>0</v>
      </c>
      <c r="N33" s="235"/>
      <c r="O33" s="235"/>
      <c r="P33" s="235"/>
      <c r="Q33" s="35"/>
      <c r="R33" s="36"/>
    </row>
    <row r="34" spans="2:18" s="1" customFormat="1" ht="14.4" hidden="1" customHeight="1" x14ac:dyDescent="0.3">
      <c r="B34" s="34"/>
      <c r="C34" s="35"/>
      <c r="D34" s="35"/>
      <c r="E34" s="41" t="s">
        <v>39</v>
      </c>
      <c r="F34" s="42">
        <v>0.2</v>
      </c>
      <c r="G34" s="102" t="s">
        <v>36</v>
      </c>
      <c r="H34" s="238">
        <f>ROUND((SUM(BH102:BH103)+SUM(BH120:BH264)), 2)</f>
        <v>0</v>
      </c>
      <c r="I34" s="235"/>
      <c r="J34" s="235"/>
      <c r="K34" s="35"/>
      <c r="L34" s="35"/>
      <c r="M34" s="238">
        <v>0</v>
      </c>
      <c r="N34" s="235"/>
      <c r="O34" s="235"/>
      <c r="P34" s="235"/>
      <c r="Q34" s="35"/>
      <c r="R34" s="36"/>
    </row>
    <row r="35" spans="2:18" s="1" customFormat="1" ht="14.4" hidden="1" customHeight="1" x14ac:dyDescent="0.3">
      <c r="B35" s="34"/>
      <c r="C35" s="35"/>
      <c r="D35" s="35"/>
      <c r="E35" s="41" t="s">
        <v>40</v>
      </c>
      <c r="F35" s="42">
        <v>0</v>
      </c>
      <c r="G35" s="102" t="s">
        <v>36</v>
      </c>
      <c r="H35" s="238">
        <f>ROUND((SUM(BI102:BI103)+SUM(BI120:BI264)), 2)</f>
        <v>0</v>
      </c>
      <c r="I35" s="235"/>
      <c r="J35" s="235"/>
      <c r="K35" s="35"/>
      <c r="L35" s="35"/>
      <c r="M35" s="238">
        <v>0</v>
      </c>
      <c r="N35" s="235"/>
      <c r="O35" s="235"/>
      <c r="P35" s="235"/>
      <c r="Q35" s="35"/>
      <c r="R35" s="36"/>
    </row>
    <row r="36" spans="2:18" s="1" customFormat="1" ht="6.9" customHeight="1" x14ac:dyDescent="0.3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</row>
    <row r="37" spans="2:18" s="1" customFormat="1" ht="25.35" customHeight="1" x14ac:dyDescent="0.3">
      <c r="B37" s="34"/>
      <c r="C37" s="98"/>
      <c r="D37" s="103" t="s">
        <v>41</v>
      </c>
      <c r="E37" s="74"/>
      <c r="F37" s="74"/>
      <c r="G37" s="104" t="s">
        <v>42</v>
      </c>
      <c r="H37" s="105" t="s">
        <v>43</v>
      </c>
      <c r="I37" s="74"/>
      <c r="J37" s="74"/>
      <c r="K37" s="74"/>
      <c r="L37" s="239">
        <f>SUM(M29:M35)</f>
        <v>0</v>
      </c>
      <c r="M37" s="239"/>
      <c r="N37" s="239"/>
      <c r="O37" s="239"/>
      <c r="P37" s="240"/>
      <c r="Q37" s="98"/>
      <c r="R37" s="36"/>
    </row>
    <row r="38" spans="2:18" s="1" customFormat="1" ht="14.4" customHeight="1" x14ac:dyDescent="0.3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6"/>
    </row>
    <row r="39" spans="2:18" s="1" customFormat="1" ht="14.4" customHeight="1" x14ac:dyDescent="0.3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x14ac:dyDescent="0.3">
      <c r="B40" s="25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6"/>
    </row>
    <row r="41" spans="2:18" x14ac:dyDescent="0.3">
      <c r="B41" s="25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6"/>
    </row>
    <row r="42" spans="2:18" x14ac:dyDescent="0.3">
      <c r="B42" s="25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6"/>
    </row>
    <row r="43" spans="2:18" x14ac:dyDescent="0.3">
      <c r="B43" s="25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6"/>
    </row>
    <row r="44" spans="2:18" x14ac:dyDescent="0.3">
      <c r="B44" s="25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6"/>
    </row>
    <row r="45" spans="2:18" x14ac:dyDescent="0.3">
      <c r="B45" s="25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6"/>
    </row>
    <row r="46" spans="2:18" x14ac:dyDescent="0.3">
      <c r="B46" s="25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6"/>
    </row>
    <row r="47" spans="2:18" x14ac:dyDescent="0.3">
      <c r="B47" s="25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6"/>
    </row>
    <row r="48" spans="2:18" x14ac:dyDescent="0.3">
      <c r="B48" s="25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6"/>
    </row>
    <row r="49" spans="2:18" x14ac:dyDescent="0.3"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6"/>
    </row>
    <row r="50" spans="2:18" s="1" customFormat="1" ht="14.4" x14ac:dyDescent="0.3">
      <c r="B50" s="34"/>
      <c r="C50" s="35"/>
      <c r="D50" s="49" t="s">
        <v>44</v>
      </c>
      <c r="E50" s="50"/>
      <c r="F50" s="50"/>
      <c r="G50" s="50"/>
      <c r="H50" s="51"/>
      <c r="I50" s="35"/>
      <c r="J50" s="49" t="s">
        <v>45</v>
      </c>
      <c r="K50" s="50"/>
      <c r="L50" s="50"/>
      <c r="M50" s="50"/>
      <c r="N50" s="50"/>
      <c r="O50" s="50"/>
      <c r="P50" s="51"/>
      <c r="Q50" s="35"/>
      <c r="R50" s="36"/>
    </row>
    <row r="51" spans="2:18" x14ac:dyDescent="0.3">
      <c r="B51" s="25"/>
      <c r="C51" s="27"/>
      <c r="D51" s="52"/>
      <c r="E51" s="27"/>
      <c r="F51" s="27"/>
      <c r="G51" s="27"/>
      <c r="H51" s="53"/>
      <c r="I51" s="27"/>
      <c r="J51" s="52"/>
      <c r="K51" s="27"/>
      <c r="L51" s="27"/>
      <c r="M51" s="27"/>
      <c r="N51" s="27"/>
      <c r="O51" s="27"/>
      <c r="P51" s="53"/>
      <c r="Q51" s="27"/>
      <c r="R51" s="26"/>
    </row>
    <row r="52" spans="2:18" x14ac:dyDescent="0.3">
      <c r="B52" s="25"/>
      <c r="C52" s="27"/>
      <c r="D52" s="52"/>
      <c r="E52" s="27"/>
      <c r="F52" s="27"/>
      <c r="G52" s="27"/>
      <c r="H52" s="53"/>
      <c r="I52" s="27"/>
      <c r="J52" s="52"/>
      <c r="K52" s="27"/>
      <c r="L52" s="27"/>
      <c r="M52" s="27"/>
      <c r="N52" s="27"/>
      <c r="O52" s="27"/>
      <c r="P52" s="53"/>
      <c r="Q52" s="27"/>
      <c r="R52" s="26"/>
    </row>
    <row r="53" spans="2:18" x14ac:dyDescent="0.3">
      <c r="B53" s="25"/>
      <c r="C53" s="27"/>
      <c r="D53" s="52"/>
      <c r="E53" s="27"/>
      <c r="F53" s="27"/>
      <c r="G53" s="27"/>
      <c r="H53" s="53"/>
      <c r="I53" s="27"/>
      <c r="J53" s="52"/>
      <c r="K53" s="27"/>
      <c r="L53" s="27"/>
      <c r="M53" s="27"/>
      <c r="N53" s="27"/>
      <c r="O53" s="27"/>
      <c r="P53" s="53"/>
      <c r="Q53" s="27"/>
      <c r="R53" s="26"/>
    </row>
    <row r="54" spans="2:18" x14ac:dyDescent="0.3">
      <c r="B54" s="25"/>
      <c r="C54" s="27"/>
      <c r="D54" s="52"/>
      <c r="E54" s="27"/>
      <c r="F54" s="27"/>
      <c r="G54" s="27"/>
      <c r="H54" s="53"/>
      <c r="I54" s="27"/>
      <c r="J54" s="52"/>
      <c r="K54" s="27"/>
      <c r="L54" s="27"/>
      <c r="M54" s="27"/>
      <c r="N54" s="27"/>
      <c r="O54" s="27"/>
      <c r="P54" s="53"/>
      <c r="Q54" s="27"/>
      <c r="R54" s="26"/>
    </row>
    <row r="55" spans="2:18" x14ac:dyDescent="0.3">
      <c r="B55" s="25"/>
      <c r="C55" s="27"/>
      <c r="D55" s="52"/>
      <c r="E55" s="27"/>
      <c r="F55" s="27"/>
      <c r="G55" s="27"/>
      <c r="H55" s="53"/>
      <c r="I55" s="27"/>
      <c r="J55" s="52"/>
      <c r="K55" s="27"/>
      <c r="L55" s="27"/>
      <c r="M55" s="27"/>
      <c r="N55" s="27"/>
      <c r="O55" s="27"/>
      <c r="P55" s="53"/>
      <c r="Q55" s="27"/>
      <c r="R55" s="26"/>
    </row>
    <row r="56" spans="2:18" x14ac:dyDescent="0.3">
      <c r="B56" s="25"/>
      <c r="C56" s="27"/>
      <c r="D56" s="52"/>
      <c r="E56" s="27"/>
      <c r="F56" s="27"/>
      <c r="G56" s="27"/>
      <c r="H56" s="53"/>
      <c r="I56" s="27"/>
      <c r="J56" s="52"/>
      <c r="K56" s="27"/>
      <c r="L56" s="27"/>
      <c r="M56" s="27"/>
      <c r="N56" s="27"/>
      <c r="O56" s="27"/>
      <c r="P56" s="53"/>
      <c r="Q56" s="27"/>
      <c r="R56" s="26"/>
    </row>
    <row r="57" spans="2:18" x14ac:dyDescent="0.3">
      <c r="B57" s="25"/>
      <c r="C57" s="27"/>
      <c r="D57" s="52"/>
      <c r="E57" s="27"/>
      <c r="F57" s="27"/>
      <c r="G57" s="27"/>
      <c r="H57" s="53"/>
      <c r="I57" s="27"/>
      <c r="J57" s="52"/>
      <c r="K57" s="27"/>
      <c r="L57" s="27"/>
      <c r="M57" s="27"/>
      <c r="N57" s="27"/>
      <c r="O57" s="27"/>
      <c r="P57" s="53"/>
      <c r="Q57" s="27"/>
      <c r="R57" s="26"/>
    </row>
    <row r="58" spans="2:18" x14ac:dyDescent="0.3">
      <c r="B58" s="25"/>
      <c r="C58" s="27"/>
      <c r="D58" s="52"/>
      <c r="E58" s="27"/>
      <c r="F58" s="27"/>
      <c r="G58" s="27"/>
      <c r="H58" s="53"/>
      <c r="I58" s="27"/>
      <c r="J58" s="52"/>
      <c r="K58" s="27"/>
      <c r="L58" s="27"/>
      <c r="M58" s="27"/>
      <c r="N58" s="27"/>
      <c r="O58" s="27"/>
      <c r="P58" s="53"/>
      <c r="Q58" s="27"/>
      <c r="R58" s="26"/>
    </row>
    <row r="59" spans="2:18" s="1" customFormat="1" ht="14.4" x14ac:dyDescent="0.3">
      <c r="B59" s="34"/>
      <c r="C59" s="35"/>
      <c r="D59" s="54" t="s">
        <v>46</v>
      </c>
      <c r="E59" s="55"/>
      <c r="F59" s="55"/>
      <c r="G59" s="56" t="s">
        <v>47</v>
      </c>
      <c r="H59" s="57"/>
      <c r="I59" s="35"/>
      <c r="J59" s="54" t="s">
        <v>46</v>
      </c>
      <c r="K59" s="55"/>
      <c r="L59" s="55"/>
      <c r="M59" s="55"/>
      <c r="N59" s="56" t="s">
        <v>47</v>
      </c>
      <c r="O59" s="55"/>
      <c r="P59" s="57"/>
      <c r="Q59" s="35"/>
      <c r="R59" s="36"/>
    </row>
    <row r="60" spans="2:18" x14ac:dyDescent="0.3">
      <c r="B60" s="25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6"/>
    </row>
    <row r="61" spans="2:18" s="1" customFormat="1" ht="14.4" x14ac:dyDescent="0.3">
      <c r="B61" s="34"/>
      <c r="C61" s="35"/>
      <c r="D61" s="49" t="s">
        <v>48</v>
      </c>
      <c r="E61" s="50"/>
      <c r="F61" s="50"/>
      <c r="G61" s="50"/>
      <c r="H61" s="51"/>
      <c r="I61" s="35"/>
      <c r="J61" s="49" t="s">
        <v>49</v>
      </c>
      <c r="K61" s="50"/>
      <c r="L61" s="50"/>
      <c r="M61" s="50"/>
      <c r="N61" s="50"/>
      <c r="O61" s="50"/>
      <c r="P61" s="51"/>
      <c r="Q61" s="35"/>
      <c r="R61" s="36"/>
    </row>
    <row r="62" spans="2:18" x14ac:dyDescent="0.3">
      <c r="B62" s="25"/>
      <c r="C62" s="27"/>
      <c r="D62" s="52"/>
      <c r="E62" s="27"/>
      <c r="F62" s="27"/>
      <c r="G62" s="27"/>
      <c r="H62" s="53"/>
      <c r="I62" s="27"/>
      <c r="J62" s="52"/>
      <c r="K62" s="27"/>
      <c r="L62" s="27"/>
      <c r="M62" s="27"/>
      <c r="N62" s="27"/>
      <c r="O62" s="27"/>
      <c r="P62" s="53"/>
      <c r="Q62" s="27"/>
      <c r="R62" s="26"/>
    </row>
    <row r="63" spans="2:18" x14ac:dyDescent="0.3">
      <c r="B63" s="25"/>
      <c r="C63" s="27"/>
      <c r="D63" s="52"/>
      <c r="E63" s="27"/>
      <c r="F63" s="27"/>
      <c r="G63" s="27"/>
      <c r="H63" s="53"/>
      <c r="I63" s="27"/>
      <c r="J63" s="52"/>
      <c r="K63" s="27"/>
      <c r="L63" s="27"/>
      <c r="M63" s="27"/>
      <c r="N63" s="27"/>
      <c r="O63" s="27"/>
      <c r="P63" s="53"/>
      <c r="Q63" s="27"/>
      <c r="R63" s="26"/>
    </row>
    <row r="64" spans="2:18" x14ac:dyDescent="0.3">
      <c r="B64" s="25"/>
      <c r="C64" s="27"/>
      <c r="D64" s="52"/>
      <c r="E64" s="27"/>
      <c r="F64" s="27"/>
      <c r="G64" s="27"/>
      <c r="H64" s="53"/>
      <c r="I64" s="27"/>
      <c r="J64" s="52"/>
      <c r="K64" s="27"/>
      <c r="L64" s="27"/>
      <c r="M64" s="27"/>
      <c r="N64" s="27"/>
      <c r="O64" s="27"/>
      <c r="P64" s="53"/>
      <c r="Q64" s="27"/>
      <c r="R64" s="26"/>
    </row>
    <row r="65" spans="2:18" x14ac:dyDescent="0.3">
      <c r="B65" s="25"/>
      <c r="C65" s="27"/>
      <c r="D65" s="52"/>
      <c r="E65" s="27"/>
      <c r="F65" s="27"/>
      <c r="G65" s="27"/>
      <c r="H65" s="53"/>
      <c r="I65" s="27"/>
      <c r="J65" s="52"/>
      <c r="K65" s="27"/>
      <c r="L65" s="27"/>
      <c r="M65" s="27"/>
      <c r="N65" s="27"/>
      <c r="O65" s="27"/>
      <c r="P65" s="53"/>
      <c r="Q65" s="27"/>
      <c r="R65" s="26"/>
    </row>
    <row r="66" spans="2:18" x14ac:dyDescent="0.3">
      <c r="B66" s="25"/>
      <c r="C66" s="27"/>
      <c r="D66" s="52"/>
      <c r="E66" s="27"/>
      <c r="F66" s="27"/>
      <c r="G66" s="27"/>
      <c r="H66" s="53"/>
      <c r="I66" s="27"/>
      <c r="J66" s="52"/>
      <c r="K66" s="27"/>
      <c r="L66" s="27"/>
      <c r="M66" s="27"/>
      <c r="N66" s="27"/>
      <c r="O66" s="27"/>
      <c r="P66" s="53"/>
      <c r="Q66" s="27"/>
      <c r="R66" s="26"/>
    </row>
    <row r="67" spans="2:18" x14ac:dyDescent="0.3">
      <c r="B67" s="25"/>
      <c r="C67" s="27"/>
      <c r="D67" s="52"/>
      <c r="E67" s="27"/>
      <c r="F67" s="27"/>
      <c r="G67" s="27"/>
      <c r="H67" s="53"/>
      <c r="I67" s="27"/>
      <c r="J67" s="52"/>
      <c r="K67" s="27"/>
      <c r="L67" s="27"/>
      <c r="M67" s="27"/>
      <c r="N67" s="27"/>
      <c r="O67" s="27"/>
      <c r="P67" s="53"/>
      <c r="Q67" s="27"/>
      <c r="R67" s="26"/>
    </row>
    <row r="68" spans="2:18" x14ac:dyDescent="0.3">
      <c r="B68" s="25"/>
      <c r="C68" s="27"/>
      <c r="D68" s="52"/>
      <c r="E68" s="27"/>
      <c r="F68" s="27"/>
      <c r="G68" s="27"/>
      <c r="H68" s="53"/>
      <c r="I68" s="27"/>
      <c r="J68" s="52"/>
      <c r="K68" s="27"/>
      <c r="L68" s="27"/>
      <c r="M68" s="27"/>
      <c r="N68" s="27"/>
      <c r="O68" s="27"/>
      <c r="P68" s="53"/>
      <c r="Q68" s="27"/>
      <c r="R68" s="26"/>
    </row>
    <row r="69" spans="2:18" x14ac:dyDescent="0.3">
      <c r="B69" s="25"/>
      <c r="C69" s="27"/>
      <c r="D69" s="52"/>
      <c r="E69" s="27"/>
      <c r="F69" s="27"/>
      <c r="G69" s="27"/>
      <c r="H69" s="53"/>
      <c r="I69" s="27"/>
      <c r="J69" s="52"/>
      <c r="K69" s="27"/>
      <c r="L69" s="27"/>
      <c r="M69" s="27"/>
      <c r="N69" s="27"/>
      <c r="O69" s="27"/>
      <c r="P69" s="53"/>
      <c r="Q69" s="27"/>
      <c r="R69" s="26"/>
    </row>
    <row r="70" spans="2:18" s="1" customFormat="1" ht="14.4" x14ac:dyDescent="0.3">
      <c r="B70" s="34"/>
      <c r="C70" s="35"/>
      <c r="D70" s="54" t="s">
        <v>46</v>
      </c>
      <c r="E70" s="55"/>
      <c r="F70" s="55"/>
      <c r="G70" s="56" t="s">
        <v>47</v>
      </c>
      <c r="H70" s="57"/>
      <c r="I70" s="35"/>
      <c r="J70" s="54" t="s">
        <v>46</v>
      </c>
      <c r="K70" s="55"/>
      <c r="L70" s="55"/>
      <c r="M70" s="55"/>
      <c r="N70" s="56" t="s">
        <v>47</v>
      </c>
      <c r="O70" s="55"/>
      <c r="P70" s="57"/>
      <c r="Q70" s="35"/>
      <c r="R70" s="36"/>
    </row>
    <row r="71" spans="2:18" s="1" customFormat="1" ht="14.4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" customHeight="1" x14ac:dyDescent="0.3">
      <c r="B76" s="34"/>
      <c r="C76" s="206" t="s">
        <v>89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36"/>
    </row>
    <row r="77" spans="2:18" s="1" customFormat="1" ht="6.9" customHeight="1" x14ac:dyDescent="0.3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6.9" customHeight="1" x14ac:dyDescent="0.3">
      <c r="B78" s="34"/>
      <c r="C78" s="68" t="s">
        <v>15</v>
      </c>
      <c r="D78" s="35"/>
      <c r="E78" s="35"/>
      <c r="F78" s="216" t="str">
        <f>F6</f>
        <v>Stavebné úpravy WC na WC pre imobilných</v>
      </c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35"/>
      <c r="R78" s="36"/>
    </row>
    <row r="79" spans="2:18" s="1" customFormat="1" ht="6.9" customHeight="1" x14ac:dyDescent="0.3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6"/>
    </row>
    <row r="80" spans="2:18" s="1" customFormat="1" ht="18" customHeight="1" x14ac:dyDescent="0.3">
      <c r="B80" s="34"/>
      <c r="C80" s="31" t="s">
        <v>19</v>
      </c>
      <c r="D80" s="35"/>
      <c r="E80" s="35"/>
      <c r="F80" s="29" t="str">
        <f>F8</f>
        <v xml:space="preserve"> </v>
      </c>
      <c r="G80" s="35"/>
      <c r="H80" s="35"/>
      <c r="I80" s="35"/>
      <c r="J80" s="35"/>
      <c r="K80" s="31" t="s">
        <v>21</v>
      </c>
      <c r="L80" s="35"/>
      <c r="M80" s="236" t="str">
        <f>IF(O8="","",O8)</f>
        <v/>
      </c>
      <c r="N80" s="236"/>
      <c r="O80" s="236"/>
      <c r="P80" s="236"/>
      <c r="Q80" s="35"/>
      <c r="R80" s="36"/>
    </row>
    <row r="81" spans="2:47" s="1" customFormat="1" ht="6.9" customHeight="1" x14ac:dyDescent="0.3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6"/>
    </row>
    <row r="82" spans="2:47" s="1" customFormat="1" ht="13.2" x14ac:dyDescent="0.3">
      <c r="B82" s="34"/>
      <c r="C82" s="31" t="s">
        <v>22</v>
      </c>
      <c r="D82" s="35"/>
      <c r="E82" s="35"/>
      <c r="F82" s="29" t="str">
        <f>E11</f>
        <v xml:space="preserve"> </v>
      </c>
      <c r="G82" s="35"/>
      <c r="H82" s="35"/>
      <c r="I82" s="35"/>
      <c r="J82" s="35"/>
      <c r="K82" s="31" t="s">
        <v>26</v>
      </c>
      <c r="L82" s="35"/>
      <c r="M82" s="208" t="str">
        <f>E17</f>
        <v xml:space="preserve"> </v>
      </c>
      <c r="N82" s="208"/>
      <c r="O82" s="208"/>
      <c r="P82" s="208"/>
      <c r="Q82" s="208"/>
      <c r="R82" s="36"/>
    </row>
    <row r="83" spans="2:47" s="1" customFormat="1" ht="14.4" customHeight="1" x14ac:dyDescent="0.3">
      <c r="B83" s="34"/>
      <c r="C83" s="31" t="s">
        <v>25</v>
      </c>
      <c r="D83" s="35"/>
      <c r="E83" s="35"/>
      <c r="F83" s="29" t="str">
        <f>IF(E14="","",E14)</f>
        <v xml:space="preserve"> </v>
      </c>
      <c r="G83" s="35"/>
      <c r="H83" s="35"/>
      <c r="I83" s="35"/>
      <c r="J83" s="35"/>
      <c r="K83" s="31" t="s">
        <v>29</v>
      </c>
      <c r="L83" s="35"/>
      <c r="M83" s="208" t="str">
        <f>E20</f>
        <v xml:space="preserve"> </v>
      </c>
      <c r="N83" s="208"/>
      <c r="O83" s="208"/>
      <c r="P83" s="208"/>
      <c r="Q83" s="208"/>
      <c r="R83" s="36"/>
    </row>
    <row r="84" spans="2:47" s="1" customFormat="1" ht="10.35" customHeight="1" x14ac:dyDescent="0.3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6"/>
    </row>
    <row r="85" spans="2:47" s="1" customFormat="1" ht="29.25" customHeight="1" x14ac:dyDescent="0.3">
      <c r="B85" s="34"/>
      <c r="C85" s="241" t="s">
        <v>90</v>
      </c>
      <c r="D85" s="242"/>
      <c r="E85" s="242"/>
      <c r="F85" s="242"/>
      <c r="G85" s="242"/>
      <c r="H85" s="98"/>
      <c r="I85" s="98"/>
      <c r="J85" s="98"/>
      <c r="K85" s="98"/>
      <c r="L85" s="98"/>
      <c r="M85" s="98"/>
      <c r="N85" s="241" t="s">
        <v>91</v>
      </c>
      <c r="O85" s="242"/>
      <c r="P85" s="242"/>
      <c r="Q85" s="242"/>
      <c r="R85" s="36"/>
    </row>
    <row r="86" spans="2:47" s="1" customFormat="1" ht="10.35" customHeight="1" x14ac:dyDescent="0.3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6"/>
    </row>
    <row r="87" spans="2:47" s="1" customFormat="1" ht="29.25" customHeight="1" x14ac:dyDescent="0.3">
      <c r="B87" s="34"/>
      <c r="C87" s="106" t="s">
        <v>92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220">
        <f>N120</f>
        <v>0</v>
      </c>
      <c r="O87" s="243"/>
      <c r="P87" s="243"/>
      <c r="Q87" s="243"/>
      <c r="R87" s="36"/>
      <c r="AU87" s="21" t="s">
        <v>93</v>
      </c>
    </row>
    <row r="88" spans="2:47" s="6" customFormat="1" ht="24.9" customHeight="1" x14ac:dyDescent="0.3">
      <c r="B88" s="107"/>
      <c r="C88" s="108"/>
      <c r="D88" s="109" t="s">
        <v>94</v>
      </c>
      <c r="E88" s="108"/>
      <c r="F88" s="108"/>
      <c r="G88" s="108"/>
      <c r="H88" s="108"/>
      <c r="I88" s="108"/>
      <c r="J88" s="108"/>
      <c r="K88" s="108"/>
      <c r="L88" s="108"/>
      <c r="M88" s="108"/>
      <c r="N88" s="244">
        <f>N121</f>
        <v>0</v>
      </c>
      <c r="O88" s="245"/>
      <c r="P88" s="245"/>
      <c r="Q88" s="245"/>
      <c r="R88" s="110"/>
    </row>
    <row r="89" spans="2:47" s="7" customFormat="1" ht="19.95" customHeight="1" x14ac:dyDescent="0.3">
      <c r="B89" s="111"/>
      <c r="C89" s="112"/>
      <c r="D89" s="113" t="s">
        <v>95</v>
      </c>
      <c r="E89" s="112"/>
      <c r="F89" s="112"/>
      <c r="G89" s="112"/>
      <c r="H89" s="112"/>
      <c r="I89" s="112"/>
      <c r="J89" s="112"/>
      <c r="K89" s="112"/>
      <c r="L89" s="112"/>
      <c r="M89" s="112"/>
      <c r="N89" s="246">
        <f>N122</f>
        <v>0</v>
      </c>
      <c r="O89" s="247"/>
      <c r="P89" s="247"/>
      <c r="Q89" s="247"/>
      <c r="R89" s="115"/>
    </row>
    <row r="90" spans="2:47" s="7" customFormat="1" ht="19.95" customHeight="1" x14ac:dyDescent="0.3">
      <c r="B90" s="111"/>
      <c r="C90" s="112"/>
      <c r="D90" s="113" t="s">
        <v>96</v>
      </c>
      <c r="E90" s="112"/>
      <c r="F90" s="112"/>
      <c r="G90" s="112"/>
      <c r="H90" s="112"/>
      <c r="I90" s="112"/>
      <c r="J90" s="112"/>
      <c r="K90" s="112"/>
      <c r="L90" s="112"/>
      <c r="M90" s="112"/>
      <c r="N90" s="246">
        <f>N137</f>
        <v>0</v>
      </c>
      <c r="O90" s="247"/>
      <c r="P90" s="247"/>
      <c r="Q90" s="247"/>
      <c r="R90" s="115"/>
    </row>
    <row r="91" spans="2:47" s="7" customFormat="1" ht="19.95" customHeight="1" x14ac:dyDescent="0.3">
      <c r="B91" s="111"/>
      <c r="C91" s="112"/>
      <c r="D91" s="113" t="s">
        <v>97</v>
      </c>
      <c r="E91" s="112"/>
      <c r="F91" s="112"/>
      <c r="G91" s="112"/>
      <c r="H91" s="112"/>
      <c r="I91" s="112"/>
      <c r="J91" s="112"/>
      <c r="K91" s="112"/>
      <c r="L91" s="112"/>
      <c r="M91" s="112"/>
      <c r="N91" s="246">
        <f>N158</f>
        <v>0</v>
      </c>
      <c r="O91" s="247"/>
      <c r="P91" s="247"/>
      <c r="Q91" s="247"/>
      <c r="R91" s="115"/>
    </row>
    <row r="92" spans="2:47" s="7" customFormat="1" ht="19.95" customHeight="1" x14ac:dyDescent="0.3">
      <c r="B92" s="111"/>
      <c r="C92" s="112"/>
      <c r="D92" s="113" t="s">
        <v>98</v>
      </c>
      <c r="E92" s="112"/>
      <c r="F92" s="112"/>
      <c r="G92" s="112"/>
      <c r="H92" s="112"/>
      <c r="I92" s="112"/>
      <c r="J92" s="112"/>
      <c r="K92" s="112"/>
      <c r="L92" s="112"/>
      <c r="M92" s="112"/>
      <c r="N92" s="246">
        <f>N195</f>
        <v>0</v>
      </c>
      <c r="O92" s="247"/>
      <c r="P92" s="247"/>
      <c r="Q92" s="247"/>
      <c r="R92" s="115"/>
    </row>
    <row r="93" spans="2:47" s="6" customFormat="1" ht="24.9" customHeight="1" x14ac:dyDescent="0.3">
      <c r="B93" s="107"/>
      <c r="C93" s="108"/>
      <c r="D93" s="109" t="s">
        <v>99</v>
      </c>
      <c r="E93" s="108"/>
      <c r="F93" s="108"/>
      <c r="G93" s="108"/>
      <c r="H93" s="108"/>
      <c r="I93" s="108"/>
      <c r="J93" s="108"/>
      <c r="K93" s="108"/>
      <c r="L93" s="108"/>
      <c r="M93" s="108"/>
      <c r="N93" s="244">
        <f>N197</f>
        <v>0</v>
      </c>
      <c r="O93" s="245"/>
      <c r="P93" s="245"/>
      <c r="Q93" s="245"/>
      <c r="R93" s="110"/>
    </row>
    <row r="94" spans="2:47" s="7" customFormat="1" ht="19.95" customHeight="1" x14ac:dyDescent="0.3">
      <c r="B94" s="111"/>
      <c r="C94" s="112"/>
      <c r="D94" s="113" t="s">
        <v>100</v>
      </c>
      <c r="E94" s="112"/>
      <c r="F94" s="112"/>
      <c r="G94" s="112"/>
      <c r="H94" s="112"/>
      <c r="I94" s="112"/>
      <c r="J94" s="112"/>
      <c r="K94" s="112"/>
      <c r="L94" s="112"/>
      <c r="M94" s="112"/>
      <c r="N94" s="246">
        <f>N198</f>
        <v>0</v>
      </c>
      <c r="O94" s="247"/>
      <c r="P94" s="247"/>
      <c r="Q94" s="247"/>
      <c r="R94" s="115"/>
    </row>
    <row r="95" spans="2:47" s="7" customFormat="1" ht="19.95" customHeight="1" x14ac:dyDescent="0.3">
      <c r="B95" s="111"/>
      <c r="C95" s="112"/>
      <c r="D95" s="113" t="s">
        <v>101</v>
      </c>
      <c r="E95" s="112"/>
      <c r="F95" s="112"/>
      <c r="G95" s="112"/>
      <c r="H95" s="112"/>
      <c r="I95" s="112"/>
      <c r="J95" s="112"/>
      <c r="K95" s="112"/>
      <c r="L95" s="112"/>
      <c r="M95" s="112"/>
      <c r="N95" s="246">
        <f>N205</f>
        <v>0</v>
      </c>
      <c r="O95" s="247"/>
      <c r="P95" s="247"/>
      <c r="Q95" s="247"/>
      <c r="R95" s="115"/>
    </row>
    <row r="96" spans="2:47" s="7" customFormat="1" ht="19.95" customHeight="1" x14ac:dyDescent="0.3">
      <c r="B96" s="111"/>
      <c r="C96" s="112"/>
      <c r="D96" s="113" t="s">
        <v>102</v>
      </c>
      <c r="E96" s="112"/>
      <c r="F96" s="112"/>
      <c r="G96" s="112"/>
      <c r="H96" s="112"/>
      <c r="I96" s="112"/>
      <c r="J96" s="112"/>
      <c r="K96" s="112"/>
      <c r="L96" s="112"/>
      <c r="M96" s="112"/>
      <c r="N96" s="246">
        <f>N208</f>
        <v>0</v>
      </c>
      <c r="O96" s="247"/>
      <c r="P96" s="247"/>
      <c r="Q96" s="247"/>
      <c r="R96" s="115"/>
    </row>
    <row r="97" spans="2:21" s="7" customFormat="1" ht="19.95" customHeight="1" x14ac:dyDescent="0.3">
      <c r="B97" s="111"/>
      <c r="C97" s="112"/>
      <c r="D97" s="113" t="s">
        <v>103</v>
      </c>
      <c r="E97" s="112"/>
      <c r="F97" s="112"/>
      <c r="G97" s="112"/>
      <c r="H97" s="112"/>
      <c r="I97" s="112"/>
      <c r="J97" s="112"/>
      <c r="K97" s="112"/>
      <c r="L97" s="112"/>
      <c r="M97" s="112"/>
      <c r="N97" s="246">
        <f>N214</f>
        <v>0</v>
      </c>
      <c r="O97" s="247"/>
      <c r="P97" s="247"/>
      <c r="Q97" s="247"/>
      <c r="R97" s="115"/>
    </row>
    <row r="98" spans="2:21" s="7" customFormat="1" ht="19.95" customHeight="1" x14ac:dyDescent="0.3">
      <c r="B98" s="111"/>
      <c r="C98" s="112"/>
      <c r="D98" s="113" t="s">
        <v>104</v>
      </c>
      <c r="E98" s="112"/>
      <c r="F98" s="112"/>
      <c r="G98" s="112"/>
      <c r="H98" s="112"/>
      <c r="I98" s="112"/>
      <c r="J98" s="112"/>
      <c r="K98" s="112"/>
      <c r="L98" s="112"/>
      <c r="M98" s="112"/>
      <c r="N98" s="246">
        <f>N221</f>
        <v>0</v>
      </c>
      <c r="O98" s="247"/>
      <c r="P98" s="247"/>
      <c r="Q98" s="247"/>
      <c r="R98" s="115"/>
    </row>
    <row r="99" spans="2:21" s="7" customFormat="1" ht="19.95" customHeight="1" x14ac:dyDescent="0.3">
      <c r="B99" s="111"/>
      <c r="C99" s="112"/>
      <c r="D99" s="113" t="s">
        <v>105</v>
      </c>
      <c r="E99" s="112"/>
      <c r="F99" s="112"/>
      <c r="G99" s="112"/>
      <c r="H99" s="112"/>
      <c r="I99" s="112"/>
      <c r="J99" s="112"/>
      <c r="K99" s="112"/>
      <c r="L99" s="112"/>
      <c r="M99" s="112"/>
      <c r="N99" s="246">
        <f>N235</f>
        <v>0</v>
      </c>
      <c r="O99" s="247"/>
      <c r="P99" s="247"/>
      <c r="Q99" s="247"/>
      <c r="R99" s="115"/>
    </row>
    <row r="100" spans="2:21" s="7" customFormat="1" ht="19.95" customHeight="1" x14ac:dyDescent="0.3">
      <c r="B100" s="111"/>
      <c r="C100" s="112"/>
      <c r="D100" s="113" t="s">
        <v>106</v>
      </c>
      <c r="E100" s="112"/>
      <c r="F100" s="112"/>
      <c r="G100" s="112"/>
      <c r="H100" s="112"/>
      <c r="I100" s="112"/>
      <c r="J100" s="112"/>
      <c r="K100" s="112"/>
      <c r="L100" s="112"/>
      <c r="M100" s="112"/>
      <c r="N100" s="246">
        <f>N254</f>
        <v>0</v>
      </c>
      <c r="O100" s="247"/>
      <c r="P100" s="247"/>
      <c r="Q100" s="247"/>
      <c r="R100" s="115"/>
    </row>
    <row r="101" spans="2:21" s="1" customFormat="1" ht="21.75" customHeight="1" x14ac:dyDescent="0.3">
      <c r="B101" s="34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6"/>
    </row>
    <row r="102" spans="2:21" s="1" customFormat="1" ht="29.25" customHeight="1" x14ac:dyDescent="0.3">
      <c r="B102" s="34"/>
      <c r="C102" s="106" t="s">
        <v>108</v>
      </c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243">
        <v>0</v>
      </c>
      <c r="O102" s="248"/>
      <c r="P102" s="248"/>
      <c r="Q102" s="248"/>
      <c r="R102" s="36"/>
      <c r="T102" s="116"/>
      <c r="U102" s="117" t="s">
        <v>34</v>
      </c>
    </row>
    <row r="103" spans="2:21" s="1" customFormat="1" ht="18" customHeight="1" x14ac:dyDescent="0.3"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6"/>
    </row>
    <row r="104" spans="2:21" s="1" customFormat="1" ht="29.25" customHeight="1" x14ac:dyDescent="0.3">
      <c r="B104" s="34"/>
      <c r="C104" s="97" t="s">
        <v>80</v>
      </c>
      <c r="D104" s="98"/>
      <c r="E104" s="98"/>
      <c r="F104" s="98"/>
      <c r="G104" s="98"/>
      <c r="H104" s="98"/>
      <c r="I104" s="98"/>
      <c r="J104" s="98"/>
      <c r="K104" s="98"/>
      <c r="L104" s="229">
        <f>ROUND(SUM(N87+N102),2)</f>
        <v>0</v>
      </c>
      <c r="M104" s="229"/>
      <c r="N104" s="229"/>
      <c r="O104" s="229"/>
      <c r="P104" s="229"/>
      <c r="Q104" s="229"/>
      <c r="R104" s="36"/>
    </row>
    <row r="105" spans="2:21" s="1" customFormat="1" ht="6.9" customHeight="1" x14ac:dyDescent="0.3"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60"/>
    </row>
    <row r="109" spans="2:21" s="1" customFormat="1" ht="6.9" customHeight="1" x14ac:dyDescent="0.3"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3"/>
    </row>
    <row r="110" spans="2:21" s="1" customFormat="1" ht="36.9" customHeight="1" x14ac:dyDescent="0.3">
      <c r="B110" s="34"/>
      <c r="C110" s="206" t="s">
        <v>109</v>
      </c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36"/>
    </row>
    <row r="111" spans="2:21" s="1" customFormat="1" ht="6.9" customHeight="1" x14ac:dyDescent="0.3"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6"/>
    </row>
    <row r="112" spans="2:21" s="1" customFormat="1" ht="36.9" customHeight="1" x14ac:dyDescent="0.3">
      <c r="B112" s="34"/>
      <c r="C112" s="68" t="s">
        <v>15</v>
      </c>
      <c r="D112" s="35"/>
      <c r="E112" s="35"/>
      <c r="F112" s="216" t="str">
        <f>F6</f>
        <v>Stavebné úpravy WC na WC pre imobilných</v>
      </c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35"/>
      <c r="R112" s="36"/>
    </row>
    <row r="113" spans="2:65" s="1" customFormat="1" ht="6.9" customHeight="1" x14ac:dyDescent="0.3"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</row>
    <row r="114" spans="2:65" s="1" customFormat="1" ht="18" customHeight="1" x14ac:dyDescent="0.3">
      <c r="B114" s="34"/>
      <c r="C114" s="31" t="s">
        <v>19</v>
      </c>
      <c r="D114" s="35"/>
      <c r="E114" s="35"/>
      <c r="F114" s="29" t="str">
        <f>F8</f>
        <v xml:space="preserve"> </v>
      </c>
      <c r="G114" s="35"/>
      <c r="H114" s="35"/>
      <c r="I114" s="35"/>
      <c r="J114" s="35"/>
      <c r="K114" s="31" t="s">
        <v>21</v>
      </c>
      <c r="L114" s="35"/>
      <c r="M114" s="236" t="str">
        <f>IF(O8="","",O8)</f>
        <v/>
      </c>
      <c r="N114" s="236"/>
      <c r="O114" s="236"/>
      <c r="P114" s="236"/>
      <c r="Q114" s="35"/>
      <c r="R114" s="36"/>
    </row>
    <row r="115" spans="2:65" s="1" customFormat="1" ht="6.9" customHeight="1" x14ac:dyDescent="0.3"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6"/>
    </row>
    <row r="116" spans="2:65" s="1" customFormat="1" ht="13.2" x14ac:dyDescent="0.3">
      <c r="B116" s="34"/>
      <c r="C116" s="31" t="s">
        <v>22</v>
      </c>
      <c r="D116" s="35"/>
      <c r="E116" s="35"/>
      <c r="F116" s="29" t="str">
        <f>E11</f>
        <v xml:space="preserve"> </v>
      </c>
      <c r="G116" s="35"/>
      <c r="H116" s="35"/>
      <c r="I116" s="35"/>
      <c r="J116" s="35"/>
      <c r="K116" s="31" t="s">
        <v>26</v>
      </c>
      <c r="L116" s="35"/>
      <c r="M116" s="208" t="str">
        <f>E17</f>
        <v xml:space="preserve"> </v>
      </c>
      <c r="N116" s="208"/>
      <c r="O116" s="208"/>
      <c r="P116" s="208"/>
      <c r="Q116" s="208"/>
      <c r="R116" s="36"/>
    </row>
    <row r="117" spans="2:65" s="1" customFormat="1" ht="14.4" customHeight="1" x14ac:dyDescent="0.3">
      <c r="B117" s="34"/>
      <c r="C117" s="31" t="s">
        <v>25</v>
      </c>
      <c r="D117" s="35"/>
      <c r="E117" s="35"/>
      <c r="F117" s="29" t="str">
        <f>IF(E14="","",E14)</f>
        <v xml:space="preserve"> </v>
      </c>
      <c r="G117" s="35"/>
      <c r="H117" s="35"/>
      <c r="I117" s="35"/>
      <c r="J117" s="35"/>
      <c r="K117" s="31" t="s">
        <v>29</v>
      </c>
      <c r="L117" s="35"/>
      <c r="M117" s="208" t="str">
        <f>E20</f>
        <v xml:space="preserve"> </v>
      </c>
      <c r="N117" s="208"/>
      <c r="O117" s="208"/>
      <c r="P117" s="208"/>
      <c r="Q117" s="208"/>
      <c r="R117" s="36"/>
    </row>
    <row r="118" spans="2:65" s="1" customFormat="1" ht="10.35" customHeight="1" x14ac:dyDescent="0.3"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6"/>
    </row>
    <row r="119" spans="2:65" s="8" customFormat="1" ht="29.25" customHeight="1" x14ac:dyDescent="0.3">
      <c r="B119" s="118"/>
      <c r="C119" s="119" t="s">
        <v>110</v>
      </c>
      <c r="D119" s="120" t="s">
        <v>111</v>
      </c>
      <c r="E119" s="120" t="s">
        <v>52</v>
      </c>
      <c r="F119" s="249" t="s">
        <v>112</v>
      </c>
      <c r="G119" s="249"/>
      <c r="H119" s="249"/>
      <c r="I119" s="249"/>
      <c r="J119" s="120" t="s">
        <v>113</v>
      </c>
      <c r="K119" s="120" t="s">
        <v>114</v>
      </c>
      <c r="L119" s="249" t="s">
        <v>115</v>
      </c>
      <c r="M119" s="249"/>
      <c r="N119" s="249" t="s">
        <v>91</v>
      </c>
      <c r="O119" s="249"/>
      <c r="P119" s="249"/>
      <c r="Q119" s="250"/>
      <c r="R119" s="121"/>
      <c r="T119" s="75" t="s">
        <v>116</v>
      </c>
      <c r="U119" s="76" t="s">
        <v>34</v>
      </c>
      <c r="V119" s="76" t="s">
        <v>117</v>
      </c>
      <c r="W119" s="76" t="s">
        <v>118</v>
      </c>
      <c r="X119" s="76" t="s">
        <v>119</v>
      </c>
      <c r="Y119" s="76" t="s">
        <v>120</v>
      </c>
      <c r="Z119" s="76" t="s">
        <v>121</v>
      </c>
      <c r="AA119" s="77" t="s">
        <v>122</v>
      </c>
    </row>
    <row r="120" spans="2:65" s="1" customFormat="1" ht="29.25" customHeight="1" x14ac:dyDescent="0.35">
      <c r="B120" s="34"/>
      <c r="C120" s="79" t="s">
        <v>87</v>
      </c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253">
        <f>N121+N197</f>
        <v>0</v>
      </c>
      <c r="O120" s="254"/>
      <c r="P120" s="254"/>
      <c r="Q120" s="254"/>
      <c r="R120" s="36"/>
      <c r="T120" s="78"/>
      <c r="U120" s="50"/>
      <c r="V120" s="50"/>
      <c r="W120" s="122" t="e">
        <f>W121+W197+#REF!</f>
        <v>#REF!</v>
      </c>
      <c r="X120" s="50"/>
      <c r="Y120" s="122" t="e">
        <f>Y121+Y197+#REF!</f>
        <v>#REF!</v>
      </c>
      <c r="Z120" s="50"/>
      <c r="AA120" s="123" t="e">
        <f>AA121+AA197+#REF!</f>
        <v>#REF!</v>
      </c>
      <c r="AT120" s="21" t="s">
        <v>69</v>
      </c>
      <c r="AU120" s="21" t="s">
        <v>93</v>
      </c>
      <c r="BK120" s="124" t="e">
        <f>BK121+BK197+#REF!</f>
        <v>#REF!</v>
      </c>
    </row>
    <row r="121" spans="2:65" s="9" customFormat="1" ht="37.35" customHeight="1" x14ac:dyDescent="0.35">
      <c r="B121" s="125"/>
      <c r="C121" s="126"/>
      <c r="D121" s="127" t="s">
        <v>94</v>
      </c>
      <c r="E121" s="127"/>
      <c r="F121" s="127"/>
      <c r="G121" s="127"/>
      <c r="H121" s="127"/>
      <c r="I121" s="127"/>
      <c r="J121" s="127"/>
      <c r="K121" s="127"/>
      <c r="L121" s="127"/>
      <c r="M121" s="127"/>
      <c r="N121" s="255">
        <f>BK121</f>
        <v>0</v>
      </c>
      <c r="O121" s="256"/>
      <c r="P121" s="256"/>
      <c r="Q121" s="256"/>
      <c r="R121" s="128"/>
      <c r="T121" s="129"/>
      <c r="U121" s="126"/>
      <c r="V121" s="126"/>
      <c r="W121" s="130">
        <f>W122+W137+W158+W195</f>
        <v>68.361866180000007</v>
      </c>
      <c r="X121" s="126"/>
      <c r="Y121" s="130">
        <f>Y122+Y137+Y158+Y195</f>
        <v>2.3126619999999996</v>
      </c>
      <c r="Z121" s="126"/>
      <c r="AA121" s="131">
        <f>AA122+AA137+AA158+AA195</f>
        <v>3.5571370000000009</v>
      </c>
      <c r="AR121" s="132" t="s">
        <v>75</v>
      </c>
      <c r="AT121" s="133" t="s">
        <v>69</v>
      </c>
      <c r="AU121" s="133" t="s">
        <v>70</v>
      </c>
      <c r="AY121" s="132" t="s">
        <v>123</v>
      </c>
      <c r="BK121" s="134">
        <f>BK122+BK137+BK158+BK195</f>
        <v>0</v>
      </c>
    </row>
    <row r="122" spans="2:65" s="9" customFormat="1" ht="19.95" customHeight="1" x14ac:dyDescent="0.35">
      <c r="B122" s="125"/>
      <c r="C122" s="126"/>
      <c r="D122" s="135" t="s">
        <v>95</v>
      </c>
      <c r="E122" s="135"/>
      <c r="F122" s="135"/>
      <c r="G122" s="135"/>
      <c r="H122" s="135"/>
      <c r="I122" s="135"/>
      <c r="J122" s="135"/>
      <c r="K122" s="135"/>
      <c r="L122" s="135"/>
      <c r="M122" s="135"/>
      <c r="N122" s="257">
        <f>BK122</f>
        <v>0</v>
      </c>
      <c r="O122" s="258"/>
      <c r="P122" s="258"/>
      <c r="Q122" s="258"/>
      <c r="R122" s="128"/>
      <c r="T122" s="129"/>
      <c r="U122" s="126"/>
      <c r="V122" s="126"/>
      <c r="W122" s="130">
        <f>SUM(W123:W136)</f>
        <v>8.1526981999999997</v>
      </c>
      <c r="X122" s="126"/>
      <c r="Y122" s="130">
        <f>SUM(Y123:Y136)</f>
        <v>1.3912447399999999</v>
      </c>
      <c r="Z122" s="126"/>
      <c r="AA122" s="131">
        <f>SUM(AA123:AA136)</f>
        <v>0</v>
      </c>
      <c r="AC122" s="181"/>
      <c r="AR122" s="132" t="s">
        <v>75</v>
      </c>
      <c r="AT122" s="133" t="s">
        <v>69</v>
      </c>
      <c r="AU122" s="133" t="s">
        <v>75</v>
      </c>
      <c r="AY122" s="132" t="s">
        <v>123</v>
      </c>
      <c r="BK122" s="134">
        <f>SUM(BK123:BK136)</f>
        <v>0</v>
      </c>
    </row>
    <row r="123" spans="2:65" s="1" customFormat="1" ht="25.5" customHeight="1" x14ac:dyDescent="0.3">
      <c r="B123" s="136"/>
      <c r="C123" s="137">
        <v>1</v>
      </c>
      <c r="D123" s="137" t="s">
        <v>125</v>
      </c>
      <c r="E123" s="138" t="s">
        <v>126</v>
      </c>
      <c r="F123" s="251" t="s">
        <v>127</v>
      </c>
      <c r="G123" s="251"/>
      <c r="H123" s="251"/>
      <c r="I123" s="251"/>
      <c r="J123" s="139" t="s">
        <v>128</v>
      </c>
      <c r="K123" s="140">
        <v>3</v>
      </c>
      <c r="L123" s="252"/>
      <c r="M123" s="252"/>
      <c r="N123" s="252">
        <f>ROUND(L123*K123,3)</f>
        <v>0</v>
      </c>
      <c r="O123" s="252"/>
      <c r="P123" s="252"/>
      <c r="Q123" s="252"/>
      <c r="R123" s="141"/>
      <c r="T123" s="142" t="s">
        <v>5</v>
      </c>
      <c r="U123" s="43" t="s">
        <v>37</v>
      </c>
      <c r="V123" s="143">
        <v>0.17751</v>
      </c>
      <c r="W123" s="143">
        <f>V123*K123</f>
        <v>0.53252999999999995</v>
      </c>
      <c r="X123" s="143">
        <v>1.8749999999999999E-2</v>
      </c>
      <c r="Y123" s="143">
        <f>X123*K123</f>
        <v>5.6249999999999994E-2</v>
      </c>
      <c r="Z123" s="143">
        <v>0</v>
      </c>
      <c r="AA123" s="144">
        <f>Z123*K123</f>
        <v>0</v>
      </c>
      <c r="AR123" s="21" t="s">
        <v>129</v>
      </c>
      <c r="AT123" s="21" t="s">
        <v>125</v>
      </c>
      <c r="AU123" s="21" t="s">
        <v>130</v>
      </c>
      <c r="AY123" s="21" t="s">
        <v>123</v>
      </c>
      <c r="BE123" s="145">
        <f>IF(U123="základná",N123,0)</f>
        <v>0</v>
      </c>
      <c r="BF123" s="145">
        <f>IF(U123="znížená",N123,0)</f>
        <v>0</v>
      </c>
      <c r="BG123" s="145">
        <f>IF(U123="zákl. prenesená",N123,0)</f>
        <v>0</v>
      </c>
      <c r="BH123" s="145">
        <f>IF(U123="zníž. prenesená",N123,0)</f>
        <v>0</v>
      </c>
      <c r="BI123" s="145">
        <f>IF(U123="nulová",N123,0)</f>
        <v>0</v>
      </c>
      <c r="BJ123" s="21" t="s">
        <v>130</v>
      </c>
      <c r="BK123" s="146">
        <f>ROUND(L123*K123,3)</f>
        <v>0</v>
      </c>
      <c r="BL123" s="21" t="s">
        <v>129</v>
      </c>
      <c r="BM123" s="21" t="s">
        <v>131</v>
      </c>
    </row>
    <row r="124" spans="2:65" s="1" customFormat="1" ht="38.25" customHeight="1" x14ac:dyDescent="0.3">
      <c r="B124" s="136"/>
      <c r="C124" s="137">
        <v>2</v>
      </c>
      <c r="D124" s="137" t="s">
        <v>125</v>
      </c>
      <c r="E124" s="138" t="s">
        <v>132</v>
      </c>
      <c r="F124" s="251" t="s">
        <v>133</v>
      </c>
      <c r="G124" s="251"/>
      <c r="H124" s="251"/>
      <c r="I124" s="251"/>
      <c r="J124" s="139" t="s">
        <v>134</v>
      </c>
      <c r="K124" s="140">
        <v>12.686</v>
      </c>
      <c r="L124" s="252"/>
      <c r="M124" s="252"/>
      <c r="N124" s="252">
        <f>ROUND(L124*K124,3)</f>
        <v>0</v>
      </c>
      <c r="O124" s="252"/>
      <c r="P124" s="252"/>
      <c r="Q124" s="252"/>
      <c r="R124" s="141"/>
      <c r="T124" s="142" t="s">
        <v>5</v>
      </c>
      <c r="U124" s="43" t="s">
        <v>37</v>
      </c>
      <c r="V124" s="143">
        <v>0.44090000000000001</v>
      </c>
      <c r="W124" s="143">
        <f>V124*K124</f>
        <v>5.5932573999999997</v>
      </c>
      <c r="X124" s="143">
        <v>0.10484</v>
      </c>
      <c r="Y124" s="143">
        <f>X124*K124</f>
        <v>1.3300002399999999</v>
      </c>
      <c r="Z124" s="143">
        <v>0</v>
      </c>
      <c r="AA124" s="144">
        <f>Z124*K124</f>
        <v>0</v>
      </c>
      <c r="AR124" s="21" t="s">
        <v>129</v>
      </c>
      <c r="AT124" s="21" t="s">
        <v>125</v>
      </c>
      <c r="AU124" s="21" t="s">
        <v>130</v>
      </c>
      <c r="AY124" s="21" t="s">
        <v>123</v>
      </c>
      <c r="BE124" s="145">
        <f>IF(U124="základná",N124,0)</f>
        <v>0</v>
      </c>
      <c r="BF124" s="145">
        <f>IF(U124="znížená",N124,0)</f>
        <v>0</v>
      </c>
      <c r="BG124" s="145">
        <f>IF(U124="zákl. prenesená",N124,0)</f>
        <v>0</v>
      </c>
      <c r="BH124" s="145">
        <f>IF(U124="zníž. prenesená",N124,0)</f>
        <v>0</v>
      </c>
      <c r="BI124" s="145">
        <f>IF(U124="nulová",N124,0)</f>
        <v>0</v>
      </c>
      <c r="BJ124" s="21" t="s">
        <v>130</v>
      </c>
      <c r="BK124" s="146">
        <f>ROUND(L124*K124,3)</f>
        <v>0</v>
      </c>
      <c r="BL124" s="21" t="s">
        <v>129</v>
      </c>
      <c r="BM124" s="21" t="s">
        <v>135</v>
      </c>
    </row>
    <row r="125" spans="2:65" s="10" customFormat="1" ht="16.5" customHeight="1" x14ac:dyDescent="0.3">
      <c r="B125" s="147"/>
      <c r="C125" s="148"/>
      <c r="D125" s="148"/>
      <c r="E125" s="149" t="s">
        <v>5</v>
      </c>
      <c r="F125" s="259" t="s">
        <v>136</v>
      </c>
      <c r="G125" s="260"/>
      <c r="H125" s="260"/>
      <c r="I125" s="260"/>
      <c r="J125" s="148"/>
      <c r="K125" s="150">
        <v>1.395</v>
      </c>
      <c r="L125" s="148"/>
      <c r="M125" s="148"/>
      <c r="N125" s="148"/>
      <c r="O125" s="148"/>
      <c r="P125" s="148"/>
      <c r="Q125" s="148"/>
      <c r="R125" s="151"/>
      <c r="T125" s="152"/>
      <c r="U125" s="148"/>
      <c r="V125" s="148"/>
      <c r="W125" s="148"/>
      <c r="X125" s="148"/>
      <c r="Y125" s="148"/>
      <c r="Z125" s="148"/>
      <c r="AA125" s="153"/>
      <c r="AT125" s="154" t="s">
        <v>137</v>
      </c>
      <c r="AU125" s="154" t="s">
        <v>130</v>
      </c>
      <c r="AV125" s="10" t="s">
        <v>130</v>
      </c>
      <c r="AW125" s="10" t="s">
        <v>27</v>
      </c>
      <c r="AX125" s="10" t="s">
        <v>70</v>
      </c>
      <c r="AY125" s="154" t="s">
        <v>123</v>
      </c>
    </row>
    <row r="126" spans="2:65" s="10" customFormat="1" ht="16.5" customHeight="1" x14ac:dyDescent="0.3">
      <c r="B126" s="147"/>
      <c r="C126" s="148"/>
      <c r="D126" s="148"/>
      <c r="E126" s="149" t="s">
        <v>5</v>
      </c>
      <c r="F126" s="261" t="s">
        <v>138</v>
      </c>
      <c r="G126" s="262"/>
      <c r="H126" s="262"/>
      <c r="I126" s="262"/>
      <c r="J126" s="148"/>
      <c r="K126" s="150">
        <v>0.89900000000000002</v>
      </c>
      <c r="L126" s="148"/>
      <c r="M126" s="148"/>
      <c r="N126" s="148"/>
      <c r="O126" s="148"/>
      <c r="P126" s="148"/>
      <c r="Q126" s="148"/>
      <c r="R126" s="151"/>
      <c r="T126" s="152"/>
      <c r="U126" s="148"/>
      <c r="V126" s="148"/>
      <c r="W126" s="148"/>
      <c r="X126" s="148"/>
      <c r="Y126" s="148"/>
      <c r="Z126" s="148"/>
      <c r="AA126" s="153"/>
      <c r="AT126" s="154" t="s">
        <v>137</v>
      </c>
      <c r="AU126" s="154" t="s">
        <v>130</v>
      </c>
      <c r="AV126" s="10" t="s">
        <v>130</v>
      </c>
      <c r="AW126" s="10" t="s">
        <v>27</v>
      </c>
      <c r="AX126" s="10" t="s">
        <v>70</v>
      </c>
      <c r="AY126" s="154" t="s">
        <v>123</v>
      </c>
    </row>
    <row r="127" spans="2:65" s="10" customFormat="1" ht="16.5" customHeight="1" x14ac:dyDescent="0.3">
      <c r="B127" s="147"/>
      <c r="C127" s="148"/>
      <c r="D127" s="148"/>
      <c r="E127" s="149" t="s">
        <v>5</v>
      </c>
      <c r="F127" s="261" t="s">
        <v>139</v>
      </c>
      <c r="G127" s="262"/>
      <c r="H127" s="262"/>
      <c r="I127" s="262"/>
      <c r="J127" s="148"/>
      <c r="K127" s="150">
        <v>4.8360000000000003</v>
      </c>
      <c r="L127" s="148"/>
      <c r="M127" s="148"/>
      <c r="N127" s="148"/>
      <c r="O127" s="148"/>
      <c r="P127" s="148"/>
      <c r="Q127" s="148"/>
      <c r="R127" s="151"/>
      <c r="T127" s="152"/>
      <c r="U127" s="148"/>
      <c r="V127" s="148"/>
      <c r="W127" s="148"/>
      <c r="X127" s="148"/>
      <c r="Y127" s="148"/>
      <c r="Z127" s="148"/>
      <c r="AA127" s="153"/>
      <c r="AT127" s="154" t="s">
        <v>137</v>
      </c>
      <c r="AU127" s="154" t="s">
        <v>130</v>
      </c>
      <c r="AV127" s="10" t="s">
        <v>130</v>
      </c>
      <c r="AW127" s="10" t="s">
        <v>27</v>
      </c>
      <c r="AX127" s="10" t="s">
        <v>70</v>
      </c>
      <c r="AY127" s="154" t="s">
        <v>123</v>
      </c>
    </row>
    <row r="128" spans="2:65" s="10" customFormat="1" ht="16.5" customHeight="1" x14ac:dyDescent="0.3">
      <c r="B128" s="147"/>
      <c r="C128" s="148"/>
      <c r="D128" s="148"/>
      <c r="E128" s="149" t="s">
        <v>5</v>
      </c>
      <c r="F128" s="261" t="s">
        <v>140</v>
      </c>
      <c r="G128" s="262"/>
      <c r="H128" s="262"/>
      <c r="I128" s="262"/>
      <c r="J128" s="148"/>
      <c r="K128" s="150">
        <v>3.5960000000000001</v>
      </c>
      <c r="L128" s="148"/>
      <c r="M128" s="148"/>
      <c r="N128" s="148"/>
      <c r="O128" s="148"/>
      <c r="P128" s="148"/>
      <c r="Q128" s="148"/>
      <c r="R128" s="151"/>
      <c r="T128" s="152"/>
      <c r="U128" s="148"/>
      <c r="V128" s="148"/>
      <c r="W128" s="148"/>
      <c r="X128" s="148"/>
      <c r="Y128" s="148"/>
      <c r="Z128" s="148"/>
      <c r="AA128" s="153"/>
      <c r="AT128" s="154" t="s">
        <v>137</v>
      </c>
      <c r="AU128" s="154" t="s">
        <v>130</v>
      </c>
      <c r="AV128" s="10" t="s">
        <v>130</v>
      </c>
      <c r="AW128" s="10" t="s">
        <v>27</v>
      </c>
      <c r="AX128" s="10" t="s">
        <v>70</v>
      </c>
      <c r="AY128" s="154" t="s">
        <v>123</v>
      </c>
    </row>
    <row r="129" spans="2:65" s="10" customFormat="1" ht="16.5" customHeight="1" x14ac:dyDescent="0.3">
      <c r="B129" s="147"/>
      <c r="C129" s="148"/>
      <c r="D129" s="148"/>
      <c r="E129" s="149" t="s">
        <v>5</v>
      </c>
      <c r="F129" s="261" t="s">
        <v>141</v>
      </c>
      <c r="G129" s="262"/>
      <c r="H129" s="262"/>
      <c r="I129" s="262"/>
      <c r="J129" s="148"/>
      <c r="K129" s="150">
        <v>-1.2</v>
      </c>
      <c r="L129" s="148"/>
      <c r="M129" s="148"/>
      <c r="N129" s="148"/>
      <c r="O129" s="148"/>
      <c r="P129" s="148"/>
      <c r="Q129" s="148"/>
      <c r="R129" s="151"/>
      <c r="T129" s="152"/>
      <c r="U129" s="148"/>
      <c r="V129" s="148"/>
      <c r="W129" s="148"/>
      <c r="X129" s="148"/>
      <c r="Y129" s="148"/>
      <c r="Z129" s="148"/>
      <c r="AA129" s="153"/>
      <c r="AT129" s="154" t="s">
        <v>137</v>
      </c>
      <c r="AU129" s="154" t="s">
        <v>130</v>
      </c>
      <c r="AV129" s="10" t="s">
        <v>130</v>
      </c>
      <c r="AW129" s="10" t="s">
        <v>27</v>
      </c>
      <c r="AX129" s="10" t="s">
        <v>70</v>
      </c>
      <c r="AY129" s="154" t="s">
        <v>123</v>
      </c>
    </row>
    <row r="130" spans="2:65" s="10" customFormat="1" ht="16.5" customHeight="1" x14ac:dyDescent="0.3">
      <c r="B130" s="147"/>
      <c r="C130" s="148"/>
      <c r="D130" s="148"/>
      <c r="E130" s="149" t="s">
        <v>5</v>
      </c>
      <c r="F130" s="261" t="s">
        <v>142</v>
      </c>
      <c r="G130" s="262"/>
      <c r="H130" s="262"/>
      <c r="I130" s="262"/>
      <c r="J130" s="148"/>
      <c r="K130" s="150">
        <v>4.96</v>
      </c>
      <c r="L130" s="148"/>
      <c r="M130" s="148"/>
      <c r="N130" s="148"/>
      <c r="O130" s="148"/>
      <c r="P130" s="148"/>
      <c r="Q130" s="148"/>
      <c r="R130" s="151"/>
      <c r="T130" s="152"/>
      <c r="U130" s="148"/>
      <c r="V130" s="148"/>
      <c r="W130" s="148"/>
      <c r="X130" s="148"/>
      <c r="Y130" s="148"/>
      <c r="Z130" s="148"/>
      <c r="AA130" s="153"/>
      <c r="AT130" s="154" t="s">
        <v>137</v>
      </c>
      <c r="AU130" s="154" t="s">
        <v>130</v>
      </c>
      <c r="AV130" s="10" t="s">
        <v>130</v>
      </c>
      <c r="AW130" s="10" t="s">
        <v>27</v>
      </c>
      <c r="AX130" s="10" t="s">
        <v>70</v>
      </c>
      <c r="AY130" s="154" t="s">
        <v>123</v>
      </c>
    </row>
    <row r="131" spans="2:65" s="10" customFormat="1" ht="16.5" customHeight="1" x14ac:dyDescent="0.3">
      <c r="B131" s="147"/>
      <c r="C131" s="148"/>
      <c r="D131" s="148"/>
      <c r="E131" s="149" t="s">
        <v>5</v>
      </c>
      <c r="F131" s="261" t="s">
        <v>143</v>
      </c>
      <c r="G131" s="262"/>
      <c r="H131" s="262"/>
      <c r="I131" s="262"/>
      <c r="J131" s="148"/>
      <c r="K131" s="150">
        <v>-1.8</v>
      </c>
      <c r="L131" s="148"/>
      <c r="M131" s="148"/>
      <c r="N131" s="148"/>
      <c r="O131" s="148"/>
      <c r="P131" s="148"/>
      <c r="Q131" s="148"/>
      <c r="R131" s="151"/>
      <c r="T131" s="152"/>
      <c r="U131" s="148"/>
      <c r="V131" s="148"/>
      <c r="W131" s="148"/>
      <c r="X131" s="148"/>
      <c r="Y131" s="148"/>
      <c r="Z131" s="148"/>
      <c r="AA131" s="153"/>
      <c r="AT131" s="154" t="s">
        <v>137</v>
      </c>
      <c r="AU131" s="154" t="s">
        <v>130</v>
      </c>
      <c r="AV131" s="10" t="s">
        <v>130</v>
      </c>
      <c r="AW131" s="10" t="s">
        <v>27</v>
      </c>
      <c r="AX131" s="10" t="s">
        <v>70</v>
      </c>
      <c r="AY131" s="154" t="s">
        <v>123</v>
      </c>
    </row>
    <row r="132" spans="2:65" s="11" customFormat="1" ht="16.5" customHeight="1" x14ac:dyDescent="0.3">
      <c r="B132" s="155"/>
      <c r="C132" s="156"/>
      <c r="D132" s="156"/>
      <c r="E132" s="157" t="s">
        <v>5</v>
      </c>
      <c r="F132" s="263" t="s">
        <v>144</v>
      </c>
      <c r="G132" s="264"/>
      <c r="H132" s="264"/>
      <c r="I132" s="264"/>
      <c r="J132" s="156"/>
      <c r="K132" s="158">
        <v>12.686</v>
      </c>
      <c r="L132" s="156"/>
      <c r="M132" s="156"/>
      <c r="N132" s="156"/>
      <c r="O132" s="156"/>
      <c r="P132" s="156"/>
      <c r="Q132" s="156"/>
      <c r="R132" s="159"/>
      <c r="T132" s="160"/>
      <c r="U132" s="156"/>
      <c r="V132" s="156"/>
      <c r="W132" s="156"/>
      <c r="X132" s="156"/>
      <c r="Y132" s="156"/>
      <c r="Z132" s="156"/>
      <c r="AA132" s="161"/>
      <c r="AT132" s="162" t="s">
        <v>137</v>
      </c>
      <c r="AU132" s="162" t="s">
        <v>130</v>
      </c>
      <c r="AV132" s="11" t="s">
        <v>145</v>
      </c>
      <c r="AW132" s="11" t="s">
        <v>27</v>
      </c>
      <c r="AX132" s="11" t="s">
        <v>75</v>
      </c>
      <c r="AY132" s="162" t="s">
        <v>123</v>
      </c>
    </row>
    <row r="133" spans="2:65" s="1" customFormat="1" ht="25.5" customHeight="1" x14ac:dyDescent="0.3">
      <c r="B133" s="136"/>
      <c r="C133" s="137">
        <v>3</v>
      </c>
      <c r="D133" s="137" t="s">
        <v>125</v>
      </c>
      <c r="E133" s="138" t="s">
        <v>146</v>
      </c>
      <c r="F133" s="251" t="s">
        <v>147</v>
      </c>
      <c r="G133" s="251"/>
      <c r="H133" s="251"/>
      <c r="I133" s="251"/>
      <c r="J133" s="139" t="s">
        <v>148</v>
      </c>
      <c r="K133" s="140">
        <v>14.27</v>
      </c>
      <c r="L133" s="252"/>
      <c r="M133" s="252"/>
      <c r="N133" s="252">
        <f>ROUND(L133*K133,3)</f>
        <v>0</v>
      </c>
      <c r="O133" s="252"/>
      <c r="P133" s="252"/>
      <c r="Q133" s="252"/>
      <c r="R133" s="141"/>
      <c r="T133" s="142" t="s">
        <v>5</v>
      </c>
      <c r="U133" s="43" t="s">
        <v>37</v>
      </c>
      <c r="V133" s="143">
        <v>0.14204</v>
      </c>
      <c r="W133" s="143">
        <f>V133*K133</f>
        <v>2.0269108</v>
      </c>
      <c r="X133" s="143">
        <v>3.5E-4</v>
      </c>
      <c r="Y133" s="143">
        <f>X133*K133</f>
        <v>4.9944999999999998E-3</v>
      </c>
      <c r="Z133" s="143">
        <v>0</v>
      </c>
      <c r="AA133" s="144">
        <f>Z133*K133</f>
        <v>0</v>
      </c>
      <c r="AR133" s="21" t="s">
        <v>129</v>
      </c>
      <c r="AT133" s="21" t="s">
        <v>125</v>
      </c>
      <c r="AU133" s="21" t="s">
        <v>130</v>
      </c>
      <c r="AY133" s="21" t="s">
        <v>123</v>
      </c>
      <c r="BE133" s="145">
        <f>IF(U133="základná",N133,0)</f>
        <v>0</v>
      </c>
      <c r="BF133" s="145">
        <f>IF(U133="znížená",N133,0)</f>
        <v>0</v>
      </c>
      <c r="BG133" s="145">
        <f>IF(U133="zákl. prenesená",N133,0)</f>
        <v>0</v>
      </c>
      <c r="BH133" s="145">
        <f>IF(U133="zníž. prenesená",N133,0)</f>
        <v>0</v>
      </c>
      <c r="BI133" s="145">
        <f>IF(U133="nulová",N133,0)</f>
        <v>0</v>
      </c>
      <c r="BJ133" s="21" t="s">
        <v>130</v>
      </c>
      <c r="BK133" s="146">
        <f>ROUND(L133*K133,3)</f>
        <v>0</v>
      </c>
      <c r="BL133" s="21" t="s">
        <v>129</v>
      </c>
      <c r="BM133" s="21" t="s">
        <v>149</v>
      </c>
    </row>
    <row r="134" spans="2:65" s="10" customFormat="1" ht="16.5" customHeight="1" x14ac:dyDescent="0.3">
      <c r="B134" s="147"/>
      <c r="C134" s="148"/>
      <c r="D134" s="148"/>
      <c r="E134" s="149" t="s">
        <v>5</v>
      </c>
      <c r="F134" s="259" t="s">
        <v>150</v>
      </c>
      <c r="G134" s="260"/>
      <c r="H134" s="260"/>
      <c r="I134" s="260"/>
      <c r="J134" s="148"/>
      <c r="K134" s="150">
        <v>4.97</v>
      </c>
      <c r="L134" s="148"/>
      <c r="M134" s="148"/>
      <c r="N134" s="148"/>
      <c r="O134" s="148"/>
      <c r="P134" s="148"/>
      <c r="Q134" s="148"/>
      <c r="R134" s="151"/>
      <c r="T134" s="152"/>
      <c r="U134" s="148"/>
      <c r="V134" s="148"/>
      <c r="W134" s="148"/>
      <c r="X134" s="148"/>
      <c r="Y134" s="148"/>
      <c r="Z134" s="148"/>
      <c r="AA134" s="153"/>
      <c r="AT134" s="154" t="s">
        <v>137</v>
      </c>
      <c r="AU134" s="154" t="s">
        <v>130</v>
      </c>
      <c r="AV134" s="10" t="s">
        <v>130</v>
      </c>
      <c r="AW134" s="10" t="s">
        <v>27</v>
      </c>
      <c r="AX134" s="10" t="s">
        <v>70</v>
      </c>
      <c r="AY134" s="154" t="s">
        <v>123</v>
      </c>
    </row>
    <row r="135" spans="2:65" s="10" customFormat="1" ht="16.5" customHeight="1" x14ac:dyDescent="0.3">
      <c r="B135" s="147"/>
      <c r="C135" s="148"/>
      <c r="D135" s="148"/>
      <c r="E135" s="149" t="s">
        <v>5</v>
      </c>
      <c r="F135" s="261" t="s">
        <v>151</v>
      </c>
      <c r="G135" s="262"/>
      <c r="H135" s="262"/>
      <c r="I135" s="262"/>
      <c r="J135" s="148"/>
      <c r="K135" s="150">
        <v>9.3000000000000007</v>
      </c>
      <c r="L135" s="148"/>
      <c r="M135" s="148"/>
      <c r="N135" s="148"/>
      <c r="O135" s="148"/>
      <c r="P135" s="148"/>
      <c r="Q135" s="148"/>
      <c r="R135" s="151"/>
      <c r="T135" s="152"/>
      <c r="U135" s="148"/>
      <c r="V135" s="148"/>
      <c r="W135" s="148"/>
      <c r="X135" s="148"/>
      <c r="Y135" s="148"/>
      <c r="Z135" s="148"/>
      <c r="AA135" s="153"/>
      <c r="AT135" s="154" t="s">
        <v>137</v>
      </c>
      <c r="AU135" s="154" t="s">
        <v>130</v>
      </c>
      <c r="AV135" s="10" t="s">
        <v>130</v>
      </c>
      <c r="AW135" s="10" t="s">
        <v>27</v>
      </c>
      <c r="AX135" s="10" t="s">
        <v>70</v>
      </c>
      <c r="AY135" s="154" t="s">
        <v>123</v>
      </c>
    </row>
    <row r="136" spans="2:65" s="12" customFormat="1" ht="16.5" customHeight="1" x14ac:dyDescent="0.3">
      <c r="B136" s="163"/>
      <c r="C136" s="164"/>
      <c r="D136" s="164"/>
      <c r="E136" s="165" t="s">
        <v>5</v>
      </c>
      <c r="F136" s="265" t="s">
        <v>152</v>
      </c>
      <c r="G136" s="266"/>
      <c r="H136" s="266"/>
      <c r="I136" s="266"/>
      <c r="J136" s="164"/>
      <c r="K136" s="166">
        <v>14.27</v>
      </c>
      <c r="L136" s="164"/>
      <c r="M136" s="164"/>
      <c r="N136" s="164"/>
      <c r="O136" s="164"/>
      <c r="P136" s="164"/>
      <c r="Q136" s="164"/>
      <c r="R136" s="167"/>
      <c r="T136" s="168"/>
      <c r="U136" s="164"/>
      <c r="V136" s="164"/>
      <c r="W136" s="164"/>
      <c r="X136" s="164"/>
      <c r="Y136" s="164"/>
      <c r="Z136" s="164"/>
      <c r="AA136" s="169"/>
      <c r="AT136" s="170" t="s">
        <v>137</v>
      </c>
      <c r="AU136" s="170" t="s">
        <v>130</v>
      </c>
      <c r="AV136" s="12" t="s">
        <v>129</v>
      </c>
      <c r="AW136" s="12" t="s">
        <v>27</v>
      </c>
      <c r="AX136" s="12" t="s">
        <v>75</v>
      </c>
      <c r="AY136" s="170" t="s">
        <v>123</v>
      </c>
    </row>
    <row r="137" spans="2:65" s="9" customFormat="1" ht="29.85" customHeight="1" x14ac:dyDescent="0.35">
      <c r="B137" s="125"/>
      <c r="C137" s="126"/>
      <c r="D137" s="135" t="s">
        <v>96</v>
      </c>
      <c r="E137" s="135"/>
      <c r="F137" s="135"/>
      <c r="G137" s="135"/>
      <c r="H137" s="135"/>
      <c r="I137" s="135"/>
      <c r="J137" s="135"/>
      <c r="K137" s="135"/>
      <c r="L137" s="135"/>
      <c r="M137" s="135"/>
      <c r="N137" s="257">
        <f>BK137</f>
        <v>0</v>
      </c>
      <c r="O137" s="258"/>
      <c r="P137" s="258"/>
      <c r="Q137" s="258"/>
      <c r="R137" s="128"/>
      <c r="T137" s="129"/>
      <c r="U137" s="126"/>
      <c r="V137" s="126"/>
      <c r="W137" s="130">
        <f>SUM(W138:W157)</f>
        <v>23.943318980000001</v>
      </c>
      <c r="X137" s="126"/>
      <c r="Y137" s="130">
        <f>SUM(Y138:Y157)</f>
        <v>0.85961726000000005</v>
      </c>
      <c r="Z137" s="126"/>
      <c r="AA137" s="131">
        <f>SUM(AA138:AA157)</f>
        <v>0</v>
      </c>
      <c r="AC137" s="181"/>
      <c r="AR137" s="132" t="s">
        <v>75</v>
      </c>
      <c r="AT137" s="133" t="s">
        <v>69</v>
      </c>
      <c r="AU137" s="133" t="s">
        <v>75</v>
      </c>
      <c r="AY137" s="132" t="s">
        <v>123</v>
      </c>
      <c r="BK137" s="134">
        <f>SUM(BK138:BK157)</f>
        <v>0</v>
      </c>
    </row>
    <row r="138" spans="2:65" s="1" customFormat="1" ht="38.25" customHeight="1" x14ac:dyDescent="0.3">
      <c r="B138" s="136"/>
      <c r="C138" s="137">
        <v>4</v>
      </c>
      <c r="D138" s="137" t="s">
        <v>125</v>
      </c>
      <c r="E138" s="138" t="s">
        <v>154</v>
      </c>
      <c r="F138" s="251" t="s">
        <v>155</v>
      </c>
      <c r="G138" s="251"/>
      <c r="H138" s="251"/>
      <c r="I138" s="251"/>
      <c r="J138" s="139" t="s">
        <v>134</v>
      </c>
      <c r="K138" s="140">
        <v>10.102</v>
      </c>
      <c r="L138" s="252"/>
      <c r="M138" s="252"/>
      <c r="N138" s="252">
        <f>ROUND(L138*K138,3)</f>
        <v>0</v>
      </c>
      <c r="O138" s="252"/>
      <c r="P138" s="252"/>
      <c r="Q138" s="252"/>
      <c r="R138" s="141"/>
      <c r="T138" s="142" t="s">
        <v>5</v>
      </c>
      <c r="U138" s="43" t="s">
        <v>37</v>
      </c>
      <c r="V138" s="143">
        <v>0.11208</v>
      </c>
      <c r="W138" s="143">
        <f>V138*K138</f>
        <v>1.13223216</v>
      </c>
      <c r="X138" s="143">
        <v>4.0000000000000002E-4</v>
      </c>
      <c r="Y138" s="143">
        <f>X138*K138</f>
        <v>4.0408000000000006E-3</v>
      </c>
      <c r="Z138" s="143">
        <v>0</v>
      </c>
      <c r="AA138" s="144">
        <f>Z138*K138</f>
        <v>0</v>
      </c>
      <c r="AR138" s="21" t="s">
        <v>129</v>
      </c>
      <c r="AT138" s="21" t="s">
        <v>125</v>
      </c>
      <c r="AU138" s="21" t="s">
        <v>130</v>
      </c>
      <c r="AY138" s="21" t="s">
        <v>123</v>
      </c>
      <c r="BE138" s="145">
        <f>IF(U138="základná",N138,0)</f>
        <v>0</v>
      </c>
      <c r="BF138" s="145">
        <f>IF(U138="znížená",N138,0)</f>
        <v>0</v>
      </c>
      <c r="BG138" s="145">
        <f>IF(U138="zákl. prenesená",N138,0)</f>
        <v>0</v>
      </c>
      <c r="BH138" s="145">
        <f>IF(U138="zníž. prenesená",N138,0)</f>
        <v>0</v>
      </c>
      <c r="BI138" s="145">
        <f>IF(U138="nulová",N138,0)</f>
        <v>0</v>
      </c>
      <c r="BJ138" s="21" t="s">
        <v>130</v>
      </c>
      <c r="BK138" s="146">
        <f>ROUND(L138*K138,3)</f>
        <v>0</v>
      </c>
      <c r="BL138" s="21" t="s">
        <v>129</v>
      </c>
      <c r="BM138" s="21" t="s">
        <v>156</v>
      </c>
    </row>
    <row r="139" spans="2:65" s="1" customFormat="1" ht="38.25" customHeight="1" x14ac:dyDescent="0.3">
      <c r="B139" s="136"/>
      <c r="C139" s="137">
        <v>5</v>
      </c>
      <c r="D139" s="137" t="s">
        <v>125</v>
      </c>
      <c r="E139" s="138" t="s">
        <v>157</v>
      </c>
      <c r="F139" s="251" t="s">
        <v>158</v>
      </c>
      <c r="G139" s="251"/>
      <c r="H139" s="251"/>
      <c r="I139" s="251"/>
      <c r="J139" s="139" t="s">
        <v>134</v>
      </c>
      <c r="K139" s="140">
        <v>10.102</v>
      </c>
      <c r="L139" s="252"/>
      <c r="M139" s="252"/>
      <c r="N139" s="252">
        <f>ROUND(L139*K139,3)</f>
        <v>0</v>
      </c>
      <c r="O139" s="252"/>
      <c r="P139" s="252"/>
      <c r="Q139" s="252"/>
      <c r="R139" s="141"/>
      <c r="T139" s="142" t="s">
        <v>5</v>
      </c>
      <c r="U139" s="43" t="s">
        <v>37</v>
      </c>
      <c r="V139" s="143">
        <v>0.40801999999999999</v>
      </c>
      <c r="W139" s="143">
        <f>V139*K139</f>
        <v>4.12181804</v>
      </c>
      <c r="X139" s="143">
        <v>4.9500000000000004E-3</v>
      </c>
      <c r="Y139" s="143">
        <f>X139*K139</f>
        <v>5.0004900000000005E-2</v>
      </c>
      <c r="Z139" s="143">
        <v>0</v>
      </c>
      <c r="AA139" s="144">
        <f>Z139*K139</f>
        <v>0</v>
      </c>
      <c r="AR139" s="21" t="s">
        <v>129</v>
      </c>
      <c r="AT139" s="21" t="s">
        <v>125</v>
      </c>
      <c r="AU139" s="21" t="s">
        <v>130</v>
      </c>
      <c r="AY139" s="21" t="s">
        <v>123</v>
      </c>
      <c r="BE139" s="145">
        <f>IF(U139="základná",N139,0)</f>
        <v>0</v>
      </c>
      <c r="BF139" s="145">
        <f>IF(U139="znížená",N139,0)</f>
        <v>0</v>
      </c>
      <c r="BG139" s="145">
        <f>IF(U139="zákl. prenesená",N139,0)</f>
        <v>0</v>
      </c>
      <c r="BH139" s="145">
        <f>IF(U139="zníž. prenesená",N139,0)</f>
        <v>0</v>
      </c>
      <c r="BI139" s="145">
        <f>IF(U139="nulová",N139,0)</f>
        <v>0</v>
      </c>
      <c r="BJ139" s="21" t="s">
        <v>130</v>
      </c>
      <c r="BK139" s="146">
        <f>ROUND(L139*K139,3)</f>
        <v>0</v>
      </c>
      <c r="BL139" s="21" t="s">
        <v>129</v>
      </c>
      <c r="BM139" s="21" t="s">
        <v>159</v>
      </c>
    </row>
    <row r="140" spans="2:65" s="1" customFormat="1" ht="38.25" customHeight="1" x14ac:dyDescent="0.3">
      <c r="B140" s="136"/>
      <c r="C140" s="137">
        <v>6</v>
      </c>
      <c r="D140" s="137" t="s">
        <v>125</v>
      </c>
      <c r="E140" s="138" t="s">
        <v>160</v>
      </c>
      <c r="F140" s="251" t="s">
        <v>161</v>
      </c>
      <c r="G140" s="251"/>
      <c r="H140" s="251"/>
      <c r="I140" s="251"/>
      <c r="J140" s="139" t="s">
        <v>134</v>
      </c>
      <c r="K140" s="140">
        <v>10.102</v>
      </c>
      <c r="L140" s="252"/>
      <c r="M140" s="252"/>
      <c r="N140" s="252">
        <f>ROUND(L140*K140,3)</f>
        <v>0</v>
      </c>
      <c r="O140" s="252"/>
      <c r="P140" s="252"/>
      <c r="Q140" s="252"/>
      <c r="R140" s="141"/>
      <c r="T140" s="142" t="s">
        <v>5</v>
      </c>
      <c r="U140" s="43" t="s">
        <v>37</v>
      </c>
      <c r="V140" s="143">
        <v>0.12118</v>
      </c>
      <c r="W140" s="143">
        <f>V140*K140</f>
        <v>1.2241603599999999</v>
      </c>
      <c r="X140" s="143">
        <v>4.1599999999999996E-3</v>
      </c>
      <c r="Y140" s="143">
        <f>X140*K140</f>
        <v>4.2024319999999997E-2</v>
      </c>
      <c r="Z140" s="143">
        <v>0</v>
      </c>
      <c r="AA140" s="144">
        <f>Z140*K140</f>
        <v>0</v>
      </c>
      <c r="AR140" s="21" t="s">
        <v>129</v>
      </c>
      <c r="AT140" s="21" t="s">
        <v>125</v>
      </c>
      <c r="AU140" s="21" t="s">
        <v>130</v>
      </c>
      <c r="AY140" s="21" t="s">
        <v>123</v>
      </c>
      <c r="BE140" s="145">
        <f>IF(U140="základná",N140,0)</f>
        <v>0</v>
      </c>
      <c r="BF140" s="145">
        <f>IF(U140="znížená",N140,0)</f>
        <v>0</v>
      </c>
      <c r="BG140" s="145">
        <f>IF(U140="zákl. prenesená",N140,0)</f>
        <v>0</v>
      </c>
      <c r="BH140" s="145">
        <f>IF(U140="zníž. prenesená",N140,0)</f>
        <v>0</v>
      </c>
      <c r="BI140" s="145">
        <f>IF(U140="nulová",N140,0)</f>
        <v>0</v>
      </c>
      <c r="BJ140" s="21" t="s">
        <v>130</v>
      </c>
      <c r="BK140" s="146">
        <f>ROUND(L140*K140,3)</f>
        <v>0</v>
      </c>
      <c r="BL140" s="21" t="s">
        <v>129</v>
      </c>
      <c r="BM140" s="21" t="s">
        <v>162</v>
      </c>
    </row>
    <row r="141" spans="2:65" s="1" customFormat="1" ht="16.5" customHeight="1" x14ac:dyDescent="0.3">
      <c r="B141" s="136"/>
      <c r="C141" s="137">
        <v>7</v>
      </c>
      <c r="D141" s="137" t="s">
        <v>125</v>
      </c>
      <c r="E141" s="138" t="s">
        <v>164</v>
      </c>
      <c r="F141" s="251" t="s">
        <v>165</v>
      </c>
      <c r="G141" s="251"/>
      <c r="H141" s="251"/>
      <c r="I141" s="251"/>
      <c r="J141" s="139" t="s">
        <v>134</v>
      </c>
      <c r="K141" s="140">
        <v>15.054</v>
      </c>
      <c r="L141" s="252"/>
      <c r="M141" s="252"/>
      <c r="N141" s="252">
        <f>ROUND(L141*K141,3)</f>
        <v>0</v>
      </c>
      <c r="O141" s="252"/>
      <c r="P141" s="252"/>
      <c r="Q141" s="252"/>
      <c r="R141" s="141"/>
      <c r="T141" s="142" t="s">
        <v>5</v>
      </c>
      <c r="U141" s="43" t="s">
        <v>37</v>
      </c>
      <c r="V141" s="143">
        <v>0.35433999999999999</v>
      </c>
      <c r="W141" s="143">
        <f>V141*K141</f>
        <v>5.33423436</v>
      </c>
      <c r="X141" s="143">
        <v>3.5380000000000002E-2</v>
      </c>
      <c r="Y141" s="143">
        <f>X141*K141</f>
        <v>0.53261052000000009</v>
      </c>
      <c r="Z141" s="143">
        <v>0</v>
      </c>
      <c r="AA141" s="144">
        <f>Z141*K141</f>
        <v>0</v>
      </c>
      <c r="AR141" s="21" t="s">
        <v>129</v>
      </c>
      <c r="AT141" s="21" t="s">
        <v>125</v>
      </c>
      <c r="AU141" s="21" t="s">
        <v>130</v>
      </c>
      <c r="AY141" s="21" t="s">
        <v>123</v>
      </c>
      <c r="BE141" s="145">
        <f>IF(U141="základná",N141,0)</f>
        <v>0</v>
      </c>
      <c r="BF141" s="145">
        <f>IF(U141="znížená",N141,0)</f>
        <v>0</v>
      </c>
      <c r="BG141" s="145">
        <f>IF(U141="zákl. prenesená",N141,0)</f>
        <v>0</v>
      </c>
      <c r="BH141" s="145">
        <f>IF(U141="zníž. prenesená",N141,0)</f>
        <v>0</v>
      </c>
      <c r="BI141" s="145">
        <f>IF(U141="nulová",N141,0)</f>
        <v>0</v>
      </c>
      <c r="BJ141" s="21" t="s">
        <v>130</v>
      </c>
      <c r="BK141" s="146">
        <f>ROUND(L141*K141,3)</f>
        <v>0</v>
      </c>
      <c r="BL141" s="21" t="s">
        <v>129</v>
      </c>
      <c r="BM141" s="21" t="s">
        <v>166</v>
      </c>
    </row>
    <row r="142" spans="2:65" s="10" customFormat="1" ht="16.5" customHeight="1" x14ac:dyDescent="0.3">
      <c r="B142" s="147"/>
      <c r="C142" s="148"/>
      <c r="D142" s="148"/>
      <c r="E142" s="149" t="s">
        <v>5</v>
      </c>
      <c r="F142" s="259" t="s">
        <v>167</v>
      </c>
      <c r="G142" s="260"/>
      <c r="H142" s="260"/>
      <c r="I142" s="260"/>
      <c r="J142" s="148"/>
      <c r="K142" s="150">
        <v>15.054</v>
      </c>
      <c r="L142" s="148"/>
      <c r="M142" s="148"/>
      <c r="N142" s="148"/>
      <c r="O142" s="148"/>
      <c r="P142" s="148"/>
      <c r="Q142" s="148"/>
      <c r="R142" s="151"/>
      <c r="T142" s="152"/>
      <c r="U142" s="148"/>
      <c r="V142" s="148"/>
      <c r="W142" s="148"/>
      <c r="X142" s="148"/>
      <c r="Y142" s="148"/>
      <c r="Z142" s="148"/>
      <c r="AA142" s="153"/>
      <c r="AT142" s="154" t="s">
        <v>137</v>
      </c>
      <c r="AU142" s="154" t="s">
        <v>130</v>
      </c>
      <c r="AV142" s="10" t="s">
        <v>130</v>
      </c>
      <c r="AW142" s="10" t="s">
        <v>27</v>
      </c>
      <c r="AX142" s="10" t="s">
        <v>75</v>
      </c>
      <c r="AY142" s="154" t="s">
        <v>123</v>
      </c>
    </row>
    <row r="143" spans="2:65" s="1" customFormat="1" ht="38.25" customHeight="1" x14ac:dyDescent="0.3">
      <c r="B143" s="136"/>
      <c r="C143" s="137">
        <v>8</v>
      </c>
      <c r="D143" s="137" t="s">
        <v>125</v>
      </c>
      <c r="E143" s="138" t="s">
        <v>168</v>
      </c>
      <c r="F143" s="251" t="s">
        <v>169</v>
      </c>
      <c r="G143" s="251"/>
      <c r="H143" s="251"/>
      <c r="I143" s="251"/>
      <c r="J143" s="139" t="s">
        <v>134</v>
      </c>
      <c r="K143" s="140">
        <v>41.470999999999997</v>
      </c>
      <c r="L143" s="252"/>
      <c r="M143" s="252"/>
      <c r="N143" s="252">
        <f>ROUND(L143*K143,3)</f>
        <v>0</v>
      </c>
      <c r="O143" s="252"/>
      <c r="P143" s="252"/>
      <c r="Q143" s="252"/>
      <c r="R143" s="141"/>
      <c r="T143" s="142" t="s">
        <v>5</v>
      </c>
      <c r="U143" s="43" t="s">
        <v>37</v>
      </c>
      <c r="V143" s="143">
        <v>5.1999999999999998E-2</v>
      </c>
      <c r="W143" s="143">
        <f>V143*K143</f>
        <v>2.1564919999999996</v>
      </c>
      <c r="X143" s="143">
        <v>4.0000000000000002E-4</v>
      </c>
      <c r="Y143" s="143">
        <f>X143*K143</f>
        <v>1.65884E-2</v>
      </c>
      <c r="Z143" s="143">
        <v>0</v>
      </c>
      <c r="AA143" s="144">
        <f>Z143*K143</f>
        <v>0</v>
      </c>
      <c r="AR143" s="21" t="s">
        <v>129</v>
      </c>
      <c r="AT143" s="21" t="s">
        <v>125</v>
      </c>
      <c r="AU143" s="21" t="s">
        <v>130</v>
      </c>
      <c r="AY143" s="21" t="s">
        <v>123</v>
      </c>
      <c r="BE143" s="145">
        <f>IF(U143="základná",N143,0)</f>
        <v>0</v>
      </c>
      <c r="BF143" s="145">
        <f>IF(U143="znížená",N143,0)</f>
        <v>0</v>
      </c>
      <c r="BG143" s="145">
        <f>IF(U143="zákl. prenesená",N143,0)</f>
        <v>0</v>
      </c>
      <c r="BH143" s="145">
        <f>IF(U143="zníž. prenesená",N143,0)</f>
        <v>0</v>
      </c>
      <c r="BI143" s="145">
        <f>IF(U143="nulová",N143,0)</f>
        <v>0</v>
      </c>
      <c r="BJ143" s="21" t="s">
        <v>130</v>
      </c>
      <c r="BK143" s="146">
        <f>ROUND(L143*K143,3)</f>
        <v>0</v>
      </c>
      <c r="BL143" s="21" t="s">
        <v>129</v>
      </c>
      <c r="BM143" s="21" t="s">
        <v>170</v>
      </c>
    </row>
    <row r="144" spans="2:65" s="10" customFormat="1" ht="16.5" customHeight="1" x14ac:dyDescent="0.3">
      <c r="B144" s="147"/>
      <c r="C144" s="148"/>
      <c r="D144" s="148"/>
      <c r="E144" s="149" t="s">
        <v>5</v>
      </c>
      <c r="F144" s="259" t="s">
        <v>171</v>
      </c>
      <c r="G144" s="260"/>
      <c r="H144" s="260"/>
      <c r="I144" s="260"/>
      <c r="J144" s="148"/>
      <c r="K144" s="150">
        <v>41.470999999999997</v>
      </c>
      <c r="L144" s="148"/>
      <c r="M144" s="148"/>
      <c r="N144" s="148"/>
      <c r="O144" s="148"/>
      <c r="P144" s="148"/>
      <c r="Q144" s="148"/>
      <c r="R144" s="151"/>
      <c r="T144" s="152"/>
      <c r="U144" s="148"/>
      <c r="V144" s="148"/>
      <c r="W144" s="148"/>
      <c r="X144" s="148"/>
      <c r="Y144" s="148"/>
      <c r="Z144" s="148"/>
      <c r="AA144" s="153"/>
      <c r="AT144" s="154" t="s">
        <v>137</v>
      </c>
      <c r="AU144" s="154" t="s">
        <v>130</v>
      </c>
      <c r="AV144" s="10" t="s">
        <v>130</v>
      </c>
      <c r="AW144" s="10" t="s">
        <v>27</v>
      </c>
      <c r="AX144" s="10" t="s">
        <v>75</v>
      </c>
      <c r="AY144" s="154" t="s">
        <v>123</v>
      </c>
    </row>
    <row r="145" spans="2:65" s="1" customFormat="1" ht="38.25" customHeight="1" x14ac:dyDescent="0.3">
      <c r="B145" s="136"/>
      <c r="C145" s="137">
        <v>9</v>
      </c>
      <c r="D145" s="137" t="s">
        <v>125</v>
      </c>
      <c r="E145" s="138" t="s">
        <v>172</v>
      </c>
      <c r="F145" s="251" t="s">
        <v>173</v>
      </c>
      <c r="G145" s="251"/>
      <c r="H145" s="251"/>
      <c r="I145" s="251"/>
      <c r="J145" s="139" t="s">
        <v>134</v>
      </c>
      <c r="K145" s="140">
        <v>22.13</v>
      </c>
      <c r="L145" s="252"/>
      <c r="M145" s="252"/>
      <c r="N145" s="252">
        <f>ROUND(L145*K145,3)</f>
        <v>0</v>
      </c>
      <c r="O145" s="252"/>
      <c r="P145" s="252"/>
      <c r="Q145" s="252"/>
      <c r="R145" s="141"/>
      <c r="T145" s="142" t="s">
        <v>5</v>
      </c>
      <c r="U145" s="43" t="s">
        <v>37</v>
      </c>
      <c r="V145" s="143">
        <v>0.318</v>
      </c>
      <c r="W145" s="143">
        <f>V145*K145</f>
        <v>7.0373399999999995</v>
      </c>
      <c r="X145" s="143">
        <v>4.7200000000000002E-3</v>
      </c>
      <c r="Y145" s="143">
        <f>X145*K145</f>
        <v>0.10445359999999999</v>
      </c>
      <c r="Z145" s="143">
        <v>0</v>
      </c>
      <c r="AA145" s="144">
        <f>Z145*K145</f>
        <v>0</v>
      </c>
      <c r="AR145" s="21" t="s">
        <v>129</v>
      </c>
      <c r="AT145" s="21" t="s">
        <v>125</v>
      </c>
      <c r="AU145" s="21" t="s">
        <v>130</v>
      </c>
      <c r="AY145" s="21" t="s">
        <v>123</v>
      </c>
      <c r="BE145" s="145">
        <f>IF(U145="základná",N145,0)</f>
        <v>0</v>
      </c>
      <c r="BF145" s="145">
        <f>IF(U145="znížená",N145,0)</f>
        <v>0</v>
      </c>
      <c r="BG145" s="145">
        <f>IF(U145="zákl. prenesená",N145,0)</f>
        <v>0</v>
      </c>
      <c r="BH145" s="145">
        <f>IF(U145="zníž. prenesená",N145,0)</f>
        <v>0</v>
      </c>
      <c r="BI145" s="145">
        <f>IF(U145="nulová",N145,0)</f>
        <v>0</v>
      </c>
      <c r="BJ145" s="21" t="s">
        <v>130</v>
      </c>
      <c r="BK145" s="146">
        <f>ROUND(L145*K145,3)</f>
        <v>0</v>
      </c>
      <c r="BL145" s="21" t="s">
        <v>129</v>
      </c>
      <c r="BM145" s="21" t="s">
        <v>174</v>
      </c>
    </row>
    <row r="146" spans="2:65" s="10" customFormat="1" ht="16.5" customHeight="1" x14ac:dyDescent="0.3">
      <c r="B146" s="147"/>
      <c r="C146" s="148"/>
      <c r="D146" s="148"/>
      <c r="E146" s="149" t="s">
        <v>5</v>
      </c>
      <c r="F146" s="259" t="s">
        <v>175</v>
      </c>
      <c r="G146" s="260"/>
      <c r="H146" s="260"/>
      <c r="I146" s="260"/>
      <c r="J146" s="148"/>
      <c r="K146" s="150">
        <v>9.1259999999999994</v>
      </c>
      <c r="L146" s="148"/>
      <c r="M146" s="148"/>
      <c r="N146" s="148"/>
      <c r="O146" s="148"/>
      <c r="P146" s="148"/>
      <c r="Q146" s="148"/>
      <c r="R146" s="151"/>
      <c r="T146" s="152"/>
      <c r="U146" s="148"/>
      <c r="V146" s="148"/>
      <c r="W146" s="148"/>
      <c r="X146" s="148"/>
      <c r="Y146" s="148"/>
      <c r="Z146" s="148"/>
      <c r="AA146" s="153"/>
      <c r="AT146" s="154" t="s">
        <v>137</v>
      </c>
      <c r="AU146" s="154" t="s">
        <v>130</v>
      </c>
      <c r="AV146" s="10" t="s">
        <v>130</v>
      </c>
      <c r="AW146" s="10" t="s">
        <v>27</v>
      </c>
      <c r="AX146" s="10" t="s">
        <v>70</v>
      </c>
      <c r="AY146" s="154" t="s">
        <v>123</v>
      </c>
    </row>
    <row r="147" spans="2:65" s="10" customFormat="1" ht="16.5" customHeight="1" x14ac:dyDescent="0.3">
      <c r="B147" s="147"/>
      <c r="C147" s="148"/>
      <c r="D147" s="148"/>
      <c r="E147" s="149" t="s">
        <v>5</v>
      </c>
      <c r="F147" s="261" t="s">
        <v>176</v>
      </c>
      <c r="G147" s="262"/>
      <c r="H147" s="262"/>
      <c r="I147" s="262"/>
      <c r="J147" s="148"/>
      <c r="K147" s="150">
        <v>4.0170000000000003</v>
      </c>
      <c r="L147" s="148"/>
      <c r="M147" s="148"/>
      <c r="N147" s="148"/>
      <c r="O147" s="148"/>
      <c r="P147" s="148"/>
      <c r="Q147" s="148"/>
      <c r="R147" s="151"/>
      <c r="T147" s="152"/>
      <c r="U147" s="148"/>
      <c r="V147" s="148"/>
      <c r="W147" s="148"/>
      <c r="X147" s="148"/>
      <c r="Y147" s="148"/>
      <c r="Z147" s="148"/>
      <c r="AA147" s="153"/>
      <c r="AT147" s="154" t="s">
        <v>137</v>
      </c>
      <c r="AU147" s="154" t="s">
        <v>130</v>
      </c>
      <c r="AV147" s="10" t="s">
        <v>130</v>
      </c>
      <c r="AW147" s="10" t="s">
        <v>27</v>
      </c>
      <c r="AX147" s="10" t="s">
        <v>70</v>
      </c>
      <c r="AY147" s="154" t="s">
        <v>123</v>
      </c>
    </row>
    <row r="148" spans="2:65" s="10" customFormat="1" ht="16.5" customHeight="1" x14ac:dyDescent="0.3">
      <c r="B148" s="147"/>
      <c r="C148" s="148"/>
      <c r="D148" s="148"/>
      <c r="E148" s="149" t="s">
        <v>5</v>
      </c>
      <c r="F148" s="261" t="s">
        <v>177</v>
      </c>
      <c r="G148" s="262"/>
      <c r="H148" s="262"/>
      <c r="I148" s="262"/>
      <c r="J148" s="148"/>
      <c r="K148" s="150">
        <v>8.9870000000000001</v>
      </c>
      <c r="L148" s="148"/>
      <c r="M148" s="148"/>
      <c r="N148" s="148"/>
      <c r="O148" s="148"/>
      <c r="P148" s="148"/>
      <c r="Q148" s="148"/>
      <c r="R148" s="151"/>
      <c r="T148" s="152"/>
      <c r="U148" s="148"/>
      <c r="V148" s="148"/>
      <c r="W148" s="148"/>
      <c r="X148" s="148"/>
      <c r="Y148" s="148"/>
      <c r="Z148" s="148"/>
      <c r="AA148" s="153"/>
      <c r="AT148" s="154" t="s">
        <v>137</v>
      </c>
      <c r="AU148" s="154" t="s">
        <v>130</v>
      </c>
      <c r="AV148" s="10" t="s">
        <v>130</v>
      </c>
      <c r="AW148" s="10" t="s">
        <v>27</v>
      </c>
      <c r="AX148" s="10" t="s">
        <v>70</v>
      </c>
      <c r="AY148" s="154" t="s">
        <v>123</v>
      </c>
    </row>
    <row r="149" spans="2:65" s="12" customFormat="1" ht="16.5" customHeight="1" x14ac:dyDescent="0.3">
      <c r="B149" s="163"/>
      <c r="C149" s="164"/>
      <c r="D149" s="164"/>
      <c r="E149" s="165" t="s">
        <v>5</v>
      </c>
      <c r="F149" s="265" t="s">
        <v>152</v>
      </c>
      <c r="G149" s="266"/>
      <c r="H149" s="266"/>
      <c r="I149" s="266"/>
      <c r="J149" s="164"/>
      <c r="K149" s="166">
        <v>22.13</v>
      </c>
      <c r="L149" s="164"/>
      <c r="M149" s="164"/>
      <c r="N149" s="164"/>
      <c r="O149" s="164"/>
      <c r="P149" s="164"/>
      <c r="Q149" s="164"/>
      <c r="R149" s="167"/>
      <c r="T149" s="168"/>
      <c r="U149" s="164"/>
      <c r="V149" s="164"/>
      <c r="W149" s="164"/>
      <c r="X149" s="164"/>
      <c r="Y149" s="164"/>
      <c r="Z149" s="164"/>
      <c r="AA149" s="169"/>
      <c r="AT149" s="170" t="s">
        <v>137</v>
      </c>
      <c r="AU149" s="170" t="s">
        <v>130</v>
      </c>
      <c r="AV149" s="12" t="s">
        <v>129</v>
      </c>
      <c r="AW149" s="12" t="s">
        <v>27</v>
      </c>
      <c r="AX149" s="12" t="s">
        <v>75</v>
      </c>
      <c r="AY149" s="170" t="s">
        <v>123</v>
      </c>
    </row>
    <row r="150" spans="2:65" s="1" customFormat="1" ht="25.5" customHeight="1" x14ac:dyDescent="0.3">
      <c r="B150" s="136"/>
      <c r="C150" s="137">
        <v>10</v>
      </c>
      <c r="D150" s="137" t="s">
        <v>125</v>
      </c>
      <c r="E150" s="138" t="s">
        <v>179</v>
      </c>
      <c r="F150" s="251" t="s">
        <v>180</v>
      </c>
      <c r="G150" s="251"/>
      <c r="H150" s="251"/>
      <c r="I150" s="251"/>
      <c r="J150" s="139" t="s">
        <v>134</v>
      </c>
      <c r="K150" s="140">
        <v>26.417000000000002</v>
      </c>
      <c r="L150" s="252"/>
      <c r="M150" s="252"/>
      <c r="N150" s="252">
        <f>ROUND(L150*K150,3)</f>
        <v>0</v>
      </c>
      <c r="O150" s="252"/>
      <c r="P150" s="252"/>
      <c r="Q150" s="252"/>
      <c r="R150" s="141"/>
      <c r="T150" s="142" t="s">
        <v>5</v>
      </c>
      <c r="U150" s="43" t="s">
        <v>37</v>
      </c>
      <c r="V150" s="143">
        <v>0.11118</v>
      </c>
      <c r="W150" s="143">
        <f>V150*K150</f>
        <v>2.93704206</v>
      </c>
      <c r="X150" s="143">
        <v>4.1599999999999996E-3</v>
      </c>
      <c r="Y150" s="143">
        <f>X150*K150</f>
        <v>0.10989472</v>
      </c>
      <c r="Z150" s="143">
        <v>0</v>
      </c>
      <c r="AA150" s="144">
        <f>Z150*K150</f>
        <v>0</v>
      </c>
      <c r="AR150" s="21" t="s">
        <v>129</v>
      </c>
      <c r="AT150" s="21" t="s">
        <v>125</v>
      </c>
      <c r="AU150" s="21" t="s">
        <v>130</v>
      </c>
      <c r="AY150" s="21" t="s">
        <v>123</v>
      </c>
      <c r="BE150" s="145">
        <f>IF(U150="základná",N150,0)</f>
        <v>0</v>
      </c>
      <c r="BF150" s="145">
        <f>IF(U150="znížená",N150,0)</f>
        <v>0</v>
      </c>
      <c r="BG150" s="145">
        <f>IF(U150="zákl. prenesená",N150,0)</f>
        <v>0</v>
      </c>
      <c r="BH150" s="145">
        <f>IF(U150="zníž. prenesená",N150,0)</f>
        <v>0</v>
      </c>
      <c r="BI150" s="145">
        <f>IF(U150="nulová",N150,0)</f>
        <v>0</v>
      </c>
      <c r="BJ150" s="21" t="s">
        <v>130</v>
      </c>
      <c r="BK150" s="146">
        <f>ROUND(L150*K150,3)</f>
        <v>0</v>
      </c>
      <c r="BL150" s="21" t="s">
        <v>129</v>
      </c>
      <c r="BM150" s="21" t="s">
        <v>181</v>
      </c>
    </row>
    <row r="151" spans="2:65" s="10" customFormat="1" ht="16.5" customHeight="1" x14ac:dyDescent="0.3">
      <c r="B151" s="147"/>
      <c r="C151" s="148"/>
      <c r="D151" s="148"/>
      <c r="E151" s="149" t="s">
        <v>5</v>
      </c>
      <c r="F151" s="259" t="s">
        <v>182</v>
      </c>
      <c r="G151" s="260"/>
      <c r="H151" s="260"/>
      <c r="I151" s="260"/>
      <c r="J151" s="148"/>
      <c r="K151" s="150">
        <v>11.78</v>
      </c>
      <c r="L151" s="148"/>
      <c r="M151" s="148"/>
      <c r="N151" s="148"/>
      <c r="O151" s="148"/>
      <c r="P151" s="148"/>
      <c r="Q151" s="148"/>
      <c r="R151" s="151"/>
      <c r="T151" s="152"/>
      <c r="U151" s="148"/>
      <c r="V151" s="148"/>
      <c r="W151" s="148"/>
      <c r="X151" s="148"/>
      <c r="Y151" s="148"/>
      <c r="Z151" s="148"/>
      <c r="AA151" s="153"/>
      <c r="AT151" s="154" t="s">
        <v>137</v>
      </c>
      <c r="AU151" s="154" t="s">
        <v>130</v>
      </c>
      <c r="AV151" s="10" t="s">
        <v>130</v>
      </c>
      <c r="AW151" s="10" t="s">
        <v>27</v>
      </c>
      <c r="AX151" s="10" t="s">
        <v>70</v>
      </c>
      <c r="AY151" s="154" t="s">
        <v>123</v>
      </c>
    </row>
    <row r="152" spans="2:65" s="10" customFormat="1" ht="16.5" customHeight="1" x14ac:dyDescent="0.3">
      <c r="B152" s="147"/>
      <c r="C152" s="148"/>
      <c r="D152" s="148"/>
      <c r="E152" s="149" t="s">
        <v>5</v>
      </c>
      <c r="F152" s="261" t="s">
        <v>143</v>
      </c>
      <c r="G152" s="262"/>
      <c r="H152" s="262"/>
      <c r="I152" s="262"/>
      <c r="J152" s="148"/>
      <c r="K152" s="150">
        <v>-1.8</v>
      </c>
      <c r="L152" s="148"/>
      <c r="M152" s="148"/>
      <c r="N152" s="148"/>
      <c r="O152" s="148"/>
      <c r="P152" s="148"/>
      <c r="Q152" s="148"/>
      <c r="R152" s="151"/>
      <c r="T152" s="152"/>
      <c r="U152" s="148"/>
      <c r="V152" s="148"/>
      <c r="W152" s="148"/>
      <c r="X152" s="148"/>
      <c r="Y152" s="148"/>
      <c r="Z152" s="148"/>
      <c r="AA152" s="153"/>
      <c r="AT152" s="154" t="s">
        <v>137</v>
      </c>
      <c r="AU152" s="154" t="s">
        <v>130</v>
      </c>
      <c r="AV152" s="10" t="s">
        <v>130</v>
      </c>
      <c r="AW152" s="10" t="s">
        <v>27</v>
      </c>
      <c r="AX152" s="10" t="s">
        <v>70</v>
      </c>
      <c r="AY152" s="154" t="s">
        <v>123</v>
      </c>
    </row>
    <row r="153" spans="2:65" s="10" customFormat="1" ht="16.5" customHeight="1" x14ac:dyDescent="0.3">
      <c r="B153" s="147"/>
      <c r="C153" s="148"/>
      <c r="D153" s="148"/>
      <c r="E153" s="149" t="s">
        <v>5</v>
      </c>
      <c r="F153" s="261" t="s">
        <v>183</v>
      </c>
      <c r="G153" s="262"/>
      <c r="H153" s="262"/>
      <c r="I153" s="262"/>
      <c r="J153" s="148"/>
      <c r="K153" s="150">
        <v>9.5790000000000006</v>
      </c>
      <c r="L153" s="148"/>
      <c r="M153" s="148"/>
      <c r="N153" s="148"/>
      <c r="O153" s="148"/>
      <c r="P153" s="148"/>
      <c r="Q153" s="148"/>
      <c r="R153" s="151"/>
      <c r="T153" s="152"/>
      <c r="U153" s="148"/>
      <c r="V153" s="148"/>
      <c r="W153" s="148"/>
      <c r="X153" s="148"/>
      <c r="Y153" s="148"/>
      <c r="Z153" s="148"/>
      <c r="AA153" s="153"/>
      <c r="AT153" s="154" t="s">
        <v>137</v>
      </c>
      <c r="AU153" s="154" t="s">
        <v>130</v>
      </c>
      <c r="AV153" s="10" t="s">
        <v>130</v>
      </c>
      <c r="AW153" s="10" t="s">
        <v>27</v>
      </c>
      <c r="AX153" s="10" t="s">
        <v>70</v>
      </c>
      <c r="AY153" s="154" t="s">
        <v>123</v>
      </c>
    </row>
    <row r="154" spans="2:65" s="10" customFormat="1" ht="16.5" customHeight="1" x14ac:dyDescent="0.3">
      <c r="B154" s="147"/>
      <c r="C154" s="148"/>
      <c r="D154" s="148"/>
      <c r="E154" s="149" t="s">
        <v>5</v>
      </c>
      <c r="F154" s="261" t="s">
        <v>141</v>
      </c>
      <c r="G154" s="262"/>
      <c r="H154" s="262"/>
      <c r="I154" s="262"/>
      <c r="J154" s="148"/>
      <c r="K154" s="150">
        <v>-1.2</v>
      </c>
      <c r="L154" s="148"/>
      <c r="M154" s="148"/>
      <c r="N154" s="148"/>
      <c r="O154" s="148"/>
      <c r="P154" s="148"/>
      <c r="Q154" s="148"/>
      <c r="R154" s="151"/>
      <c r="T154" s="152"/>
      <c r="U154" s="148"/>
      <c r="V154" s="148"/>
      <c r="W154" s="148"/>
      <c r="X154" s="148"/>
      <c r="Y154" s="148"/>
      <c r="Z154" s="148"/>
      <c r="AA154" s="153"/>
      <c r="AT154" s="154" t="s">
        <v>137</v>
      </c>
      <c r="AU154" s="154" t="s">
        <v>130</v>
      </c>
      <c r="AV154" s="10" t="s">
        <v>130</v>
      </c>
      <c r="AW154" s="10" t="s">
        <v>27</v>
      </c>
      <c r="AX154" s="10" t="s">
        <v>70</v>
      </c>
      <c r="AY154" s="154" t="s">
        <v>123</v>
      </c>
    </row>
    <row r="155" spans="2:65" s="10" customFormat="1" ht="16.5" customHeight="1" x14ac:dyDescent="0.3">
      <c r="B155" s="147"/>
      <c r="C155" s="148"/>
      <c r="D155" s="148"/>
      <c r="E155" s="149" t="s">
        <v>5</v>
      </c>
      <c r="F155" s="261" t="s">
        <v>184</v>
      </c>
      <c r="G155" s="262"/>
      <c r="H155" s="262"/>
      <c r="I155" s="262"/>
      <c r="J155" s="148"/>
      <c r="K155" s="150">
        <v>9.8580000000000005</v>
      </c>
      <c r="L155" s="148"/>
      <c r="M155" s="148"/>
      <c r="N155" s="148"/>
      <c r="O155" s="148"/>
      <c r="P155" s="148"/>
      <c r="Q155" s="148"/>
      <c r="R155" s="151"/>
      <c r="T155" s="152"/>
      <c r="U155" s="148"/>
      <c r="V155" s="148"/>
      <c r="W155" s="148"/>
      <c r="X155" s="148"/>
      <c r="Y155" s="148"/>
      <c r="Z155" s="148"/>
      <c r="AA155" s="153"/>
      <c r="AT155" s="154" t="s">
        <v>137</v>
      </c>
      <c r="AU155" s="154" t="s">
        <v>130</v>
      </c>
      <c r="AV155" s="10" t="s">
        <v>130</v>
      </c>
      <c r="AW155" s="10" t="s">
        <v>27</v>
      </c>
      <c r="AX155" s="10" t="s">
        <v>70</v>
      </c>
      <c r="AY155" s="154" t="s">
        <v>123</v>
      </c>
    </row>
    <row r="156" spans="2:65" s="10" customFormat="1" ht="16.5" customHeight="1" x14ac:dyDescent="0.3">
      <c r="B156" s="147"/>
      <c r="C156" s="148"/>
      <c r="D156" s="148"/>
      <c r="E156" s="149" t="s">
        <v>5</v>
      </c>
      <c r="F156" s="261" t="s">
        <v>143</v>
      </c>
      <c r="G156" s="262"/>
      <c r="H156" s="262"/>
      <c r="I156" s="262"/>
      <c r="J156" s="148"/>
      <c r="K156" s="150">
        <v>-1.8</v>
      </c>
      <c r="L156" s="148"/>
      <c r="M156" s="148"/>
      <c r="N156" s="148"/>
      <c r="O156" s="148"/>
      <c r="P156" s="148"/>
      <c r="Q156" s="148"/>
      <c r="R156" s="151"/>
      <c r="T156" s="152"/>
      <c r="U156" s="148"/>
      <c r="V156" s="148"/>
      <c r="W156" s="148"/>
      <c r="X156" s="148"/>
      <c r="Y156" s="148"/>
      <c r="Z156" s="148"/>
      <c r="AA156" s="153"/>
      <c r="AT156" s="154" t="s">
        <v>137</v>
      </c>
      <c r="AU156" s="154" t="s">
        <v>130</v>
      </c>
      <c r="AV156" s="10" t="s">
        <v>130</v>
      </c>
      <c r="AW156" s="10" t="s">
        <v>27</v>
      </c>
      <c r="AX156" s="10" t="s">
        <v>70</v>
      </c>
      <c r="AY156" s="154" t="s">
        <v>123</v>
      </c>
    </row>
    <row r="157" spans="2:65" s="12" customFormat="1" ht="16.5" customHeight="1" x14ac:dyDescent="0.3">
      <c r="B157" s="163"/>
      <c r="C157" s="164"/>
      <c r="D157" s="164"/>
      <c r="E157" s="165" t="s">
        <v>5</v>
      </c>
      <c r="F157" s="265" t="s">
        <v>152</v>
      </c>
      <c r="G157" s="266"/>
      <c r="H157" s="266"/>
      <c r="I157" s="266"/>
      <c r="J157" s="164"/>
      <c r="K157" s="166">
        <v>26.417000000000002</v>
      </c>
      <c r="L157" s="164"/>
      <c r="M157" s="164"/>
      <c r="N157" s="164"/>
      <c r="O157" s="164"/>
      <c r="P157" s="164"/>
      <c r="Q157" s="164"/>
      <c r="R157" s="167"/>
      <c r="T157" s="168"/>
      <c r="U157" s="164"/>
      <c r="V157" s="164"/>
      <c r="W157" s="164"/>
      <c r="X157" s="164"/>
      <c r="Y157" s="164"/>
      <c r="Z157" s="164"/>
      <c r="AA157" s="169"/>
      <c r="AT157" s="170" t="s">
        <v>137</v>
      </c>
      <c r="AU157" s="170" t="s">
        <v>130</v>
      </c>
      <c r="AV157" s="12" t="s">
        <v>129</v>
      </c>
      <c r="AW157" s="12" t="s">
        <v>27</v>
      </c>
      <c r="AX157" s="12" t="s">
        <v>75</v>
      </c>
      <c r="AY157" s="170" t="s">
        <v>123</v>
      </c>
    </row>
    <row r="158" spans="2:65" s="9" customFormat="1" ht="29.85" customHeight="1" x14ac:dyDescent="0.35">
      <c r="B158" s="125"/>
      <c r="C158" s="126"/>
      <c r="D158" s="135" t="s">
        <v>97</v>
      </c>
      <c r="E158" s="135"/>
      <c r="F158" s="135"/>
      <c r="G158" s="135"/>
      <c r="H158" s="135"/>
      <c r="I158" s="135"/>
      <c r="J158" s="135"/>
      <c r="K158" s="135"/>
      <c r="L158" s="135"/>
      <c r="M158" s="135"/>
      <c r="N158" s="257">
        <f>BK158</f>
        <v>0</v>
      </c>
      <c r="O158" s="258"/>
      <c r="P158" s="258"/>
      <c r="Q158" s="258"/>
      <c r="R158" s="128"/>
      <c r="T158" s="129"/>
      <c r="U158" s="126"/>
      <c r="V158" s="126"/>
      <c r="W158" s="130">
        <f>SUM(W159:W194)</f>
        <v>30.568930000000005</v>
      </c>
      <c r="X158" s="126"/>
      <c r="Y158" s="130">
        <f>SUM(Y159:Y194)</f>
        <v>6.1799999999999994E-2</v>
      </c>
      <c r="Z158" s="126"/>
      <c r="AA158" s="131">
        <f>SUM(AA159:AA194)</f>
        <v>3.5571370000000009</v>
      </c>
      <c r="AC158" s="181"/>
      <c r="AR158" s="132" t="s">
        <v>75</v>
      </c>
      <c r="AT158" s="133" t="s">
        <v>69</v>
      </c>
      <c r="AU158" s="133" t="s">
        <v>75</v>
      </c>
      <c r="AY158" s="132" t="s">
        <v>123</v>
      </c>
      <c r="BK158" s="134">
        <f>SUM(BK159:BK194)</f>
        <v>0</v>
      </c>
    </row>
    <row r="159" spans="2:65" s="1" customFormat="1" ht="25.5" customHeight="1" x14ac:dyDescent="0.3">
      <c r="B159" s="136"/>
      <c r="C159" s="137">
        <v>11</v>
      </c>
      <c r="D159" s="137" t="s">
        <v>125</v>
      </c>
      <c r="E159" s="138" t="s">
        <v>185</v>
      </c>
      <c r="F159" s="251" t="s">
        <v>186</v>
      </c>
      <c r="G159" s="251"/>
      <c r="H159" s="251"/>
      <c r="I159" s="251"/>
      <c r="J159" s="139" t="s">
        <v>134</v>
      </c>
      <c r="K159" s="140">
        <v>10</v>
      </c>
      <c r="L159" s="252"/>
      <c r="M159" s="252"/>
      <c r="N159" s="252">
        <f>ROUND(L159*K159,3)</f>
        <v>0</v>
      </c>
      <c r="O159" s="252"/>
      <c r="P159" s="252"/>
      <c r="Q159" s="252"/>
      <c r="R159" s="141"/>
      <c r="T159" s="142" t="s">
        <v>5</v>
      </c>
      <c r="U159" s="43" t="s">
        <v>37</v>
      </c>
      <c r="V159" s="143">
        <v>0.252</v>
      </c>
      <c r="W159" s="143">
        <f>V159*K159</f>
        <v>2.52</v>
      </c>
      <c r="X159" s="143">
        <v>6.1799999999999997E-3</v>
      </c>
      <c r="Y159" s="143">
        <f>X159*K159</f>
        <v>6.1799999999999994E-2</v>
      </c>
      <c r="Z159" s="143">
        <v>0</v>
      </c>
      <c r="AA159" s="144">
        <f>Z159*K159</f>
        <v>0</v>
      </c>
      <c r="AR159" s="21" t="s">
        <v>129</v>
      </c>
      <c r="AT159" s="21" t="s">
        <v>125</v>
      </c>
      <c r="AU159" s="21" t="s">
        <v>130</v>
      </c>
      <c r="AY159" s="21" t="s">
        <v>123</v>
      </c>
      <c r="BE159" s="145">
        <f>IF(U159="základná",N159,0)</f>
        <v>0</v>
      </c>
      <c r="BF159" s="145">
        <f>IF(U159="znížená",N159,0)</f>
        <v>0</v>
      </c>
      <c r="BG159" s="145">
        <f>IF(U159="zákl. prenesená",N159,0)</f>
        <v>0</v>
      </c>
      <c r="BH159" s="145">
        <f>IF(U159="zníž. prenesená",N159,0)</f>
        <v>0</v>
      </c>
      <c r="BI159" s="145">
        <f>IF(U159="nulová",N159,0)</f>
        <v>0</v>
      </c>
      <c r="BJ159" s="21" t="s">
        <v>130</v>
      </c>
      <c r="BK159" s="146">
        <f>ROUND(L159*K159,3)</f>
        <v>0</v>
      </c>
      <c r="BL159" s="21" t="s">
        <v>129</v>
      </c>
      <c r="BM159" s="21" t="s">
        <v>187</v>
      </c>
    </row>
    <row r="160" spans="2:65" s="1" customFormat="1" ht="25.5" customHeight="1" x14ac:dyDescent="0.3">
      <c r="B160" s="136"/>
      <c r="C160" s="137">
        <v>12</v>
      </c>
      <c r="D160" s="137" t="s">
        <v>125</v>
      </c>
      <c r="E160" s="138" t="s">
        <v>188</v>
      </c>
      <c r="F160" s="251" t="s">
        <v>189</v>
      </c>
      <c r="G160" s="251"/>
      <c r="H160" s="251"/>
      <c r="I160" s="251"/>
      <c r="J160" s="139" t="s">
        <v>134</v>
      </c>
      <c r="K160" s="140">
        <v>17.471</v>
      </c>
      <c r="L160" s="252"/>
      <c r="M160" s="252"/>
      <c r="N160" s="252">
        <f>ROUND(L160*K160,3)</f>
        <v>0</v>
      </c>
      <c r="O160" s="252"/>
      <c r="P160" s="252"/>
      <c r="Q160" s="252"/>
      <c r="R160" s="141"/>
      <c r="T160" s="142" t="s">
        <v>5</v>
      </c>
      <c r="U160" s="43" t="s">
        <v>37</v>
      </c>
      <c r="V160" s="143">
        <v>0.112</v>
      </c>
      <c r="W160" s="143">
        <f>V160*K160</f>
        <v>1.956752</v>
      </c>
      <c r="X160" s="143">
        <v>0</v>
      </c>
      <c r="Y160" s="143">
        <f>X160*K160</f>
        <v>0</v>
      </c>
      <c r="Z160" s="143">
        <v>0.115</v>
      </c>
      <c r="AA160" s="144">
        <f>Z160*K160</f>
        <v>2.0091650000000003</v>
      </c>
      <c r="AR160" s="21" t="s">
        <v>129</v>
      </c>
      <c r="AT160" s="21" t="s">
        <v>125</v>
      </c>
      <c r="AU160" s="21" t="s">
        <v>130</v>
      </c>
      <c r="AY160" s="21" t="s">
        <v>123</v>
      </c>
      <c r="BE160" s="145">
        <f>IF(U160="základná",N160,0)</f>
        <v>0</v>
      </c>
      <c r="BF160" s="145">
        <f>IF(U160="znížená",N160,0)</f>
        <v>0</v>
      </c>
      <c r="BG160" s="145">
        <f>IF(U160="zákl. prenesená",N160,0)</f>
        <v>0</v>
      </c>
      <c r="BH160" s="145">
        <f>IF(U160="zníž. prenesená",N160,0)</f>
        <v>0</v>
      </c>
      <c r="BI160" s="145">
        <f>IF(U160="nulová",N160,0)</f>
        <v>0</v>
      </c>
      <c r="BJ160" s="21" t="s">
        <v>130</v>
      </c>
      <c r="BK160" s="146">
        <f>ROUND(L160*K160,3)</f>
        <v>0</v>
      </c>
      <c r="BL160" s="21" t="s">
        <v>129</v>
      </c>
      <c r="BM160" s="21" t="s">
        <v>190</v>
      </c>
    </row>
    <row r="161" spans="2:65" s="10" customFormat="1" ht="16.5" customHeight="1" x14ac:dyDescent="0.3">
      <c r="B161" s="147"/>
      <c r="C161" s="148"/>
      <c r="D161" s="148"/>
      <c r="E161" s="149" t="s">
        <v>5</v>
      </c>
      <c r="F161" s="259" t="s">
        <v>191</v>
      </c>
      <c r="G161" s="260"/>
      <c r="H161" s="260"/>
      <c r="I161" s="260"/>
      <c r="J161" s="148"/>
      <c r="K161" s="150">
        <v>3.5649999999999999</v>
      </c>
      <c r="L161" s="148"/>
      <c r="M161" s="148"/>
      <c r="N161" s="148"/>
      <c r="O161" s="148"/>
      <c r="P161" s="148"/>
      <c r="Q161" s="148"/>
      <c r="R161" s="151"/>
      <c r="T161" s="152"/>
      <c r="U161" s="148"/>
      <c r="V161" s="148"/>
      <c r="W161" s="148"/>
      <c r="X161" s="148"/>
      <c r="Y161" s="148"/>
      <c r="Z161" s="148"/>
      <c r="AA161" s="153"/>
      <c r="AT161" s="154" t="s">
        <v>137</v>
      </c>
      <c r="AU161" s="154" t="s">
        <v>130</v>
      </c>
      <c r="AV161" s="10" t="s">
        <v>130</v>
      </c>
      <c r="AW161" s="10" t="s">
        <v>27</v>
      </c>
      <c r="AX161" s="10" t="s">
        <v>70</v>
      </c>
      <c r="AY161" s="154" t="s">
        <v>123</v>
      </c>
    </row>
    <row r="162" spans="2:65" s="10" customFormat="1" ht="16.5" customHeight="1" x14ac:dyDescent="0.3">
      <c r="B162" s="147"/>
      <c r="C162" s="148"/>
      <c r="D162" s="148"/>
      <c r="E162" s="149" t="s">
        <v>5</v>
      </c>
      <c r="F162" s="261" t="s">
        <v>192</v>
      </c>
      <c r="G162" s="262"/>
      <c r="H162" s="262"/>
      <c r="I162" s="262"/>
      <c r="J162" s="148"/>
      <c r="K162" s="150">
        <v>7.0060000000000002</v>
      </c>
      <c r="L162" s="148"/>
      <c r="M162" s="148"/>
      <c r="N162" s="148"/>
      <c r="O162" s="148"/>
      <c r="P162" s="148"/>
      <c r="Q162" s="148"/>
      <c r="R162" s="151"/>
      <c r="T162" s="152"/>
      <c r="U162" s="148"/>
      <c r="V162" s="148"/>
      <c r="W162" s="148"/>
      <c r="X162" s="148"/>
      <c r="Y162" s="148"/>
      <c r="Z162" s="148"/>
      <c r="AA162" s="153"/>
      <c r="AT162" s="154" t="s">
        <v>137</v>
      </c>
      <c r="AU162" s="154" t="s">
        <v>130</v>
      </c>
      <c r="AV162" s="10" t="s">
        <v>130</v>
      </c>
      <c r="AW162" s="10" t="s">
        <v>27</v>
      </c>
      <c r="AX162" s="10" t="s">
        <v>70</v>
      </c>
      <c r="AY162" s="154" t="s">
        <v>123</v>
      </c>
    </row>
    <row r="163" spans="2:65" s="10" customFormat="1" ht="16.5" customHeight="1" x14ac:dyDescent="0.3">
      <c r="B163" s="147"/>
      <c r="C163" s="148"/>
      <c r="D163" s="148"/>
      <c r="E163" s="149" t="s">
        <v>5</v>
      </c>
      <c r="F163" s="261" t="s">
        <v>193</v>
      </c>
      <c r="G163" s="262"/>
      <c r="H163" s="262"/>
      <c r="I163" s="262"/>
      <c r="J163" s="148"/>
      <c r="K163" s="150">
        <v>-2.3639999999999999</v>
      </c>
      <c r="L163" s="148"/>
      <c r="M163" s="148"/>
      <c r="N163" s="148"/>
      <c r="O163" s="148"/>
      <c r="P163" s="148"/>
      <c r="Q163" s="148"/>
      <c r="R163" s="151"/>
      <c r="T163" s="152"/>
      <c r="U163" s="148"/>
      <c r="V163" s="148"/>
      <c r="W163" s="148"/>
      <c r="X163" s="148"/>
      <c r="Y163" s="148"/>
      <c r="Z163" s="148"/>
      <c r="AA163" s="153"/>
      <c r="AT163" s="154" t="s">
        <v>137</v>
      </c>
      <c r="AU163" s="154" t="s">
        <v>130</v>
      </c>
      <c r="AV163" s="10" t="s">
        <v>130</v>
      </c>
      <c r="AW163" s="10" t="s">
        <v>27</v>
      </c>
      <c r="AX163" s="10" t="s">
        <v>70</v>
      </c>
      <c r="AY163" s="154" t="s">
        <v>123</v>
      </c>
    </row>
    <row r="164" spans="2:65" s="10" customFormat="1" ht="16.5" customHeight="1" x14ac:dyDescent="0.3">
      <c r="B164" s="147"/>
      <c r="C164" s="148"/>
      <c r="D164" s="148"/>
      <c r="E164" s="149" t="s">
        <v>5</v>
      </c>
      <c r="F164" s="261" t="s">
        <v>194</v>
      </c>
      <c r="G164" s="262"/>
      <c r="H164" s="262"/>
      <c r="I164" s="262"/>
      <c r="J164" s="148"/>
      <c r="K164" s="150">
        <v>8.5559999999999992</v>
      </c>
      <c r="L164" s="148"/>
      <c r="M164" s="148"/>
      <c r="N164" s="148"/>
      <c r="O164" s="148"/>
      <c r="P164" s="148"/>
      <c r="Q164" s="148"/>
      <c r="R164" s="151"/>
      <c r="T164" s="152"/>
      <c r="U164" s="148"/>
      <c r="V164" s="148"/>
      <c r="W164" s="148"/>
      <c r="X164" s="148"/>
      <c r="Y164" s="148"/>
      <c r="Z164" s="148"/>
      <c r="AA164" s="153"/>
      <c r="AT164" s="154" t="s">
        <v>137</v>
      </c>
      <c r="AU164" s="154" t="s">
        <v>130</v>
      </c>
      <c r="AV164" s="10" t="s">
        <v>130</v>
      </c>
      <c r="AW164" s="10" t="s">
        <v>27</v>
      </c>
      <c r="AX164" s="10" t="s">
        <v>70</v>
      </c>
      <c r="AY164" s="154" t="s">
        <v>123</v>
      </c>
    </row>
    <row r="165" spans="2:65" s="10" customFormat="1" ht="16.5" customHeight="1" x14ac:dyDescent="0.3">
      <c r="B165" s="147"/>
      <c r="C165" s="148"/>
      <c r="D165" s="148"/>
      <c r="E165" s="149" t="s">
        <v>5</v>
      </c>
      <c r="F165" s="261" t="s">
        <v>195</v>
      </c>
      <c r="G165" s="262"/>
      <c r="H165" s="262"/>
      <c r="I165" s="262"/>
      <c r="J165" s="148"/>
      <c r="K165" s="150">
        <v>-1.1819999999999999</v>
      </c>
      <c r="L165" s="148"/>
      <c r="M165" s="148"/>
      <c r="N165" s="148"/>
      <c r="O165" s="148"/>
      <c r="P165" s="148"/>
      <c r="Q165" s="148"/>
      <c r="R165" s="151"/>
      <c r="T165" s="152"/>
      <c r="U165" s="148"/>
      <c r="V165" s="148"/>
      <c r="W165" s="148"/>
      <c r="X165" s="148"/>
      <c r="Y165" s="148"/>
      <c r="Z165" s="148"/>
      <c r="AA165" s="153"/>
      <c r="AT165" s="154" t="s">
        <v>137</v>
      </c>
      <c r="AU165" s="154" t="s">
        <v>130</v>
      </c>
      <c r="AV165" s="10" t="s">
        <v>130</v>
      </c>
      <c r="AW165" s="10" t="s">
        <v>27</v>
      </c>
      <c r="AX165" s="10" t="s">
        <v>70</v>
      </c>
      <c r="AY165" s="154" t="s">
        <v>123</v>
      </c>
    </row>
    <row r="166" spans="2:65" s="10" customFormat="1" ht="16.5" customHeight="1" x14ac:dyDescent="0.3">
      <c r="B166" s="147"/>
      <c r="C166" s="148"/>
      <c r="D166" s="148"/>
      <c r="E166" s="149" t="s">
        <v>5</v>
      </c>
      <c r="F166" s="261" t="s">
        <v>196</v>
      </c>
      <c r="G166" s="262"/>
      <c r="H166" s="262"/>
      <c r="I166" s="262"/>
      <c r="J166" s="148"/>
      <c r="K166" s="150">
        <v>1.26</v>
      </c>
      <c r="L166" s="148"/>
      <c r="M166" s="148"/>
      <c r="N166" s="148"/>
      <c r="O166" s="148"/>
      <c r="P166" s="148"/>
      <c r="Q166" s="148"/>
      <c r="R166" s="151"/>
      <c r="T166" s="152"/>
      <c r="U166" s="148"/>
      <c r="V166" s="148"/>
      <c r="W166" s="148"/>
      <c r="X166" s="148"/>
      <c r="Y166" s="148"/>
      <c r="Z166" s="148"/>
      <c r="AA166" s="153"/>
      <c r="AT166" s="154" t="s">
        <v>137</v>
      </c>
      <c r="AU166" s="154" t="s">
        <v>130</v>
      </c>
      <c r="AV166" s="10" t="s">
        <v>130</v>
      </c>
      <c r="AW166" s="10" t="s">
        <v>27</v>
      </c>
      <c r="AX166" s="10" t="s">
        <v>70</v>
      </c>
      <c r="AY166" s="154" t="s">
        <v>123</v>
      </c>
    </row>
    <row r="167" spans="2:65" s="10" customFormat="1" ht="16.5" customHeight="1" x14ac:dyDescent="0.3">
      <c r="B167" s="147"/>
      <c r="C167" s="148"/>
      <c r="D167" s="148"/>
      <c r="E167" s="149" t="s">
        <v>5</v>
      </c>
      <c r="F167" s="261" t="s">
        <v>197</v>
      </c>
      <c r="G167" s="262"/>
      <c r="H167" s="262"/>
      <c r="I167" s="262"/>
      <c r="J167" s="148"/>
      <c r="K167" s="150">
        <v>0.63</v>
      </c>
      <c r="L167" s="148"/>
      <c r="M167" s="148"/>
      <c r="N167" s="148"/>
      <c r="O167" s="148"/>
      <c r="P167" s="148"/>
      <c r="Q167" s="148"/>
      <c r="R167" s="151"/>
      <c r="T167" s="152"/>
      <c r="U167" s="148"/>
      <c r="V167" s="148"/>
      <c r="W167" s="148"/>
      <c r="X167" s="148"/>
      <c r="Y167" s="148"/>
      <c r="Z167" s="148"/>
      <c r="AA167" s="153"/>
      <c r="AT167" s="154" t="s">
        <v>137</v>
      </c>
      <c r="AU167" s="154" t="s">
        <v>130</v>
      </c>
      <c r="AV167" s="10" t="s">
        <v>130</v>
      </c>
      <c r="AW167" s="10" t="s">
        <v>27</v>
      </c>
      <c r="AX167" s="10" t="s">
        <v>70</v>
      </c>
      <c r="AY167" s="154" t="s">
        <v>123</v>
      </c>
    </row>
    <row r="168" spans="2:65" s="12" customFormat="1" ht="16.5" customHeight="1" x14ac:dyDescent="0.3">
      <c r="B168" s="163"/>
      <c r="C168" s="164"/>
      <c r="D168" s="164"/>
      <c r="E168" s="165" t="s">
        <v>5</v>
      </c>
      <c r="F168" s="265" t="s">
        <v>152</v>
      </c>
      <c r="G168" s="266"/>
      <c r="H168" s="266"/>
      <c r="I168" s="266"/>
      <c r="J168" s="164"/>
      <c r="K168" s="166">
        <v>17.471</v>
      </c>
      <c r="L168" s="164"/>
      <c r="M168" s="164"/>
      <c r="N168" s="164"/>
      <c r="O168" s="164"/>
      <c r="P168" s="164"/>
      <c r="Q168" s="164"/>
      <c r="R168" s="167"/>
      <c r="T168" s="168"/>
      <c r="U168" s="164"/>
      <c r="V168" s="164"/>
      <c r="W168" s="164"/>
      <c r="X168" s="164"/>
      <c r="Y168" s="164"/>
      <c r="Z168" s="164"/>
      <c r="AA168" s="169"/>
      <c r="AT168" s="170" t="s">
        <v>137</v>
      </c>
      <c r="AU168" s="170" t="s">
        <v>130</v>
      </c>
      <c r="AV168" s="12" t="s">
        <v>129</v>
      </c>
      <c r="AW168" s="12" t="s">
        <v>27</v>
      </c>
      <c r="AX168" s="12" t="s">
        <v>75</v>
      </c>
      <c r="AY168" s="170" t="s">
        <v>123</v>
      </c>
    </row>
    <row r="169" spans="2:65" s="1" customFormat="1" ht="38.25" customHeight="1" x14ac:dyDescent="0.3">
      <c r="B169" s="136"/>
      <c r="C169" s="137">
        <v>13</v>
      </c>
      <c r="D169" s="137" t="s">
        <v>125</v>
      </c>
      <c r="E169" s="138" t="s">
        <v>198</v>
      </c>
      <c r="F169" s="251" t="s">
        <v>199</v>
      </c>
      <c r="G169" s="251"/>
      <c r="H169" s="251"/>
      <c r="I169" s="251"/>
      <c r="J169" s="139" t="s">
        <v>134</v>
      </c>
      <c r="K169" s="140">
        <v>8.9350000000000005</v>
      </c>
      <c r="L169" s="252"/>
      <c r="M169" s="252"/>
      <c r="N169" s="252">
        <f>ROUND(L169*K169,3)</f>
        <v>0</v>
      </c>
      <c r="O169" s="252"/>
      <c r="P169" s="252"/>
      <c r="Q169" s="252"/>
      <c r="R169" s="141"/>
      <c r="T169" s="142" t="s">
        <v>5</v>
      </c>
      <c r="U169" s="43" t="s">
        <v>37</v>
      </c>
      <c r="V169" s="143">
        <v>0.16600000000000001</v>
      </c>
      <c r="W169" s="143">
        <f>V169*K169</f>
        <v>1.4832100000000001</v>
      </c>
      <c r="X169" s="143">
        <v>0</v>
      </c>
      <c r="Y169" s="143">
        <f>X169*K169</f>
        <v>0</v>
      </c>
      <c r="Z169" s="143">
        <v>0.02</v>
      </c>
      <c r="AA169" s="144">
        <f>Z169*K169</f>
        <v>0.17870000000000003</v>
      </c>
      <c r="AR169" s="21" t="s">
        <v>129</v>
      </c>
      <c r="AT169" s="21" t="s">
        <v>125</v>
      </c>
      <c r="AU169" s="21" t="s">
        <v>130</v>
      </c>
      <c r="AY169" s="21" t="s">
        <v>123</v>
      </c>
      <c r="BE169" s="145">
        <f>IF(U169="základná",N169,0)</f>
        <v>0</v>
      </c>
      <c r="BF169" s="145">
        <f>IF(U169="znížená",N169,0)</f>
        <v>0</v>
      </c>
      <c r="BG169" s="145">
        <f>IF(U169="zákl. prenesená",N169,0)</f>
        <v>0</v>
      </c>
      <c r="BH169" s="145">
        <f>IF(U169="zníž. prenesená",N169,0)</f>
        <v>0</v>
      </c>
      <c r="BI169" s="145">
        <f>IF(U169="nulová",N169,0)</f>
        <v>0</v>
      </c>
      <c r="BJ169" s="21" t="s">
        <v>130</v>
      </c>
      <c r="BK169" s="146">
        <f>ROUND(L169*K169,3)</f>
        <v>0</v>
      </c>
      <c r="BL169" s="21" t="s">
        <v>129</v>
      </c>
      <c r="BM169" s="21" t="s">
        <v>200</v>
      </c>
    </row>
    <row r="170" spans="2:65" s="10" customFormat="1" ht="16.5" customHeight="1" x14ac:dyDescent="0.3">
      <c r="B170" s="147"/>
      <c r="C170" s="148"/>
      <c r="D170" s="148"/>
      <c r="E170" s="149" t="s">
        <v>5</v>
      </c>
      <c r="F170" s="259" t="s">
        <v>201</v>
      </c>
      <c r="G170" s="260"/>
      <c r="H170" s="260"/>
      <c r="I170" s="260"/>
      <c r="J170" s="148"/>
      <c r="K170" s="150">
        <v>1.331</v>
      </c>
      <c r="L170" s="148"/>
      <c r="M170" s="148"/>
      <c r="N170" s="148"/>
      <c r="O170" s="148"/>
      <c r="P170" s="148"/>
      <c r="Q170" s="148"/>
      <c r="R170" s="151"/>
      <c r="T170" s="152"/>
      <c r="U170" s="148"/>
      <c r="V170" s="148"/>
      <c r="W170" s="148"/>
      <c r="X170" s="148"/>
      <c r="Y170" s="148"/>
      <c r="Z170" s="148"/>
      <c r="AA170" s="153"/>
      <c r="AT170" s="154" t="s">
        <v>137</v>
      </c>
      <c r="AU170" s="154" t="s">
        <v>130</v>
      </c>
      <c r="AV170" s="10" t="s">
        <v>130</v>
      </c>
      <c r="AW170" s="10" t="s">
        <v>27</v>
      </c>
      <c r="AX170" s="10" t="s">
        <v>70</v>
      </c>
      <c r="AY170" s="154" t="s">
        <v>123</v>
      </c>
    </row>
    <row r="171" spans="2:65" s="10" customFormat="1" ht="16.5" customHeight="1" x14ac:dyDescent="0.3">
      <c r="B171" s="147"/>
      <c r="C171" s="148"/>
      <c r="D171" s="148"/>
      <c r="E171" s="149" t="s">
        <v>5</v>
      </c>
      <c r="F171" s="261" t="s">
        <v>202</v>
      </c>
      <c r="G171" s="262"/>
      <c r="H171" s="262"/>
      <c r="I171" s="262"/>
      <c r="J171" s="148"/>
      <c r="K171" s="150">
        <v>0.99</v>
      </c>
      <c r="L171" s="148"/>
      <c r="M171" s="148"/>
      <c r="N171" s="148"/>
      <c r="O171" s="148"/>
      <c r="P171" s="148"/>
      <c r="Q171" s="148"/>
      <c r="R171" s="151"/>
      <c r="T171" s="152"/>
      <c r="U171" s="148"/>
      <c r="V171" s="148"/>
      <c r="W171" s="148"/>
      <c r="X171" s="148"/>
      <c r="Y171" s="148"/>
      <c r="Z171" s="148"/>
      <c r="AA171" s="153"/>
      <c r="AT171" s="154" t="s">
        <v>137</v>
      </c>
      <c r="AU171" s="154" t="s">
        <v>130</v>
      </c>
      <c r="AV171" s="10" t="s">
        <v>130</v>
      </c>
      <c r="AW171" s="10" t="s">
        <v>27</v>
      </c>
      <c r="AX171" s="10" t="s">
        <v>70</v>
      </c>
      <c r="AY171" s="154" t="s">
        <v>123</v>
      </c>
    </row>
    <row r="172" spans="2:65" s="10" customFormat="1" ht="16.5" customHeight="1" x14ac:dyDescent="0.3">
      <c r="B172" s="147"/>
      <c r="C172" s="148"/>
      <c r="D172" s="148"/>
      <c r="E172" s="149" t="s">
        <v>5</v>
      </c>
      <c r="F172" s="261" t="s">
        <v>203</v>
      </c>
      <c r="G172" s="262"/>
      <c r="H172" s="262"/>
      <c r="I172" s="262"/>
      <c r="J172" s="148"/>
      <c r="K172" s="150">
        <v>3.1640000000000001</v>
      </c>
      <c r="L172" s="148"/>
      <c r="M172" s="148"/>
      <c r="N172" s="148"/>
      <c r="O172" s="148"/>
      <c r="P172" s="148"/>
      <c r="Q172" s="148"/>
      <c r="R172" s="151"/>
      <c r="T172" s="152"/>
      <c r="U172" s="148"/>
      <c r="V172" s="148"/>
      <c r="W172" s="148"/>
      <c r="X172" s="148"/>
      <c r="Y172" s="148"/>
      <c r="Z172" s="148"/>
      <c r="AA172" s="153"/>
      <c r="AT172" s="154" t="s">
        <v>137</v>
      </c>
      <c r="AU172" s="154" t="s">
        <v>130</v>
      </c>
      <c r="AV172" s="10" t="s">
        <v>130</v>
      </c>
      <c r="AW172" s="10" t="s">
        <v>27</v>
      </c>
      <c r="AX172" s="10" t="s">
        <v>70</v>
      </c>
      <c r="AY172" s="154" t="s">
        <v>123</v>
      </c>
    </row>
    <row r="173" spans="2:65" s="10" customFormat="1" ht="16.5" customHeight="1" x14ac:dyDescent="0.3">
      <c r="B173" s="147"/>
      <c r="C173" s="148"/>
      <c r="D173" s="148"/>
      <c r="E173" s="149" t="s">
        <v>5</v>
      </c>
      <c r="F173" s="261" t="s">
        <v>204</v>
      </c>
      <c r="G173" s="262"/>
      <c r="H173" s="262"/>
      <c r="I173" s="262"/>
      <c r="J173" s="148"/>
      <c r="K173" s="150">
        <v>3.45</v>
      </c>
      <c r="L173" s="148"/>
      <c r="M173" s="148"/>
      <c r="N173" s="148"/>
      <c r="O173" s="148"/>
      <c r="P173" s="148"/>
      <c r="Q173" s="148"/>
      <c r="R173" s="151"/>
      <c r="T173" s="152"/>
      <c r="U173" s="148"/>
      <c r="V173" s="148"/>
      <c r="W173" s="148"/>
      <c r="X173" s="148"/>
      <c r="Y173" s="148"/>
      <c r="Z173" s="148"/>
      <c r="AA173" s="153"/>
      <c r="AT173" s="154" t="s">
        <v>137</v>
      </c>
      <c r="AU173" s="154" t="s">
        <v>130</v>
      </c>
      <c r="AV173" s="10" t="s">
        <v>130</v>
      </c>
      <c r="AW173" s="10" t="s">
        <v>27</v>
      </c>
      <c r="AX173" s="10" t="s">
        <v>70</v>
      </c>
      <c r="AY173" s="154" t="s">
        <v>123</v>
      </c>
    </row>
    <row r="174" spans="2:65" s="12" customFormat="1" ht="16.5" customHeight="1" x14ac:dyDescent="0.3">
      <c r="B174" s="163"/>
      <c r="C174" s="164"/>
      <c r="D174" s="164"/>
      <c r="E174" s="165" t="s">
        <v>5</v>
      </c>
      <c r="F174" s="265" t="s">
        <v>152</v>
      </c>
      <c r="G174" s="266"/>
      <c r="H174" s="266"/>
      <c r="I174" s="266"/>
      <c r="J174" s="164"/>
      <c r="K174" s="166">
        <v>8.9350000000000005</v>
      </c>
      <c r="L174" s="164"/>
      <c r="M174" s="164"/>
      <c r="N174" s="164"/>
      <c r="O174" s="164"/>
      <c r="P174" s="164"/>
      <c r="Q174" s="164"/>
      <c r="R174" s="167"/>
      <c r="T174" s="168"/>
      <c r="U174" s="164"/>
      <c r="V174" s="164"/>
      <c r="W174" s="164"/>
      <c r="X174" s="164"/>
      <c r="Y174" s="164"/>
      <c r="Z174" s="164"/>
      <c r="AA174" s="169"/>
      <c r="AT174" s="170" t="s">
        <v>137</v>
      </c>
      <c r="AU174" s="170" t="s">
        <v>130</v>
      </c>
      <c r="AV174" s="12" t="s">
        <v>129</v>
      </c>
      <c r="AW174" s="12" t="s">
        <v>27</v>
      </c>
      <c r="AX174" s="12" t="s">
        <v>75</v>
      </c>
      <c r="AY174" s="170" t="s">
        <v>123</v>
      </c>
    </row>
    <row r="175" spans="2:65" s="1" customFormat="1" ht="25.5" customHeight="1" x14ac:dyDescent="0.3">
      <c r="B175" s="136"/>
      <c r="C175" s="137">
        <v>14</v>
      </c>
      <c r="D175" s="137" t="s">
        <v>125</v>
      </c>
      <c r="E175" s="138" t="s">
        <v>205</v>
      </c>
      <c r="F175" s="251" t="s">
        <v>206</v>
      </c>
      <c r="G175" s="251"/>
      <c r="H175" s="251"/>
      <c r="I175" s="251"/>
      <c r="J175" s="139" t="s">
        <v>128</v>
      </c>
      <c r="K175" s="140">
        <v>3</v>
      </c>
      <c r="L175" s="252"/>
      <c r="M175" s="252"/>
      <c r="N175" s="252">
        <f>ROUND(L175*K175,3)</f>
        <v>0</v>
      </c>
      <c r="O175" s="252"/>
      <c r="P175" s="252"/>
      <c r="Q175" s="252"/>
      <c r="R175" s="141"/>
      <c r="T175" s="142" t="s">
        <v>5</v>
      </c>
      <c r="U175" s="43" t="s">
        <v>37</v>
      </c>
      <c r="V175" s="143">
        <v>4.9000000000000002E-2</v>
      </c>
      <c r="W175" s="143">
        <f>V175*K175</f>
        <v>0.14700000000000002</v>
      </c>
      <c r="X175" s="143">
        <v>0</v>
      </c>
      <c r="Y175" s="143">
        <f>X175*K175</f>
        <v>0</v>
      </c>
      <c r="Z175" s="143">
        <v>2.4E-2</v>
      </c>
      <c r="AA175" s="144">
        <f>Z175*K175</f>
        <v>7.2000000000000008E-2</v>
      </c>
      <c r="AR175" s="21" t="s">
        <v>129</v>
      </c>
      <c r="AT175" s="21" t="s">
        <v>125</v>
      </c>
      <c r="AU175" s="21" t="s">
        <v>130</v>
      </c>
      <c r="AY175" s="21" t="s">
        <v>123</v>
      </c>
      <c r="BE175" s="145">
        <f>IF(U175="základná",N175,0)</f>
        <v>0</v>
      </c>
      <c r="BF175" s="145">
        <f>IF(U175="znížená",N175,0)</f>
        <v>0</v>
      </c>
      <c r="BG175" s="145">
        <f>IF(U175="zákl. prenesená",N175,0)</f>
        <v>0</v>
      </c>
      <c r="BH175" s="145">
        <f>IF(U175="zníž. prenesená",N175,0)</f>
        <v>0</v>
      </c>
      <c r="BI175" s="145">
        <f>IF(U175="nulová",N175,0)</f>
        <v>0</v>
      </c>
      <c r="BJ175" s="21" t="s">
        <v>130</v>
      </c>
      <c r="BK175" s="146">
        <f>ROUND(L175*K175,3)</f>
        <v>0</v>
      </c>
      <c r="BL175" s="21" t="s">
        <v>129</v>
      </c>
      <c r="BM175" s="21" t="s">
        <v>207</v>
      </c>
    </row>
    <row r="176" spans="2:65" s="1" customFormat="1" ht="25.5" customHeight="1" x14ac:dyDescent="0.3">
      <c r="B176" s="136"/>
      <c r="C176" s="137">
        <v>15</v>
      </c>
      <c r="D176" s="137" t="s">
        <v>125</v>
      </c>
      <c r="E176" s="138" t="s">
        <v>209</v>
      </c>
      <c r="F176" s="251" t="s">
        <v>210</v>
      </c>
      <c r="G176" s="251"/>
      <c r="H176" s="251"/>
      <c r="I176" s="251"/>
      <c r="J176" s="139" t="s">
        <v>134</v>
      </c>
      <c r="K176" s="140">
        <v>3.6</v>
      </c>
      <c r="L176" s="252"/>
      <c r="M176" s="252"/>
      <c r="N176" s="252">
        <f>ROUND(L176*K176,3)</f>
        <v>0</v>
      </c>
      <c r="O176" s="252"/>
      <c r="P176" s="252"/>
      <c r="Q176" s="252"/>
      <c r="R176" s="141"/>
      <c r="T176" s="142" t="s">
        <v>5</v>
      </c>
      <c r="U176" s="43" t="s">
        <v>37</v>
      </c>
      <c r="V176" s="143">
        <v>1.6</v>
      </c>
      <c r="W176" s="143">
        <f>V176*K176</f>
        <v>5.7600000000000007</v>
      </c>
      <c r="X176" s="143">
        <v>0</v>
      </c>
      <c r="Y176" s="143">
        <f>X176*K176</f>
        <v>0</v>
      </c>
      <c r="Z176" s="143">
        <v>7.5999999999999998E-2</v>
      </c>
      <c r="AA176" s="144">
        <f>Z176*K176</f>
        <v>0.27360000000000001</v>
      </c>
      <c r="AR176" s="21" t="s">
        <v>129</v>
      </c>
      <c r="AT176" s="21" t="s">
        <v>125</v>
      </c>
      <c r="AU176" s="21" t="s">
        <v>130</v>
      </c>
      <c r="AY176" s="21" t="s">
        <v>123</v>
      </c>
      <c r="BE176" s="145">
        <f>IF(U176="základná",N176,0)</f>
        <v>0</v>
      </c>
      <c r="BF176" s="145">
        <f>IF(U176="znížená",N176,0)</f>
        <v>0</v>
      </c>
      <c r="BG176" s="145">
        <f>IF(U176="zákl. prenesená",N176,0)</f>
        <v>0</v>
      </c>
      <c r="BH176" s="145">
        <f>IF(U176="zníž. prenesená",N176,0)</f>
        <v>0</v>
      </c>
      <c r="BI176" s="145">
        <f>IF(U176="nulová",N176,0)</f>
        <v>0</v>
      </c>
      <c r="BJ176" s="21" t="s">
        <v>130</v>
      </c>
      <c r="BK176" s="146">
        <f>ROUND(L176*K176,3)</f>
        <v>0</v>
      </c>
      <c r="BL176" s="21" t="s">
        <v>129</v>
      </c>
      <c r="BM176" s="21" t="s">
        <v>211</v>
      </c>
    </row>
    <row r="177" spans="2:65" s="10" customFormat="1" ht="16.5" customHeight="1" x14ac:dyDescent="0.3">
      <c r="B177" s="147"/>
      <c r="C177" s="148"/>
      <c r="D177" s="148"/>
      <c r="E177" s="149" t="s">
        <v>5</v>
      </c>
      <c r="F177" s="259" t="s">
        <v>212</v>
      </c>
      <c r="G177" s="260"/>
      <c r="H177" s="260"/>
      <c r="I177" s="260"/>
      <c r="J177" s="148"/>
      <c r="K177" s="150">
        <v>3.6</v>
      </c>
      <c r="L177" s="148"/>
      <c r="M177" s="148"/>
      <c r="N177" s="148"/>
      <c r="O177" s="148"/>
      <c r="P177" s="148"/>
      <c r="Q177" s="148"/>
      <c r="R177" s="151"/>
      <c r="T177" s="152"/>
      <c r="U177" s="148"/>
      <c r="V177" s="148"/>
      <c r="W177" s="148"/>
      <c r="X177" s="148"/>
      <c r="Y177" s="148"/>
      <c r="Z177" s="148"/>
      <c r="AA177" s="153"/>
      <c r="AT177" s="154" t="s">
        <v>137</v>
      </c>
      <c r="AU177" s="154" t="s">
        <v>130</v>
      </c>
      <c r="AV177" s="10" t="s">
        <v>130</v>
      </c>
      <c r="AW177" s="10" t="s">
        <v>27</v>
      </c>
      <c r="AX177" s="10" t="s">
        <v>75</v>
      </c>
      <c r="AY177" s="154" t="s">
        <v>123</v>
      </c>
    </row>
    <row r="178" spans="2:65" s="1" customFormat="1" ht="25.5" customHeight="1" x14ac:dyDescent="0.3">
      <c r="B178" s="136"/>
      <c r="C178" s="137">
        <v>16</v>
      </c>
      <c r="D178" s="137" t="s">
        <v>125</v>
      </c>
      <c r="E178" s="138" t="s">
        <v>213</v>
      </c>
      <c r="F178" s="251" t="s">
        <v>214</v>
      </c>
      <c r="G178" s="251"/>
      <c r="H178" s="251"/>
      <c r="I178" s="251"/>
      <c r="J178" s="139" t="s">
        <v>134</v>
      </c>
      <c r="K178" s="140">
        <v>15.054</v>
      </c>
      <c r="L178" s="252"/>
      <c r="M178" s="252"/>
      <c r="N178" s="252">
        <f>ROUND(L178*K178,3)</f>
        <v>0</v>
      </c>
      <c r="O178" s="252"/>
      <c r="P178" s="252"/>
      <c r="Q178" s="252"/>
      <c r="R178" s="141"/>
      <c r="T178" s="142" t="s">
        <v>5</v>
      </c>
      <c r="U178" s="43" t="s">
        <v>37</v>
      </c>
      <c r="V178" s="143">
        <v>0.55300000000000005</v>
      </c>
      <c r="W178" s="143">
        <f>V178*K178</f>
        <v>8.3248620000000013</v>
      </c>
      <c r="X178" s="143">
        <v>0</v>
      </c>
      <c r="Y178" s="143">
        <f>X178*K178</f>
        <v>0</v>
      </c>
      <c r="Z178" s="143">
        <v>6.8000000000000005E-2</v>
      </c>
      <c r="AA178" s="144">
        <f>Z178*K178</f>
        <v>1.0236720000000001</v>
      </c>
      <c r="AR178" s="21" t="s">
        <v>129</v>
      </c>
      <c r="AT178" s="21" t="s">
        <v>125</v>
      </c>
      <c r="AU178" s="21" t="s">
        <v>130</v>
      </c>
      <c r="AY178" s="21" t="s">
        <v>123</v>
      </c>
      <c r="BE178" s="145">
        <f>IF(U178="základná",N178,0)</f>
        <v>0</v>
      </c>
      <c r="BF178" s="145">
        <f>IF(U178="znížená",N178,0)</f>
        <v>0</v>
      </c>
      <c r="BG178" s="145">
        <f>IF(U178="zákl. prenesená",N178,0)</f>
        <v>0</v>
      </c>
      <c r="BH178" s="145">
        <f>IF(U178="zníž. prenesená",N178,0)</f>
        <v>0</v>
      </c>
      <c r="BI178" s="145">
        <f>IF(U178="nulová",N178,0)</f>
        <v>0</v>
      </c>
      <c r="BJ178" s="21" t="s">
        <v>130</v>
      </c>
      <c r="BK178" s="146">
        <f>ROUND(L178*K178,3)</f>
        <v>0</v>
      </c>
      <c r="BL178" s="21" t="s">
        <v>129</v>
      </c>
      <c r="BM178" s="21" t="s">
        <v>215</v>
      </c>
    </row>
    <row r="179" spans="2:65" s="10" customFormat="1" ht="16.5" customHeight="1" x14ac:dyDescent="0.3">
      <c r="B179" s="147"/>
      <c r="C179" s="148"/>
      <c r="D179" s="148"/>
      <c r="E179" s="149" t="s">
        <v>5</v>
      </c>
      <c r="F179" s="259" t="s">
        <v>216</v>
      </c>
      <c r="G179" s="260"/>
      <c r="H179" s="260"/>
      <c r="I179" s="260"/>
      <c r="J179" s="148"/>
      <c r="K179" s="150">
        <v>2.1779999999999999</v>
      </c>
      <c r="L179" s="148"/>
      <c r="M179" s="148"/>
      <c r="N179" s="148"/>
      <c r="O179" s="148"/>
      <c r="P179" s="148"/>
      <c r="Q179" s="148"/>
      <c r="R179" s="151"/>
      <c r="T179" s="152"/>
      <c r="U179" s="148"/>
      <c r="V179" s="148"/>
      <c r="W179" s="148"/>
      <c r="X179" s="148"/>
      <c r="Y179" s="148"/>
      <c r="Z179" s="148"/>
      <c r="AA179" s="153"/>
      <c r="AT179" s="154" t="s">
        <v>137</v>
      </c>
      <c r="AU179" s="154" t="s">
        <v>130</v>
      </c>
      <c r="AV179" s="10" t="s">
        <v>130</v>
      </c>
      <c r="AW179" s="10" t="s">
        <v>27</v>
      </c>
      <c r="AX179" s="10" t="s">
        <v>70</v>
      </c>
      <c r="AY179" s="154" t="s">
        <v>123</v>
      </c>
    </row>
    <row r="180" spans="2:65" s="10" customFormat="1" ht="16.5" customHeight="1" x14ac:dyDescent="0.3">
      <c r="B180" s="147"/>
      <c r="C180" s="148"/>
      <c r="D180" s="148"/>
      <c r="E180" s="149" t="s">
        <v>5</v>
      </c>
      <c r="F180" s="261" t="s">
        <v>217</v>
      </c>
      <c r="G180" s="262"/>
      <c r="H180" s="262"/>
      <c r="I180" s="262"/>
      <c r="J180" s="148"/>
      <c r="K180" s="150">
        <v>1.38</v>
      </c>
      <c r="L180" s="148"/>
      <c r="M180" s="148"/>
      <c r="N180" s="148"/>
      <c r="O180" s="148"/>
      <c r="P180" s="148"/>
      <c r="Q180" s="148"/>
      <c r="R180" s="151"/>
      <c r="T180" s="152"/>
      <c r="U180" s="148"/>
      <c r="V180" s="148"/>
      <c r="W180" s="148"/>
      <c r="X180" s="148"/>
      <c r="Y180" s="148"/>
      <c r="Z180" s="148"/>
      <c r="AA180" s="153"/>
      <c r="AT180" s="154" t="s">
        <v>137</v>
      </c>
      <c r="AU180" s="154" t="s">
        <v>130</v>
      </c>
      <c r="AV180" s="10" t="s">
        <v>130</v>
      </c>
      <c r="AW180" s="10" t="s">
        <v>27</v>
      </c>
      <c r="AX180" s="10" t="s">
        <v>70</v>
      </c>
      <c r="AY180" s="154" t="s">
        <v>123</v>
      </c>
    </row>
    <row r="181" spans="2:65" s="10" customFormat="1" ht="16.5" customHeight="1" x14ac:dyDescent="0.3">
      <c r="B181" s="147"/>
      <c r="C181" s="148"/>
      <c r="D181" s="148"/>
      <c r="E181" s="149" t="s">
        <v>5</v>
      </c>
      <c r="F181" s="261" t="s">
        <v>218</v>
      </c>
      <c r="G181" s="262"/>
      <c r="H181" s="262"/>
      <c r="I181" s="262"/>
      <c r="J181" s="148"/>
      <c r="K181" s="150">
        <v>1.62</v>
      </c>
      <c r="L181" s="148"/>
      <c r="M181" s="148"/>
      <c r="N181" s="148"/>
      <c r="O181" s="148"/>
      <c r="P181" s="148"/>
      <c r="Q181" s="148"/>
      <c r="R181" s="151"/>
      <c r="T181" s="152"/>
      <c r="U181" s="148"/>
      <c r="V181" s="148"/>
      <c r="W181" s="148"/>
      <c r="X181" s="148"/>
      <c r="Y181" s="148"/>
      <c r="Z181" s="148"/>
      <c r="AA181" s="153"/>
      <c r="AT181" s="154" t="s">
        <v>137</v>
      </c>
      <c r="AU181" s="154" t="s">
        <v>130</v>
      </c>
      <c r="AV181" s="10" t="s">
        <v>130</v>
      </c>
      <c r="AW181" s="10" t="s">
        <v>27</v>
      </c>
      <c r="AX181" s="10" t="s">
        <v>70</v>
      </c>
      <c r="AY181" s="154" t="s">
        <v>123</v>
      </c>
    </row>
    <row r="182" spans="2:65" s="10" customFormat="1" ht="16.5" customHeight="1" x14ac:dyDescent="0.3">
      <c r="B182" s="147"/>
      <c r="C182" s="148"/>
      <c r="D182" s="148"/>
      <c r="E182" s="149" t="s">
        <v>5</v>
      </c>
      <c r="F182" s="261" t="s">
        <v>219</v>
      </c>
      <c r="G182" s="262"/>
      <c r="H182" s="262"/>
      <c r="I182" s="262"/>
      <c r="J182" s="148"/>
      <c r="K182" s="150">
        <v>3.7320000000000002</v>
      </c>
      <c r="L182" s="148"/>
      <c r="M182" s="148"/>
      <c r="N182" s="148"/>
      <c r="O182" s="148"/>
      <c r="P182" s="148"/>
      <c r="Q182" s="148"/>
      <c r="R182" s="151"/>
      <c r="T182" s="152"/>
      <c r="U182" s="148"/>
      <c r="V182" s="148"/>
      <c r="W182" s="148"/>
      <c r="X182" s="148"/>
      <c r="Y182" s="148"/>
      <c r="Z182" s="148"/>
      <c r="AA182" s="153"/>
      <c r="AT182" s="154" t="s">
        <v>137</v>
      </c>
      <c r="AU182" s="154" t="s">
        <v>130</v>
      </c>
      <c r="AV182" s="10" t="s">
        <v>130</v>
      </c>
      <c r="AW182" s="10" t="s">
        <v>27</v>
      </c>
      <c r="AX182" s="10" t="s">
        <v>70</v>
      </c>
      <c r="AY182" s="154" t="s">
        <v>123</v>
      </c>
    </row>
    <row r="183" spans="2:65" s="10" customFormat="1" ht="16.5" customHeight="1" x14ac:dyDescent="0.3">
      <c r="B183" s="147"/>
      <c r="C183" s="148"/>
      <c r="D183" s="148"/>
      <c r="E183" s="149" t="s">
        <v>5</v>
      </c>
      <c r="F183" s="261" t="s">
        <v>220</v>
      </c>
      <c r="G183" s="262"/>
      <c r="H183" s="262"/>
      <c r="I183" s="262"/>
      <c r="J183" s="148"/>
      <c r="K183" s="150">
        <v>1.752</v>
      </c>
      <c r="L183" s="148"/>
      <c r="M183" s="148"/>
      <c r="N183" s="148"/>
      <c r="O183" s="148"/>
      <c r="P183" s="148"/>
      <c r="Q183" s="148"/>
      <c r="R183" s="151"/>
      <c r="T183" s="152"/>
      <c r="U183" s="148"/>
      <c r="V183" s="148"/>
      <c r="W183" s="148"/>
      <c r="X183" s="148"/>
      <c r="Y183" s="148"/>
      <c r="Z183" s="148"/>
      <c r="AA183" s="153"/>
      <c r="AT183" s="154" t="s">
        <v>137</v>
      </c>
      <c r="AU183" s="154" t="s">
        <v>130</v>
      </c>
      <c r="AV183" s="10" t="s">
        <v>130</v>
      </c>
      <c r="AW183" s="10" t="s">
        <v>27</v>
      </c>
      <c r="AX183" s="10" t="s">
        <v>70</v>
      </c>
      <c r="AY183" s="154" t="s">
        <v>123</v>
      </c>
    </row>
    <row r="184" spans="2:65" s="10" customFormat="1" ht="16.5" customHeight="1" x14ac:dyDescent="0.3">
      <c r="B184" s="147"/>
      <c r="C184" s="148"/>
      <c r="D184" s="148"/>
      <c r="E184" s="149" t="s">
        <v>5</v>
      </c>
      <c r="F184" s="261" t="s">
        <v>221</v>
      </c>
      <c r="G184" s="262"/>
      <c r="H184" s="262"/>
      <c r="I184" s="262"/>
      <c r="J184" s="148"/>
      <c r="K184" s="150">
        <v>4.3920000000000003</v>
      </c>
      <c r="L184" s="148"/>
      <c r="M184" s="148"/>
      <c r="N184" s="148"/>
      <c r="O184" s="148"/>
      <c r="P184" s="148"/>
      <c r="Q184" s="148"/>
      <c r="R184" s="151"/>
      <c r="T184" s="152"/>
      <c r="U184" s="148"/>
      <c r="V184" s="148"/>
      <c r="W184" s="148"/>
      <c r="X184" s="148"/>
      <c r="Y184" s="148"/>
      <c r="Z184" s="148"/>
      <c r="AA184" s="153"/>
      <c r="AT184" s="154" t="s">
        <v>137</v>
      </c>
      <c r="AU184" s="154" t="s">
        <v>130</v>
      </c>
      <c r="AV184" s="10" t="s">
        <v>130</v>
      </c>
      <c r="AW184" s="10" t="s">
        <v>27</v>
      </c>
      <c r="AX184" s="10" t="s">
        <v>70</v>
      </c>
      <c r="AY184" s="154" t="s">
        <v>123</v>
      </c>
    </row>
    <row r="185" spans="2:65" s="12" customFormat="1" ht="16.5" customHeight="1" x14ac:dyDescent="0.3">
      <c r="B185" s="163"/>
      <c r="C185" s="164"/>
      <c r="D185" s="164"/>
      <c r="E185" s="165" t="s">
        <v>5</v>
      </c>
      <c r="F185" s="265" t="s">
        <v>152</v>
      </c>
      <c r="G185" s="266"/>
      <c r="H185" s="266"/>
      <c r="I185" s="266"/>
      <c r="J185" s="164"/>
      <c r="K185" s="166">
        <v>15.054</v>
      </c>
      <c r="L185" s="164"/>
      <c r="M185" s="164"/>
      <c r="N185" s="164"/>
      <c r="O185" s="164"/>
      <c r="P185" s="164"/>
      <c r="Q185" s="164"/>
      <c r="R185" s="167"/>
      <c r="T185" s="168"/>
      <c r="U185" s="164"/>
      <c r="V185" s="164"/>
      <c r="W185" s="164"/>
      <c r="X185" s="164"/>
      <c r="Y185" s="164"/>
      <c r="Z185" s="164"/>
      <c r="AA185" s="169"/>
      <c r="AT185" s="170" t="s">
        <v>137</v>
      </c>
      <c r="AU185" s="170" t="s">
        <v>130</v>
      </c>
      <c r="AV185" s="12" t="s">
        <v>129</v>
      </c>
      <c r="AW185" s="12" t="s">
        <v>27</v>
      </c>
      <c r="AX185" s="12" t="s">
        <v>75</v>
      </c>
      <c r="AY185" s="170" t="s">
        <v>123</v>
      </c>
    </row>
    <row r="186" spans="2:65" s="1" customFormat="1" ht="38.25" customHeight="1" x14ac:dyDescent="0.3">
      <c r="B186" s="136"/>
      <c r="C186" s="137">
        <v>17</v>
      </c>
      <c r="D186" s="137" t="s">
        <v>125</v>
      </c>
      <c r="E186" s="138" t="s">
        <v>223</v>
      </c>
      <c r="F186" s="251" t="s">
        <v>224</v>
      </c>
      <c r="G186" s="251"/>
      <c r="H186" s="251"/>
      <c r="I186" s="251"/>
      <c r="J186" s="139" t="s">
        <v>225</v>
      </c>
      <c r="K186" s="140">
        <v>3.7559999999999998</v>
      </c>
      <c r="L186" s="252"/>
      <c r="M186" s="252"/>
      <c r="N186" s="252">
        <f>ROUND(L186*K186,3)</f>
        <v>0</v>
      </c>
      <c r="O186" s="252"/>
      <c r="P186" s="252"/>
      <c r="Q186" s="252"/>
      <c r="R186" s="141"/>
      <c r="T186" s="142" t="s">
        <v>5</v>
      </c>
      <c r="U186" s="43" t="s">
        <v>37</v>
      </c>
      <c r="V186" s="143">
        <v>0.88200000000000001</v>
      </c>
      <c r="W186" s="143">
        <f>V186*K186</f>
        <v>3.312792</v>
      </c>
      <c r="X186" s="143">
        <v>0</v>
      </c>
      <c r="Y186" s="143">
        <f>X186*K186</f>
        <v>0</v>
      </c>
      <c r="Z186" s="143">
        <v>0</v>
      </c>
      <c r="AA186" s="144">
        <f>Z186*K186</f>
        <v>0</v>
      </c>
      <c r="AR186" s="21" t="s">
        <v>129</v>
      </c>
      <c r="AT186" s="21" t="s">
        <v>125</v>
      </c>
      <c r="AU186" s="21" t="s">
        <v>130</v>
      </c>
      <c r="AY186" s="21" t="s">
        <v>123</v>
      </c>
      <c r="BE186" s="145">
        <f>IF(U186="základná",N186,0)</f>
        <v>0</v>
      </c>
      <c r="BF186" s="145">
        <f>IF(U186="znížená",N186,0)</f>
        <v>0</v>
      </c>
      <c r="BG186" s="145">
        <f>IF(U186="zákl. prenesená",N186,0)</f>
        <v>0</v>
      </c>
      <c r="BH186" s="145">
        <f>IF(U186="zníž. prenesená",N186,0)</f>
        <v>0</v>
      </c>
      <c r="BI186" s="145">
        <f>IF(U186="nulová",N186,0)</f>
        <v>0</v>
      </c>
      <c r="BJ186" s="21" t="s">
        <v>130</v>
      </c>
      <c r="BK186" s="146">
        <f>ROUND(L186*K186,3)</f>
        <v>0</v>
      </c>
      <c r="BL186" s="21" t="s">
        <v>129</v>
      </c>
      <c r="BM186" s="21" t="s">
        <v>226</v>
      </c>
    </row>
    <row r="187" spans="2:65" s="1" customFormat="1" ht="25.5" customHeight="1" x14ac:dyDescent="0.3">
      <c r="B187" s="136"/>
      <c r="C187" s="137">
        <v>18</v>
      </c>
      <c r="D187" s="137" t="s">
        <v>125</v>
      </c>
      <c r="E187" s="138" t="s">
        <v>227</v>
      </c>
      <c r="F187" s="251" t="s">
        <v>228</v>
      </c>
      <c r="G187" s="251"/>
      <c r="H187" s="251"/>
      <c r="I187" s="251"/>
      <c r="J187" s="139" t="s">
        <v>225</v>
      </c>
      <c r="K187" s="140">
        <v>3.7559999999999998</v>
      </c>
      <c r="L187" s="252"/>
      <c r="M187" s="252"/>
      <c r="N187" s="252">
        <f>ROUND(L187*K187,3)</f>
        <v>0</v>
      </c>
      <c r="O187" s="252"/>
      <c r="P187" s="252"/>
      <c r="Q187" s="252"/>
      <c r="R187" s="141"/>
      <c r="T187" s="142" t="s">
        <v>5</v>
      </c>
      <c r="U187" s="43" t="s">
        <v>37</v>
      </c>
      <c r="V187" s="143">
        <v>0.59799999999999998</v>
      </c>
      <c r="W187" s="143">
        <f>V187*K187</f>
        <v>2.2460879999999999</v>
      </c>
      <c r="X187" s="143">
        <v>0</v>
      </c>
      <c r="Y187" s="143">
        <f>X187*K187</f>
        <v>0</v>
      </c>
      <c r="Z187" s="143">
        <v>0</v>
      </c>
      <c r="AA187" s="144">
        <f>Z187*K187</f>
        <v>0</v>
      </c>
      <c r="AR187" s="21" t="s">
        <v>129</v>
      </c>
      <c r="AT187" s="21" t="s">
        <v>125</v>
      </c>
      <c r="AU187" s="21" t="s">
        <v>130</v>
      </c>
      <c r="AY187" s="21" t="s">
        <v>123</v>
      </c>
      <c r="BE187" s="145">
        <f>IF(U187="základná",N187,0)</f>
        <v>0</v>
      </c>
      <c r="BF187" s="145">
        <f>IF(U187="znížená",N187,0)</f>
        <v>0</v>
      </c>
      <c r="BG187" s="145">
        <f>IF(U187="zákl. prenesená",N187,0)</f>
        <v>0</v>
      </c>
      <c r="BH187" s="145">
        <f>IF(U187="zníž. prenesená",N187,0)</f>
        <v>0</v>
      </c>
      <c r="BI187" s="145">
        <f>IF(U187="nulová",N187,0)</f>
        <v>0</v>
      </c>
      <c r="BJ187" s="21" t="s">
        <v>130</v>
      </c>
      <c r="BK187" s="146">
        <f>ROUND(L187*K187,3)</f>
        <v>0</v>
      </c>
      <c r="BL187" s="21" t="s">
        <v>129</v>
      </c>
      <c r="BM187" s="21" t="s">
        <v>229</v>
      </c>
    </row>
    <row r="188" spans="2:65" s="1" customFormat="1" ht="25.5" customHeight="1" x14ac:dyDescent="0.3">
      <c r="B188" s="136"/>
      <c r="C188" s="137">
        <v>19</v>
      </c>
      <c r="D188" s="137" t="s">
        <v>125</v>
      </c>
      <c r="E188" s="138" t="s">
        <v>231</v>
      </c>
      <c r="F188" s="251" t="s">
        <v>232</v>
      </c>
      <c r="G188" s="251"/>
      <c r="H188" s="251"/>
      <c r="I188" s="251"/>
      <c r="J188" s="139" t="s">
        <v>225</v>
      </c>
      <c r="K188" s="140">
        <v>51.898000000000003</v>
      </c>
      <c r="L188" s="252"/>
      <c r="M188" s="252"/>
      <c r="N188" s="252">
        <f>ROUND(L188*K188,3)</f>
        <v>0</v>
      </c>
      <c r="O188" s="252"/>
      <c r="P188" s="252"/>
      <c r="Q188" s="252"/>
      <c r="R188" s="141"/>
      <c r="T188" s="142" t="s">
        <v>5</v>
      </c>
      <c r="U188" s="43" t="s">
        <v>37</v>
      </c>
      <c r="V188" s="143">
        <v>7.0000000000000001E-3</v>
      </c>
      <c r="W188" s="143">
        <f>V188*K188</f>
        <v>0.36328600000000005</v>
      </c>
      <c r="X188" s="143">
        <v>0</v>
      </c>
      <c r="Y188" s="143">
        <f>X188*K188</f>
        <v>0</v>
      </c>
      <c r="Z188" s="143">
        <v>0</v>
      </c>
      <c r="AA188" s="144">
        <f>Z188*K188</f>
        <v>0</v>
      </c>
      <c r="AR188" s="21" t="s">
        <v>129</v>
      </c>
      <c r="AT188" s="21" t="s">
        <v>125</v>
      </c>
      <c r="AU188" s="21" t="s">
        <v>130</v>
      </c>
      <c r="AY188" s="21" t="s">
        <v>123</v>
      </c>
      <c r="BE188" s="145">
        <f>IF(U188="základná",N188,0)</f>
        <v>0</v>
      </c>
      <c r="BF188" s="145">
        <f>IF(U188="znížená",N188,0)</f>
        <v>0</v>
      </c>
      <c r="BG188" s="145">
        <f>IF(U188="zákl. prenesená",N188,0)</f>
        <v>0</v>
      </c>
      <c r="BH188" s="145">
        <f>IF(U188="zníž. prenesená",N188,0)</f>
        <v>0</v>
      </c>
      <c r="BI188" s="145">
        <f>IF(U188="nulová",N188,0)</f>
        <v>0</v>
      </c>
      <c r="BJ188" s="21" t="s">
        <v>130</v>
      </c>
      <c r="BK188" s="146">
        <f>ROUND(L188*K188,3)</f>
        <v>0</v>
      </c>
      <c r="BL188" s="21" t="s">
        <v>129</v>
      </c>
      <c r="BM188" s="21" t="s">
        <v>233</v>
      </c>
    </row>
    <row r="189" spans="2:65" s="10" customFormat="1" ht="16.5" customHeight="1" x14ac:dyDescent="0.3">
      <c r="B189" s="147"/>
      <c r="C189" s="148"/>
      <c r="D189" s="148"/>
      <c r="E189" s="149" t="s">
        <v>5</v>
      </c>
      <c r="F189" s="259" t="s">
        <v>234</v>
      </c>
      <c r="G189" s="260"/>
      <c r="H189" s="260"/>
      <c r="I189" s="260"/>
      <c r="J189" s="148"/>
      <c r="K189" s="150">
        <v>51.898000000000003</v>
      </c>
      <c r="L189" s="148"/>
      <c r="M189" s="148"/>
      <c r="N189" s="148"/>
      <c r="O189" s="148"/>
      <c r="P189" s="148"/>
      <c r="Q189" s="148"/>
      <c r="R189" s="151"/>
      <c r="T189" s="152"/>
      <c r="U189" s="148"/>
      <c r="V189" s="148"/>
      <c r="W189" s="148"/>
      <c r="X189" s="148"/>
      <c r="Y189" s="148"/>
      <c r="Z189" s="148"/>
      <c r="AA189" s="153"/>
      <c r="AT189" s="154" t="s">
        <v>137</v>
      </c>
      <c r="AU189" s="154" t="s">
        <v>130</v>
      </c>
      <c r="AV189" s="10" t="s">
        <v>130</v>
      </c>
      <c r="AW189" s="10" t="s">
        <v>27</v>
      </c>
      <c r="AX189" s="10" t="s">
        <v>75</v>
      </c>
      <c r="AY189" s="154" t="s">
        <v>123</v>
      </c>
    </row>
    <row r="190" spans="2:65" s="1" customFormat="1" ht="25.5" customHeight="1" x14ac:dyDescent="0.3">
      <c r="B190" s="136"/>
      <c r="C190" s="137">
        <v>20</v>
      </c>
      <c r="D190" s="137" t="s">
        <v>125</v>
      </c>
      <c r="E190" s="138" t="s">
        <v>235</v>
      </c>
      <c r="F190" s="251" t="s">
        <v>236</v>
      </c>
      <c r="G190" s="251"/>
      <c r="H190" s="251"/>
      <c r="I190" s="251"/>
      <c r="J190" s="139" t="s">
        <v>225</v>
      </c>
      <c r="K190" s="140">
        <v>3.7559999999999998</v>
      </c>
      <c r="L190" s="252"/>
      <c r="M190" s="252"/>
      <c r="N190" s="252">
        <f>ROUND(L190*K190,3)</f>
        <v>0</v>
      </c>
      <c r="O190" s="252"/>
      <c r="P190" s="252"/>
      <c r="Q190" s="252"/>
      <c r="R190" s="141"/>
      <c r="T190" s="142" t="s">
        <v>5</v>
      </c>
      <c r="U190" s="43" t="s">
        <v>37</v>
      </c>
      <c r="V190" s="143">
        <v>0.89</v>
      </c>
      <c r="W190" s="143">
        <f>V190*K190</f>
        <v>3.3428399999999998</v>
      </c>
      <c r="X190" s="143">
        <v>0</v>
      </c>
      <c r="Y190" s="143">
        <f>X190*K190</f>
        <v>0</v>
      </c>
      <c r="Z190" s="143">
        <v>0</v>
      </c>
      <c r="AA190" s="144">
        <f>Z190*K190</f>
        <v>0</v>
      </c>
      <c r="AR190" s="21" t="s">
        <v>129</v>
      </c>
      <c r="AT190" s="21" t="s">
        <v>125</v>
      </c>
      <c r="AU190" s="21" t="s">
        <v>130</v>
      </c>
      <c r="AY190" s="21" t="s">
        <v>123</v>
      </c>
      <c r="BE190" s="145">
        <f>IF(U190="základná",N190,0)</f>
        <v>0</v>
      </c>
      <c r="BF190" s="145">
        <f>IF(U190="znížená",N190,0)</f>
        <v>0</v>
      </c>
      <c r="BG190" s="145">
        <f>IF(U190="zákl. prenesená",N190,0)</f>
        <v>0</v>
      </c>
      <c r="BH190" s="145">
        <f>IF(U190="zníž. prenesená",N190,0)</f>
        <v>0</v>
      </c>
      <c r="BI190" s="145">
        <f>IF(U190="nulová",N190,0)</f>
        <v>0</v>
      </c>
      <c r="BJ190" s="21" t="s">
        <v>130</v>
      </c>
      <c r="BK190" s="146">
        <f>ROUND(L190*K190,3)</f>
        <v>0</v>
      </c>
      <c r="BL190" s="21" t="s">
        <v>129</v>
      </c>
      <c r="BM190" s="21" t="s">
        <v>237</v>
      </c>
    </row>
    <row r="191" spans="2:65" s="1" customFormat="1" ht="25.5" customHeight="1" x14ac:dyDescent="0.3">
      <c r="B191" s="136"/>
      <c r="C191" s="137">
        <v>21</v>
      </c>
      <c r="D191" s="137" t="s">
        <v>125</v>
      </c>
      <c r="E191" s="138" t="s">
        <v>239</v>
      </c>
      <c r="F191" s="251" t="s">
        <v>240</v>
      </c>
      <c r="G191" s="251"/>
      <c r="H191" s="251"/>
      <c r="I191" s="251"/>
      <c r="J191" s="139" t="s">
        <v>225</v>
      </c>
      <c r="K191" s="140">
        <v>11.121</v>
      </c>
      <c r="L191" s="252"/>
      <c r="M191" s="252"/>
      <c r="N191" s="252">
        <f>ROUND(L191*K191,3)</f>
        <v>0</v>
      </c>
      <c r="O191" s="252"/>
      <c r="P191" s="252"/>
      <c r="Q191" s="252"/>
      <c r="R191" s="141"/>
      <c r="T191" s="142" t="s">
        <v>5</v>
      </c>
      <c r="U191" s="43" t="s">
        <v>37</v>
      </c>
      <c r="V191" s="143">
        <v>0.1</v>
      </c>
      <c r="W191" s="143">
        <f>V191*K191</f>
        <v>1.1121000000000001</v>
      </c>
      <c r="X191" s="143">
        <v>0</v>
      </c>
      <c r="Y191" s="143">
        <f>X191*K191</f>
        <v>0</v>
      </c>
      <c r="Z191" s="143">
        <v>0</v>
      </c>
      <c r="AA191" s="144">
        <f>Z191*K191</f>
        <v>0</v>
      </c>
      <c r="AR191" s="21" t="s">
        <v>129</v>
      </c>
      <c r="AT191" s="21" t="s">
        <v>125</v>
      </c>
      <c r="AU191" s="21" t="s">
        <v>130</v>
      </c>
      <c r="AY191" s="21" t="s">
        <v>123</v>
      </c>
      <c r="BE191" s="145">
        <f>IF(U191="základná",N191,0)</f>
        <v>0</v>
      </c>
      <c r="BF191" s="145">
        <f>IF(U191="znížená",N191,0)</f>
        <v>0</v>
      </c>
      <c r="BG191" s="145">
        <f>IF(U191="zákl. prenesená",N191,0)</f>
        <v>0</v>
      </c>
      <c r="BH191" s="145">
        <f>IF(U191="zníž. prenesená",N191,0)</f>
        <v>0</v>
      </c>
      <c r="BI191" s="145">
        <f>IF(U191="nulová",N191,0)</f>
        <v>0</v>
      </c>
      <c r="BJ191" s="21" t="s">
        <v>130</v>
      </c>
      <c r="BK191" s="146">
        <f>ROUND(L191*K191,3)</f>
        <v>0</v>
      </c>
      <c r="BL191" s="21" t="s">
        <v>129</v>
      </c>
      <c r="BM191" s="21" t="s">
        <v>241</v>
      </c>
    </row>
    <row r="192" spans="2:65" s="10" customFormat="1" ht="16.5" customHeight="1" x14ac:dyDescent="0.3">
      <c r="B192" s="147"/>
      <c r="C192" s="148"/>
      <c r="D192" s="148"/>
      <c r="E192" s="149" t="s">
        <v>5</v>
      </c>
      <c r="F192" s="259" t="s">
        <v>242</v>
      </c>
      <c r="G192" s="260"/>
      <c r="H192" s="260"/>
      <c r="I192" s="260"/>
      <c r="J192" s="148"/>
      <c r="K192" s="150">
        <v>11.121</v>
      </c>
      <c r="L192" s="148"/>
      <c r="M192" s="148"/>
      <c r="N192" s="148"/>
      <c r="O192" s="148"/>
      <c r="P192" s="148"/>
      <c r="Q192" s="148"/>
      <c r="R192" s="151"/>
      <c r="T192" s="152"/>
      <c r="U192" s="148"/>
      <c r="V192" s="148"/>
      <c r="W192" s="148"/>
      <c r="X192" s="148"/>
      <c r="Y192" s="148"/>
      <c r="Z192" s="148"/>
      <c r="AA192" s="153"/>
      <c r="AT192" s="154" t="s">
        <v>137</v>
      </c>
      <c r="AU192" s="154" t="s">
        <v>130</v>
      </c>
      <c r="AV192" s="10" t="s">
        <v>130</v>
      </c>
      <c r="AW192" s="10" t="s">
        <v>27</v>
      </c>
      <c r="AX192" s="10" t="s">
        <v>75</v>
      </c>
      <c r="AY192" s="154" t="s">
        <v>123</v>
      </c>
    </row>
    <row r="193" spans="2:65" s="1" customFormat="1" ht="25.5" customHeight="1" x14ac:dyDescent="0.3">
      <c r="B193" s="136"/>
      <c r="C193" s="137">
        <v>22</v>
      </c>
      <c r="D193" s="137" t="s">
        <v>125</v>
      </c>
      <c r="E193" s="138" t="s">
        <v>243</v>
      </c>
      <c r="F193" s="251" t="s">
        <v>244</v>
      </c>
      <c r="G193" s="251"/>
      <c r="H193" s="251"/>
      <c r="I193" s="251"/>
      <c r="J193" s="139" t="s">
        <v>225</v>
      </c>
      <c r="K193" s="140">
        <v>3.7559999999999998</v>
      </c>
      <c r="L193" s="252"/>
      <c r="M193" s="252"/>
      <c r="N193" s="252">
        <f>ROUND(L193*K193,3)</f>
        <v>0</v>
      </c>
      <c r="O193" s="252"/>
      <c r="P193" s="252"/>
      <c r="Q193" s="252"/>
      <c r="R193" s="141"/>
      <c r="T193" s="142" t="s">
        <v>5</v>
      </c>
      <c r="U193" s="43" t="s">
        <v>37</v>
      </c>
      <c r="V193" s="143">
        <v>0</v>
      </c>
      <c r="W193" s="143">
        <f>V193*K193</f>
        <v>0</v>
      </c>
      <c r="X193" s="143">
        <v>0</v>
      </c>
      <c r="Y193" s="143">
        <f>X193*K193</f>
        <v>0</v>
      </c>
      <c r="Z193" s="143">
        <v>0</v>
      </c>
      <c r="AA193" s="144">
        <f>Z193*K193</f>
        <v>0</v>
      </c>
      <c r="AR193" s="21" t="s">
        <v>129</v>
      </c>
      <c r="AT193" s="21" t="s">
        <v>125</v>
      </c>
      <c r="AU193" s="21" t="s">
        <v>130</v>
      </c>
      <c r="AY193" s="21" t="s">
        <v>123</v>
      </c>
      <c r="BE193" s="145">
        <f>IF(U193="základná",N193,0)</f>
        <v>0</v>
      </c>
      <c r="BF193" s="145">
        <f>IF(U193="znížená",N193,0)</f>
        <v>0</v>
      </c>
      <c r="BG193" s="145">
        <f>IF(U193="zákl. prenesená",N193,0)</f>
        <v>0</v>
      </c>
      <c r="BH193" s="145">
        <f>IF(U193="zníž. prenesená",N193,0)</f>
        <v>0</v>
      </c>
      <c r="BI193" s="145">
        <f>IF(U193="nulová",N193,0)</f>
        <v>0</v>
      </c>
      <c r="BJ193" s="21" t="s">
        <v>130</v>
      </c>
      <c r="BK193" s="146">
        <f>ROUND(L193*K193,3)</f>
        <v>0</v>
      </c>
      <c r="BL193" s="21" t="s">
        <v>129</v>
      </c>
      <c r="BM193" s="21" t="s">
        <v>245</v>
      </c>
    </row>
    <row r="194" spans="2:65" s="1" customFormat="1" ht="16.5" customHeight="1" x14ac:dyDescent="0.3">
      <c r="B194" s="136"/>
      <c r="C194" s="137">
        <v>23</v>
      </c>
      <c r="D194" s="137" t="s">
        <v>125</v>
      </c>
      <c r="E194" s="138" t="s">
        <v>247</v>
      </c>
      <c r="F194" s="251" t="s">
        <v>248</v>
      </c>
      <c r="G194" s="251"/>
      <c r="H194" s="251"/>
      <c r="I194" s="251"/>
      <c r="J194" s="139" t="s">
        <v>128</v>
      </c>
      <c r="K194" s="140">
        <v>1</v>
      </c>
      <c r="L194" s="252"/>
      <c r="M194" s="252"/>
      <c r="N194" s="252">
        <f>ROUND(L194*K194,3)</f>
        <v>0</v>
      </c>
      <c r="O194" s="252"/>
      <c r="P194" s="252"/>
      <c r="Q194" s="252"/>
      <c r="R194" s="141"/>
      <c r="T194" s="142" t="s">
        <v>5</v>
      </c>
      <c r="U194" s="43" t="s">
        <v>37</v>
      </c>
      <c r="V194" s="143">
        <v>0</v>
      </c>
      <c r="W194" s="143">
        <f>V194*K194</f>
        <v>0</v>
      </c>
      <c r="X194" s="143">
        <v>0</v>
      </c>
      <c r="Y194" s="143">
        <f>X194*K194</f>
        <v>0</v>
      </c>
      <c r="Z194" s="143">
        <v>0</v>
      </c>
      <c r="AA194" s="144">
        <f>Z194*K194</f>
        <v>0</v>
      </c>
      <c r="AR194" s="21" t="s">
        <v>129</v>
      </c>
      <c r="AT194" s="21" t="s">
        <v>125</v>
      </c>
      <c r="AU194" s="21" t="s">
        <v>130</v>
      </c>
      <c r="AY194" s="21" t="s">
        <v>123</v>
      </c>
      <c r="BE194" s="145">
        <f>IF(U194="základná",N194,0)</f>
        <v>0</v>
      </c>
      <c r="BF194" s="145">
        <f>IF(U194="znížená",N194,0)</f>
        <v>0</v>
      </c>
      <c r="BG194" s="145">
        <f>IF(U194="zákl. prenesená",N194,0)</f>
        <v>0</v>
      </c>
      <c r="BH194" s="145">
        <f>IF(U194="zníž. prenesená",N194,0)</f>
        <v>0</v>
      </c>
      <c r="BI194" s="145">
        <f>IF(U194="nulová",N194,0)</f>
        <v>0</v>
      </c>
      <c r="BJ194" s="21" t="s">
        <v>130</v>
      </c>
      <c r="BK194" s="146">
        <f>ROUND(L194*K194,3)</f>
        <v>0</v>
      </c>
      <c r="BL194" s="21" t="s">
        <v>129</v>
      </c>
      <c r="BM194" s="21" t="s">
        <v>249</v>
      </c>
    </row>
    <row r="195" spans="2:65" s="9" customFormat="1" ht="29.85" customHeight="1" x14ac:dyDescent="0.35">
      <c r="B195" s="125"/>
      <c r="C195" s="126"/>
      <c r="D195" s="135" t="s">
        <v>98</v>
      </c>
      <c r="E195" s="135"/>
      <c r="F195" s="135"/>
      <c r="G195" s="135"/>
      <c r="H195" s="135"/>
      <c r="I195" s="135"/>
      <c r="J195" s="135"/>
      <c r="K195" s="135"/>
      <c r="L195" s="135"/>
      <c r="M195" s="135"/>
      <c r="N195" s="267">
        <f>BK195</f>
        <v>0</v>
      </c>
      <c r="O195" s="268"/>
      <c r="P195" s="268"/>
      <c r="Q195" s="268"/>
      <c r="R195" s="128"/>
      <c r="T195" s="129"/>
      <c r="U195" s="126"/>
      <c r="V195" s="126"/>
      <c r="W195" s="130">
        <f>W196</f>
        <v>5.6969190000000003</v>
      </c>
      <c r="X195" s="126"/>
      <c r="Y195" s="130">
        <f>Y196</f>
        <v>0</v>
      </c>
      <c r="Z195" s="126"/>
      <c r="AA195" s="131">
        <f>AA196</f>
        <v>0</v>
      </c>
      <c r="AR195" s="132" t="s">
        <v>75</v>
      </c>
      <c r="AT195" s="133" t="s">
        <v>69</v>
      </c>
      <c r="AU195" s="133" t="s">
        <v>75</v>
      </c>
      <c r="AY195" s="132" t="s">
        <v>123</v>
      </c>
      <c r="BK195" s="134">
        <f>BK196</f>
        <v>0</v>
      </c>
    </row>
    <row r="196" spans="2:65" s="1" customFormat="1" ht="38.25" customHeight="1" x14ac:dyDescent="0.3">
      <c r="B196" s="136"/>
      <c r="C196" s="137">
        <v>24</v>
      </c>
      <c r="D196" s="137" t="s">
        <v>125</v>
      </c>
      <c r="E196" s="138" t="s">
        <v>250</v>
      </c>
      <c r="F196" s="251" t="s">
        <v>251</v>
      </c>
      <c r="G196" s="251"/>
      <c r="H196" s="251"/>
      <c r="I196" s="251"/>
      <c r="J196" s="139" t="s">
        <v>225</v>
      </c>
      <c r="K196" s="140">
        <v>2.3130000000000002</v>
      </c>
      <c r="L196" s="252"/>
      <c r="M196" s="252"/>
      <c r="N196" s="252">
        <f>ROUND(L196*K196,3)</f>
        <v>0</v>
      </c>
      <c r="O196" s="252"/>
      <c r="P196" s="252"/>
      <c r="Q196" s="252"/>
      <c r="R196" s="141"/>
      <c r="T196" s="142" t="s">
        <v>5</v>
      </c>
      <c r="U196" s="43" t="s">
        <v>37</v>
      </c>
      <c r="V196" s="143">
        <v>2.4630000000000001</v>
      </c>
      <c r="W196" s="143">
        <f>V196*K196</f>
        <v>5.6969190000000003</v>
      </c>
      <c r="X196" s="143">
        <v>0</v>
      </c>
      <c r="Y196" s="143">
        <f>X196*K196</f>
        <v>0</v>
      </c>
      <c r="Z196" s="143">
        <v>0</v>
      </c>
      <c r="AA196" s="144">
        <f>Z196*K196</f>
        <v>0</v>
      </c>
      <c r="AR196" s="21" t="s">
        <v>129</v>
      </c>
      <c r="AT196" s="21" t="s">
        <v>125</v>
      </c>
      <c r="AU196" s="21" t="s">
        <v>130</v>
      </c>
      <c r="AY196" s="21" t="s">
        <v>123</v>
      </c>
      <c r="BE196" s="145">
        <f>IF(U196="základná",N196,0)</f>
        <v>0</v>
      </c>
      <c r="BF196" s="145">
        <f>IF(U196="znížená",N196,0)</f>
        <v>0</v>
      </c>
      <c r="BG196" s="145">
        <f>IF(U196="zákl. prenesená",N196,0)</f>
        <v>0</v>
      </c>
      <c r="BH196" s="145">
        <f>IF(U196="zníž. prenesená",N196,0)</f>
        <v>0</v>
      </c>
      <c r="BI196" s="145">
        <f>IF(U196="nulová",N196,0)</f>
        <v>0</v>
      </c>
      <c r="BJ196" s="21" t="s">
        <v>130</v>
      </c>
      <c r="BK196" s="146">
        <f>ROUND(L196*K196,3)</f>
        <v>0</v>
      </c>
      <c r="BL196" s="21" t="s">
        <v>129</v>
      </c>
      <c r="BM196" s="21" t="s">
        <v>252</v>
      </c>
    </row>
    <row r="197" spans="2:65" s="9" customFormat="1" ht="37.35" customHeight="1" x14ac:dyDescent="0.35">
      <c r="B197" s="125"/>
      <c r="C197" s="126"/>
      <c r="D197" s="127" t="s">
        <v>99</v>
      </c>
      <c r="E197" s="127"/>
      <c r="F197" s="127"/>
      <c r="G197" s="127"/>
      <c r="H197" s="127"/>
      <c r="I197" s="127"/>
      <c r="J197" s="127"/>
      <c r="K197" s="127"/>
      <c r="L197" s="127"/>
      <c r="M197" s="127"/>
      <c r="N197" s="272">
        <f>N198+N205++N208+N214+N221+N235+N254</f>
        <v>0</v>
      </c>
      <c r="O197" s="273"/>
      <c r="P197" s="273"/>
      <c r="Q197" s="273"/>
      <c r="R197" s="128"/>
      <c r="T197" s="129"/>
      <c r="U197" s="126"/>
      <c r="V197" s="126"/>
      <c r="W197" s="130" t="e">
        <f>#REF!+W198+W205+W208+W214+W221+W235+W254</f>
        <v>#REF!</v>
      </c>
      <c r="X197" s="126"/>
      <c r="Y197" s="130" t="e">
        <f>#REF!+Y198+Y205+Y208+Y214+Y221+Y235+Y254</f>
        <v>#REF!</v>
      </c>
      <c r="Z197" s="126"/>
      <c r="AA197" s="131" t="e">
        <f>#REF!+AA198+AA205+AA208+AA214+AA221+AA235+AA254</f>
        <v>#REF!</v>
      </c>
      <c r="AR197" s="132" t="s">
        <v>130</v>
      </c>
      <c r="AT197" s="133" t="s">
        <v>69</v>
      </c>
      <c r="AU197" s="133" t="s">
        <v>70</v>
      </c>
      <c r="AY197" s="132" t="s">
        <v>123</v>
      </c>
      <c r="BK197" s="134" t="e">
        <f>#REF!+BK198+BK205+BK208+BK214+BK221+BK235+BK254</f>
        <v>#REF!</v>
      </c>
    </row>
    <row r="198" spans="2:65" s="9" customFormat="1" ht="29.85" customHeight="1" x14ac:dyDescent="0.35">
      <c r="B198" s="125"/>
      <c r="C198" s="126"/>
      <c r="D198" s="135" t="s">
        <v>100</v>
      </c>
      <c r="E198" s="135"/>
      <c r="F198" s="135"/>
      <c r="G198" s="135"/>
      <c r="H198" s="135"/>
      <c r="I198" s="135"/>
      <c r="J198" s="135"/>
      <c r="K198" s="135"/>
      <c r="L198" s="135"/>
      <c r="M198" s="135"/>
      <c r="N198" s="267">
        <f>BK198</f>
        <v>0</v>
      </c>
      <c r="O198" s="268"/>
      <c r="P198" s="268"/>
      <c r="Q198" s="268"/>
      <c r="R198" s="128"/>
      <c r="T198" s="129"/>
      <c r="U198" s="126"/>
      <c r="V198" s="126"/>
      <c r="W198" s="130">
        <f>SUM(W199:W204)</f>
        <v>1.4725600000000001</v>
      </c>
      <c r="X198" s="126"/>
      <c r="Y198" s="130">
        <f>SUM(Y199:Y204)</f>
        <v>4.9500000000000004E-3</v>
      </c>
      <c r="Z198" s="126"/>
      <c r="AA198" s="131">
        <f>SUM(AA199:AA204)</f>
        <v>0</v>
      </c>
      <c r="AC198" s="181">
        <f>N199+N200+N201+N202+N203+N204</f>
        <v>0</v>
      </c>
      <c r="AR198" s="132" t="s">
        <v>130</v>
      </c>
      <c r="AT198" s="133" t="s">
        <v>69</v>
      </c>
      <c r="AU198" s="133" t="s">
        <v>75</v>
      </c>
      <c r="AY198" s="132" t="s">
        <v>123</v>
      </c>
      <c r="BK198" s="134">
        <f>SUM(BK199:BK204)</f>
        <v>0</v>
      </c>
    </row>
    <row r="199" spans="2:65" s="1" customFormat="1" ht="38.25" customHeight="1" x14ac:dyDescent="0.3">
      <c r="B199" s="136"/>
      <c r="C199" s="137">
        <v>25</v>
      </c>
      <c r="D199" s="137" t="s">
        <v>125</v>
      </c>
      <c r="E199" s="138" t="s">
        <v>258</v>
      </c>
      <c r="F199" s="251" t="s">
        <v>259</v>
      </c>
      <c r="G199" s="251"/>
      <c r="H199" s="251"/>
      <c r="I199" s="251"/>
      <c r="J199" s="139" t="s">
        <v>253</v>
      </c>
      <c r="K199" s="140">
        <v>2</v>
      </c>
      <c r="L199" s="252"/>
      <c r="M199" s="252"/>
      <c r="N199" s="252">
        <f t="shared" ref="N199:N204" si="0">ROUND(L199*K199,3)</f>
        <v>0</v>
      </c>
      <c r="O199" s="252"/>
      <c r="P199" s="252"/>
      <c r="Q199" s="252"/>
      <c r="R199" s="141"/>
      <c r="T199" s="142" t="s">
        <v>5</v>
      </c>
      <c r="U199" s="43" t="s">
        <v>37</v>
      </c>
      <c r="V199" s="143">
        <v>0.38521</v>
      </c>
      <c r="W199" s="143">
        <f t="shared" ref="W199:W204" si="1">V199*K199</f>
        <v>0.77041999999999999</v>
      </c>
      <c r="X199" s="143">
        <v>4.0000000000000003E-5</v>
      </c>
      <c r="Y199" s="143">
        <f t="shared" ref="Y199:Y204" si="2">X199*K199</f>
        <v>8.0000000000000007E-5</v>
      </c>
      <c r="Z199" s="143">
        <v>0</v>
      </c>
      <c r="AA199" s="144">
        <f t="shared" ref="AA199:AA204" si="3">Z199*K199</f>
        <v>0</v>
      </c>
      <c r="AR199" s="21" t="s">
        <v>238</v>
      </c>
      <c r="AT199" s="21" t="s">
        <v>125</v>
      </c>
      <c r="AU199" s="21" t="s">
        <v>130</v>
      </c>
      <c r="AY199" s="21" t="s">
        <v>123</v>
      </c>
      <c r="BE199" s="145">
        <f t="shared" ref="BE199:BE204" si="4">IF(U199="základná",N199,0)</f>
        <v>0</v>
      </c>
      <c r="BF199" s="145">
        <f t="shared" ref="BF199:BF204" si="5">IF(U199="znížená",N199,0)</f>
        <v>0</v>
      </c>
      <c r="BG199" s="145">
        <f t="shared" ref="BG199:BG204" si="6">IF(U199="zákl. prenesená",N199,0)</f>
        <v>0</v>
      </c>
      <c r="BH199" s="145">
        <f t="shared" ref="BH199:BH204" si="7">IF(U199="zníž. prenesená",N199,0)</f>
        <v>0</v>
      </c>
      <c r="BI199" s="145">
        <f t="shared" ref="BI199:BI204" si="8">IF(U199="nulová",N199,0)</f>
        <v>0</v>
      </c>
      <c r="BJ199" s="21" t="s">
        <v>130</v>
      </c>
      <c r="BK199" s="146">
        <f t="shared" ref="BK199:BK204" si="9">ROUND(L199*K199,3)</f>
        <v>0</v>
      </c>
      <c r="BL199" s="21" t="s">
        <v>238</v>
      </c>
      <c r="BM199" s="21" t="s">
        <v>260</v>
      </c>
    </row>
    <row r="200" spans="2:65" s="1" customFormat="1" ht="25.5" customHeight="1" x14ac:dyDescent="0.3">
      <c r="B200" s="136"/>
      <c r="C200" s="137">
        <v>26</v>
      </c>
      <c r="D200" s="137" t="s">
        <v>125</v>
      </c>
      <c r="E200" s="138" t="s">
        <v>261</v>
      </c>
      <c r="F200" s="251" t="s">
        <v>262</v>
      </c>
      <c r="G200" s="251"/>
      <c r="H200" s="251"/>
      <c r="I200" s="251"/>
      <c r="J200" s="139" t="s">
        <v>253</v>
      </c>
      <c r="K200" s="140">
        <v>1</v>
      </c>
      <c r="L200" s="252"/>
      <c r="M200" s="252"/>
      <c r="N200" s="252">
        <f t="shared" si="0"/>
        <v>0</v>
      </c>
      <c r="O200" s="252"/>
      <c r="P200" s="252"/>
      <c r="Q200" s="252"/>
      <c r="R200" s="141"/>
      <c r="T200" s="142" t="s">
        <v>5</v>
      </c>
      <c r="U200" s="43" t="s">
        <v>37</v>
      </c>
      <c r="V200" s="143">
        <v>0.35106999999999999</v>
      </c>
      <c r="W200" s="143">
        <f t="shared" si="1"/>
        <v>0.35106999999999999</v>
      </c>
      <c r="X200" s="143">
        <v>0</v>
      </c>
      <c r="Y200" s="143">
        <f t="shared" si="2"/>
        <v>0</v>
      </c>
      <c r="Z200" s="143">
        <v>0</v>
      </c>
      <c r="AA200" s="144">
        <f t="shared" si="3"/>
        <v>0</v>
      </c>
      <c r="AR200" s="21" t="s">
        <v>238</v>
      </c>
      <c r="AT200" s="21" t="s">
        <v>125</v>
      </c>
      <c r="AU200" s="21" t="s">
        <v>130</v>
      </c>
      <c r="AY200" s="21" t="s">
        <v>123</v>
      </c>
      <c r="BE200" s="145">
        <f t="shared" si="4"/>
        <v>0</v>
      </c>
      <c r="BF200" s="145">
        <f t="shared" si="5"/>
        <v>0</v>
      </c>
      <c r="BG200" s="145">
        <f t="shared" si="6"/>
        <v>0</v>
      </c>
      <c r="BH200" s="145">
        <f t="shared" si="7"/>
        <v>0</v>
      </c>
      <c r="BI200" s="145">
        <f t="shared" si="8"/>
        <v>0</v>
      </c>
      <c r="BJ200" s="21" t="s">
        <v>130</v>
      </c>
      <c r="BK200" s="146">
        <f t="shared" si="9"/>
        <v>0</v>
      </c>
      <c r="BL200" s="21" t="s">
        <v>238</v>
      </c>
      <c r="BM200" s="21" t="s">
        <v>263</v>
      </c>
    </row>
    <row r="201" spans="2:65" s="1" customFormat="1" ht="51" customHeight="1" x14ac:dyDescent="0.3">
      <c r="B201" s="136"/>
      <c r="C201" s="171">
        <v>27</v>
      </c>
      <c r="D201" s="171" t="s">
        <v>254</v>
      </c>
      <c r="E201" s="172" t="s">
        <v>265</v>
      </c>
      <c r="F201" s="269" t="s">
        <v>266</v>
      </c>
      <c r="G201" s="269"/>
      <c r="H201" s="269"/>
      <c r="I201" s="269"/>
      <c r="J201" s="173" t="s">
        <v>128</v>
      </c>
      <c r="K201" s="174">
        <v>1</v>
      </c>
      <c r="L201" s="270"/>
      <c r="M201" s="270"/>
      <c r="N201" s="270">
        <f t="shared" si="0"/>
        <v>0</v>
      </c>
      <c r="O201" s="252"/>
      <c r="P201" s="252"/>
      <c r="Q201" s="252"/>
      <c r="R201" s="141"/>
      <c r="T201" s="142" t="s">
        <v>5</v>
      </c>
      <c r="U201" s="43" t="s">
        <v>37</v>
      </c>
      <c r="V201" s="143">
        <v>0</v>
      </c>
      <c r="W201" s="143">
        <f t="shared" si="1"/>
        <v>0</v>
      </c>
      <c r="X201" s="143">
        <v>4.0000000000000001E-3</v>
      </c>
      <c r="Y201" s="143">
        <f t="shared" si="2"/>
        <v>4.0000000000000001E-3</v>
      </c>
      <c r="Z201" s="143">
        <v>0</v>
      </c>
      <c r="AA201" s="144">
        <f t="shared" si="3"/>
        <v>0</v>
      </c>
      <c r="AR201" s="21" t="s">
        <v>255</v>
      </c>
      <c r="AT201" s="21" t="s">
        <v>254</v>
      </c>
      <c r="AU201" s="21" t="s">
        <v>130</v>
      </c>
      <c r="AY201" s="21" t="s">
        <v>123</v>
      </c>
      <c r="BE201" s="145">
        <f t="shared" si="4"/>
        <v>0</v>
      </c>
      <c r="BF201" s="145">
        <f t="shared" si="5"/>
        <v>0</v>
      </c>
      <c r="BG201" s="145">
        <f t="shared" si="6"/>
        <v>0</v>
      </c>
      <c r="BH201" s="145">
        <f t="shared" si="7"/>
        <v>0</v>
      </c>
      <c r="BI201" s="145">
        <f t="shared" si="8"/>
        <v>0</v>
      </c>
      <c r="BJ201" s="21" t="s">
        <v>130</v>
      </c>
      <c r="BK201" s="146">
        <f t="shared" si="9"/>
        <v>0</v>
      </c>
      <c r="BL201" s="21" t="s">
        <v>238</v>
      </c>
      <c r="BM201" s="21" t="s">
        <v>267</v>
      </c>
    </row>
    <row r="202" spans="2:65" s="1" customFormat="1" ht="25.5" customHeight="1" x14ac:dyDescent="0.3">
      <c r="B202" s="136"/>
      <c r="C202" s="137">
        <v>28</v>
      </c>
      <c r="D202" s="137" t="s">
        <v>125</v>
      </c>
      <c r="E202" s="138" t="s">
        <v>268</v>
      </c>
      <c r="F202" s="251" t="s">
        <v>269</v>
      </c>
      <c r="G202" s="251"/>
      <c r="H202" s="251"/>
      <c r="I202" s="251"/>
      <c r="J202" s="139" t="s">
        <v>253</v>
      </c>
      <c r="K202" s="140">
        <v>1</v>
      </c>
      <c r="L202" s="252"/>
      <c r="M202" s="252"/>
      <c r="N202" s="252">
        <f t="shared" si="0"/>
        <v>0</v>
      </c>
      <c r="O202" s="252"/>
      <c r="P202" s="252"/>
      <c r="Q202" s="252"/>
      <c r="R202" s="141"/>
      <c r="T202" s="142" t="s">
        <v>5</v>
      </c>
      <c r="U202" s="43" t="s">
        <v>37</v>
      </c>
      <c r="V202" s="143">
        <v>0.35106999999999999</v>
      </c>
      <c r="W202" s="143">
        <f t="shared" si="1"/>
        <v>0.35106999999999999</v>
      </c>
      <c r="X202" s="143">
        <v>0</v>
      </c>
      <c r="Y202" s="143">
        <f t="shared" si="2"/>
        <v>0</v>
      </c>
      <c r="Z202" s="143">
        <v>0</v>
      </c>
      <c r="AA202" s="144">
        <f t="shared" si="3"/>
        <v>0</v>
      </c>
      <c r="AR202" s="21" t="s">
        <v>238</v>
      </c>
      <c r="AT202" s="21" t="s">
        <v>125</v>
      </c>
      <c r="AU202" s="21" t="s">
        <v>130</v>
      </c>
      <c r="AY202" s="21" t="s">
        <v>123</v>
      </c>
      <c r="BE202" s="145">
        <f t="shared" si="4"/>
        <v>0</v>
      </c>
      <c r="BF202" s="145">
        <f t="shared" si="5"/>
        <v>0</v>
      </c>
      <c r="BG202" s="145">
        <f t="shared" si="6"/>
        <v>0</v>
      </c>
      <c r="BH202" s="145">
        <f t="shared" si="7"/>
        <v>0</v>
      </c>
      <c r="BI202" s="145">
        <f t="shared" si="8"/>
        <v>0</v>
      </c>
      <c r="BJ202" s="21" t="s">
        <v>130</v>
      </c>
      <c r="BK202" s="146">
        <f t="shared" si="9"/>
        <v>0</v>
      </c>
      <c r="BL202" s="21" t="s">
        <v>238</v>
      </c>
      <c r="BM202" s="21" t="s">
        <v>270</v>
      </c>
    </row>
    <row r="203" spans="2:65" s="1" customFormat="1" ht="16.5" customHeight="1" x14ac:dyDescent="0.3">
      <c r="B203" s="136"/>
      <c r="C203" s="171">
        <v>29</v>
      </c>
      <c r="D203" s="171" t="s">
        <v>254</v>
      </c>
      <c r="E203" s="172" t="s">
        <v>271</v>
      </c>
      <c r="F203" s="269" t="s">
        <v>272</v>
      </c>
      <c r="G203" s="269"/>
      <c r="H203" s="269"/>
      <c r="I203" s="269"/>
      <c r="J203" s="173" t="s">
        <v>128</v>
      </c>
      <c r="K203" s="174">
        <v>1</v>
      </c>
      <c r="L203" s="270"/>
      <c r="M203" s="270"/>
      <c r="N203" s="270">
        <f t="shared" si="0"/>
        <v>0</v>
      </c>
      <c r="O203" s="252"/>
      <c r="P203" s="252"/>
      <c r="Q203" s="252"/>
      <c r="R203" s="141"/>
      <c r="T203" s="142" t="s">
        <v>5</v>
      </c>
      <c r="U203" s="43" t="s">
        <v>37</v>
      </c>
      <c r="V203" s="143">
        <v>0</v>
      </c>
      <c r="W203" s="143">
        <f t="shared" si="1"/>
        <v>0</v>
      </c>
      <c r="X203" s="143">
        <v>8.7000000000000001E-4</v>
      </c>
      <c r="Y203" s="143">
        <f t="shared" si="2"/>
        <v>8.7000000000000001E-4</v>
      </c>
      <c r="Z203" s="143">
        <v>0</v>
      </c>
      <c r="AA203" s="144">
        <f t="shared" si="3"/>
        <v>0</v>
      </c>
      <c r="AR203" s="21" t="s">
        <v>255</v>
      </c>
      <c r="AT203" s="21" t="s">
        <v>254</v>
      </c>
      <c r="AU203" s="21" t="s">
        <v>130</v>
      </c>
      <c r="AY203" s="21" t="s">
        <v>123</v>
      </c>
      <c r="BE203" s="145">
        <f t="shared" si="4"/>
        <v>0</v>
      </c>
      <c r="BF203" s="145">
        <f t="shared" si="5"/>
        <v>0</v>
      </c>
      <c r="BG203" s="145">
        <f t="shared" si="6"/>
        <v>0</v>
      </c>
      <c r="BH203" s="145">
        <f t="shared" si="7"/>
        <v>0</v>
      </c>
      <c r="BI203" s="145">
        <f t="shared" si="8"/>
        <v>0</v>
      </c>
      <c r="BJ203" s="21" t="s">
        <v>130</v>
      </c>
      <c r="BK203" s="146">
        <f t="shared" si="9"/>
        <v>0</v>
      </c>
      <c r="BL203" s="21" t="s">
        <v>238</v>
      </c>
      <c r="BM203" s="21" t="s">
        <v>273</v>
      </c>
    </row>
    <row r="204" spans="2:65" s="1" customFormat="1" ht="25.5" customHeight="1" x14ac:dyDescent="0.3">
      <c r="B204" s="136"/>
      <c r="C204" s="137">
        <v>30</v>
      </c>
      <c r="D204" s="137" t="s">
        <v>125</v>
      </c>
      <c r="E204" s="138" t="s">
        <v>280</v>
      </c>
      <c r="F204" s="251" t="s">
        <v>281</v>
      </c>
      <c r="G204" s="251"/>
      <c r="H204" s="251"/>
      <c r="I204" s="251"/>
      <c r="J204" s="139" t="s">
        <v>282</v>
      </c>
      <c r="K204" s="140">
        <v>15.015000000000001</v>
      </c>
      <c r="L204" s="252"/>
      <c r="M204" s="252"/>
      <c r="N204" s="252">
        <f t="shared" si="0"/>
        <v>0</v>
      </c>
      <c r="O204" s="252"/>
      <c r="P204" s="252"/>
      <c r="Q204" s="252"/>
      <c r="R204" s="141"/>
      <c r="T204" s="142" t="s">
        <v>5</v>
      </c>
      <c r="U204" s="43" t="s">
        <v>37</v>
      </c>
      <c r="V204" s="143">
        <v>0</v>
      </c>
      <c r="W204" s="143">
        <f t="shared" si="1"/>
        <v>0</v>
      </c>
      <c r="X204" s="143">
        <v>0</v>
      </c>
      <c r="Y204" s="143">
        <f t="shared" si="2"/>
        <v>0</v>
      </c>
      <c r="Z204" s="143">
        <v>0</v>
      </c>
      <c r="AA204" s="144">
        <f t="shared" si="3"/>
        <v>0</v>
      </c>
      <c r="AR204" s="21" t="s">
        <v>238</v>
      </c>
      <c r="AT204" s="21" t="s">
        <v>125</v>
      </c>
      <c r="AU204" s="21" t="s">
        <v>130</v>
      </c>
      <c r="AY204" s="21" t="s">
        <v>123</v>
      </c>
      <c r="BE204" s="145">
        <f t="shared" si="4"/>
        <v>0</v>
      </c>
      <c r="BF204" s="145">
        <f t="shared" si="5"/>
        <v>0</v>
      </c>
      <c r="BG204" s="145">
        <f t="shared" si="6"/>
        <v>0</v>
      </c>
      <c r="BH204" s="145">
        <f t="shared" si="7"/>
        <v>0</v>
      </c>
      <c r="BI204" s="145">
        <f t="shared" si="8"/>
        <v>0</v>
      </c>
      <c r="BJ204" s="21" t="s">
        <v>130</v>
      </c>
      <c r="BK204" s="146">
        <f t="shared" si="9"/>
        <v>0</v>
      </c>
      <c r="BL204" s="21" t="s">
        <v>238</v>
      </c>
      <c r="BM204" s="21" t="s">
        <v>283</v>
      </c>
    </row>
    <row r="205" spans="2:65" s="9" customFormat="1" ht="29.85" customHeight="1" x14ac:dyDescent="0.35">
      <c r="B205" s="125"/>
      <c r="C205" s="126"/>
      <c r="D205" s="135" t="s">
        <v>101</v>
      </c>
      <c r="E205" s="135"/>
      <c r="F205" s="135"/>
      <c r="G205" s="135"/>
      <c r="H205" s="135"/>
      <c r="I205" s="135"/>
      <c r="J205" s="135"/>
      <c r="K205" s="135"/>
      <c r="L205" s="135"/>
      <c r="M205" s="135"/>
      <c r="N205" s="267">
        <f>BK205</f>
        <v>0</v>
      </c>
      <c r="O205" s="268"/>
      <c r="P205" s="268"/>
      <c r="Q205" s="268"/>
      <c r="R205" s="128"/>
      <c r="T205" s="129"/>
      <c r="U205" s="126"/>
      <c r="V205" s="126"/>
      <c r="W205" s="130">
        <f>SUM(W206:W207)</f>
        <v>1.28962</v>
      </c>
      <c r="X205" s="126"/>
      <c r="Y205" s="130">
        <f>SUM(Y206:Y207)</f>
        <v>2.0000000000000001E-4</v>
      </c>
      <c r="Z205" s="126"/>
      <c r="AA205" s="131">
        <f>SUM(AA206:AA207)</f>
        <v>4.9860000000000002E-2</v>
      </c>
      <c r="AC205" s="181"/>
      <c r="AR205" s="132" t="s">
        <v>130</v>
      </c>
      <c r="AT205" s="133" t="s">
        <v>69</v>
      </c>
      <c r="AU205" s="133" t="s">
        <v>75</v>
      </c>
      <c r="AY205" s="132" t="s">
        <v>123</v>
      </c>
      <c r="BK205" s="134">
        <f>SUM(BK206:BK207)</f>
        <v>0</v>
      </c>
    </row>
    <row r="206" spans="2:65" s="1" customFormat="1" ht="38.25" customHeight="1" x14ac:dyDescent="0.3">
      <c r="B206" s="136"/>
      <c r="C206" s="137">
        <v>31</v>
      </c>
      <c r="D206" s="137" t="s">
        <v>125</v>
      </c>
      <c r="E206" s="138" t="s">
        <v>285</v>
      </c>
      <c r="F206" s="251" t="s">
        <v>286</v>
      </c>
      <c r="G206" s="251"/>
      <c r="H206" s="251"/>
      <c r="I206" s="251"/>
      <c r="J206" s="139" t="s">
        <v>128</v>
      </c>
      <c r="K206" s="140">
        <v>2</v>
      </c>
      <c r="L206" s="252"/>
      <c r="M206" s="252"/>
      <c r="N206" s="252">
        <f>ROUND(L206*K206,3)</f>
        <v>0</v>
      </c>
      <c r="O206" s="252"/>
      <c r="P206" s="252"/>
      <c r="Q206" s="252"/>
      <c r="R206" s="141"/>
      <c r="T206" s="142" t="s">
        <v>5</v>
      </c>
      <c r="U206" s="43" t="s">
        <v>37</v>
      </c>
      <c r="V206" s="143">
        <v>0.25416</v>
      </c>
      <c r="W206" s="143">
        <f>V206*K206</f>
        <v>0.50831999999999999</v>
      </c>
      <c r="X206" s="143">
        <v>8.0000000000000007E-5</v>
      </c>
      <c r="Y206" s="143">
        <f>X206*K206</f>
        <v>1.6000000000000001E-4</v>
      </c>
      <c r="Z206" s="143">
        <v>2.4930000000000001E-2</v>
      </c>
      <c r="AA206" s="144">
        <f>Z206*K206</f>
        <v>4.9860000000000002E-2</v>
      </c>
      <c r="AR206" s="21" t="s">
        <v>238</v>
      </c>
      <c r="AT206" s="21" t="s">
        <v>125</v>
      </c>
      <c r="AU206" s="21" t="s">
        <v>130</v>
      </c>
      <c r="AY206" s="21" t="s">
        <v>123</v>
      </c>
      <c r="BE206" s="145">
        <f>IF(U206="základná",N206,0)</f>
        <v>0</v>
      </c>
      <c r="BF206" s="145">
        <f>IF(U206="znížená",N206,0)</f>
        <v>0</v>
      </c>
      <c r="BG206" s="145">
        <f>IF(U206="zákl. prenesená",N206,0)</f>
        <v>0</v>
      </c>
      <c r="BH206" s="145">
        <f>IF(U206="zníž. prenesená",N206,0)</f>
        <v>0</v>
      </c>
      <c r="BI206" s="145">
        <f>IF(U206="nulová",N206,0)</f>
        <v>0</v>
      </c>
      <c r="BJ206" s="21" t="s">
        <v>130</v>
      </c>
      <c r="BK206" s="146">
        <f>ROUND(L206*K206,3)</f>
        <v>0</v>
      </c>
      <c r="BL206" s="21" t="s">
        <v>238</v>
      </c>
      <c r="BM206" s="21" t="s">
        <v>287</v>
      </c>
    </row>
    <row r="207" spans="2:65" s="1" customFormat="1" ht="38.25" customHeight="1" x14ac:dyDescent="0.3">
      <c r="B207" s="136"/>
      <c r="C207" s="137">
        <v>32</v>
      </c>
      <c r="D207" s="137" t="s">
        <v>125</v>
      </c>
      <c r="E207" s="138" t="s">
        <v>288</v>
      </c>
      <c r="F207" s="251" t="s">
        <v>289</v>
      </c>
      <c r="G207" s="251"/>
      <c r="H207" s="251"/>
      <c r="I207" s="251"/>
      <c r="J207" s="139" t="s">
        <v>128</v>
      </c>
      <c r="K207" s="140">
        <v>2</v>
      </c>
      <c r="L207" s="252"/>
      <c r="M207" s="252"/>
      <c r="N207" s="252">
        <f>ROUND(L207*K207,3)</f>
        <v>0</v>
      </c>
      <c r="O207" s="252"/>
      <c r="P207" s="252"/>
      <c r="Q207" s="252"/>
      <c r="R207" s="141"/>
      <c r="T207" s="142" t="s">
        <v>5</v>
      </c>
      <c r="U207" s="43" t="s">
        <v>37</v>
      </c>
      <c r="V207" s="143">
        <v>0.39065</v>
      </c>
      <c r="W207" s="143">
        <f>V207*K207</f>
        <v>0.78129999999999999</v>
      </c>
      <c r="X207" s="143">
        <v>2.0000000000000002E-5</v>
      </c>
      <c r="Y207" s="143">
        <f>X207*K207</f>
        <v>4.0000000000000003E-5</v>
      </c>
      <c r="Z207" s="143">
        <v>0</v>
      </c>
      <c r="AA207" s="144">
        <f>Z207*K207</f>
        <v>0</v>
      </c>
      <c r="AR207" s="21" t="s">
        <v>238</v>
      </c>
      <c r="AT207" s="21" t="s">
        <v>125</v>
      </c>
      <c r="AU207" s="21" t="s">
        <v>130</v>
      </c>
      <c r="AY207" s="21" t="s">
        <v>123</v>
      </c>
      <c r="BE207" s="145">
        <f>IF(U207="základná",N207,0)</f>
        <v>0</v>
      </c>
      <c r="BF207" s="145">
        <f>IF(U207="znížená",N207,0)</f>
        <v>0</v>
      </c>
      <c r="BG207" s="145">
        <f>IF(U207="zákl. prenesená",N207,0)</f>
        <v>0</v>
      </c>
      <c r="BH207" s="145">
        <f>IF(U207="zníž. prenesená",N207,0)</f>
        <v>0</v>
      </c>
      <c r="BI207" s="145">
        <f>IF(U207="nulová",N207,0)</f>
        <v>0</v>
      </c>
      <c r="BJ207" s="21" t="s">
        <v>130</v>
      </c>
      <c r="BK207" s="146">
        <f>ROUND(L207*K207,3)</f>
        <v>0</v>
      </c>
      <c r="BL207" s="21" t="s">
        <v>238</v>
      </c>
      <c r="BM207" s="21" t="s">
        <v>290</v>
      </c>
    </row>
    <row r="208" spans="2:65" s="9" customFormat="1" ht="29.85" customHeight="1" x14ac:dyDescent="0.35">
      <c r="B208" s="125"/>
      <c r="C208" s="126"/>
      <c r="D208" s="135" t="s">
        <v>102</v>
      </c>
      <c r="E208" s="135"/>
      <c r="F208" s="135"/>
      <c r="G208" s="135"/>
      <c r="H208" s="135"/>
      <c r="I208" s="135"/>
      <c r="J208" s="135"/>
      <c r="K208" s="135"/>
      <c r="L208" s="135"/>
      <c r="M208" s="135"/>
      <c r="N208" s="267">
        <f>BK208</f>
        <v>0</v>
      </c>
      <c r="O208" s="268"/>
      <c r="P208" s="268"/>
      <c r="Q208" s="268"/>
      <c r="R208" s="128"/>
      <c r="T208" s="129"/>
      <c r="U208" s="126"/>
      <c r="V208" s="126"/>
      <c r="W208" s="130">
        <f>SUM(W209:W213)</f>
        <v>3.2175328000000003</v>
      </c>
      <c r="X208" s="126"/>
      <c r="Y208" s="130">
        <f>SUM(Y209:Y213)</f>
        <v>6.8953200000000006E-2</v>
      </c>
      <c r="Z208" s="126"/>
      <c r="AA208" s="131">
        <f>SUM(AA209:AA213)</f>
        <v>0</v>
      </c>
      <c r="AC208" s="181"/>
      <c r="AR208" s="132" t="s">
        <v>130</v>
      </c>
      <c r="AT208" s="133" t="s">
        <v>69</v>
      </c>
      <c r="AU208" s="133" t="s">
        <v>75</v>
      </c>
      <c r="AY208" s="132" t="s">
        <v>123</v>
      </c>
      <c r="BK208" s="134">
        <f>SUM(BK209:BK213)</f>
        <v>0</v>
      </c>
    </row>
    <row r="209" spans="2:65" s="1" customFormat="1" ht="38.25" customHeight="1" x14ac:dyDescent="0.3">
      <c r="B209" s="136"/>
      <c r="C209" s="137">
        <v>33</v>
      </c>
      <c r="D209" s="137" t="s">
        <v>125</v>
      </c>
      <c r="E209" s="138" t="s">
        <v>291</v>
      </c>
      <c r="F209" s="251" t="s">
        <v>292</v>
      </c>
      <c r="G209" s="251"/>
      <c r="H209" s="251"/>
      <c r="I209" s="251"/>
      <c r="J209" s="139" t="s">
        <v>134</v>
      </c>
      <c r="K209" s="140">
        <v>3.72</v>
      </c>
      <c r="L209" s="252"/>
      <c r="M209" s="252"/>
      <c r="N209" s="252">
        <f>ROUND(L209*K209,3)</f>
        <v>0</v>
      </c>
      <c r="O209" s="252"/>
      <c r="P209" s="252"/>
      <c r="Q209" s="252"/>
      <c r="R209" s="141"/>
      <c r="T209" s="142" t="s">
        <v>5</v>
      </c>
      <c r="U209" s="43" t="s">
        <v>37</v>
      </c>
      <c r="V209" s="143">
        <v>0.69174000000000002</v>
      </c>
      <c r="W209" s="143">
        <f>V209*K209</f>
        <v>2.5732728000000002</v>
      </c>
      <c r="X209" s="143">
        <v>1.5559999999999999E-2</v>
      </c>
      <c r="Y209" s="143">
        <f>X209*K209</f>
        <v>5.7883200000000003E-2</v>
      </c>
      <c r="Z209" s="143">
        <v>0</v>
      </c>
      <c r="AA209" s="144">
        <f>Z209*K209</f>
        <v>0</v>
      </c>
      <c r="AR209" s="21" t="s">
        <v>238</v>
      </c>
      <c r="AT209" s="21" t="s">
        <v>125</v>
      </c>
      <c r="AU209" s="21" t="s">
        <v>130</v>
      </c>
      <c r="AY209" s="21" t="s">
        <v>123</v>
      </c>
      <c r="BE209" s="145">
        <f>IF(U209="základná",N209,0)</f>
        <v>0</v>
      </c>
      <c r="BF209" s="145">
        <f>IF(U209="znížená",N209,0)</f>
        <v>0</v>
      </c>
      <c r="BG209" s="145">
        <f>IF(U209="zákl. prenesená",N209,0)</f>
        <v>0</v>
      </c>
      <c r="BH209" s="145">
        <f>IF(U209="zníž. prenesená",N209,0)</f>
        <v>0</v>
      </c>
      <c r="BI209" s="145">
        <f>IF(U209="nulová",N209,0)</f>
        <v>0</v>
      </c>
      <c r="BJ209" s="21" t="s">
        <v>130</v>
      </c>
      <c r="BK209" s="146">
        <f>ROUND(L209*K209,3)</f>
        <v>0</v>
      </c>
      <c r="BL209" s="21" t="s">
        <v>238</v>
      </c>
      <c r="BM209" s="21" t="s">
        <v>293</v>
      </c>
    </row>
    <row r="210" spans="2:65" s="10" customFormat="1" ht="16.5" customHeight="1" x14ac:dyDescent="0.3">
      <c r="B210" s="147"/>
      <c r="C210" s="148"/>
      <c r="D210" s="148"/>
      <c r="E210" s="149" t="s">
        <v>5</v>
      </c>
      <c r="F210" s="259" t="s">
        <v>294</v>
      </c>
      <c r="G210" s="260"/>
      <c r="H210" s="260"/>
      <c r="I210" s="260"/>
      <c r="J210" s="148"/>
      <c r="K210" s="150">
        <v>3.72</v>
      </c>
      <c r="L210" s="148"/>
      <c r="M210" s="148"/>
      <c r="N210" s="148"/>
      <c r="O210" s="148"/>
      <c r="P210" s="148"/>
      <c r="Q210" s="148"/>
      <c r="R210" s="151"/>
      <c r="T210" s="152"/>
      <c r="U210" s="148"/>
      <c r="V210" s="148"/>
      <c r="W210" s="148"/>
      <c r="X210" s="148"/>
      <c r="Y210" s="148"/>
      <c r="Z210" s="148"/>
      <c r="AA210" s="153"/>
      <c r="AT210" s="154" t="s">
        <v>137</v>
      </c>
      <c r="AU210" s="154" t="s">
        <v>130</v>
      </c>
      <c r="AV210" s="10" t="s">
        <v>130</v>
      </c>
      <c r="AW210" s="10" t="s">
        <v>27</v>
      </c>
      <c r="AX210" s="10" t="s">
        <v>75</v>
      </c>
      <c r="AY210" s="154" t="s">
        <v>123</v>
      </c>
    </row>
    <row r="211" spans="2:65" s="1" customFormat="1" ht="38.25" customHeight="1" x14ac:dyDescent="0.3">
      <c r="B211" s="136"/>
      <c r="C211" s="137">
        <v>34</v>
      </c>
      <c r="D211" s="137" t="s">
        <v>125</v>
      </c>
      <c r="E211" s="138" t="s">
        <v>295</v>
      </c>
      <c r="F211" s="251" t="s">
        <v>296</v>
      </c>
      <c r="G211" s="251"/>
      <c r="H211" s="251"/>
      <c r="I211" s="251"/>
      <c r="J211" s="139" t="s">
        <v>128</v>
      </c>
      <c r="K211" s="140">
        <v>1</v>
      </c>
      <c r="L211" s="252"/>
      <c r="M211" s="252"/>
      <c r="N211" s="252">
        <f>ROUND(L211*K211,3)</f>
        <v>0</v>
      </c>
      <c r="O211" s="252"/>
      <c r="P211" s="252"/>
      <c r="Q211" s="252"/>
      <c r="R211" s="141"/>
      <c r="T211" s="142" t="s">
        <v>5</v>
      </c>
      <c r="U211" s="43" t="s">
        <v>37</v>
      </c>
      <c r="V211" s="143">
        <v>0.64426000000000005</v>
      </c>
      <c r="W211" s="143">
        <f>V211*K211</f>
        <v>0.64426000000000005</v>
      </c>
      <c r="X211" s="143">
        <v>6.9999999999999994E-5</v>
      </c>
      <c r="Y211" s="143">
        <f>X211*K211</f>
        <v>6.9999999999999994E-5</v>
      </c>
      <c r="Z211" s="143">
        <v>0</v>
      </c>
      <c r="AA211" s="144">
        <f>Z211*K211</f>
        <v>0</v>
      </c>
      <c r="AR211" s="21" t="s">
        <v>238</v>
      </c>
      <c r="AT211" s="21" t="s">
        <v>125</v>
      </c>
      <c r="AU211" s="21" t="s">
        <v>130</v>
      </c>
      <c r="AY211" s="21" t="s">
        <v>123</v>
      </c>
      <c r="BE211" s="145">
        <f>IF(U211="základná",N211,0)</f>
        <v>0</v>
      </c>
      <c r="BF211" s="145">
        <f>IF(U211="znížená",N211,0)</f>
        <v>0</v>
      </c>
      <c r="BG211" s="145">
        <f>IF(U211="zákl. prenesená",N211,0)</f>
        <v>0</v>
      </c>
      <c r="BH211" s="145">
        <f>IF(U211="zníž. prenesená",N211,0)</f>
        <v>0</v>
      </c>
      <c r="BI211" s="145">
        <f>IF(U211="nulová",N211,0)</f>
        <v>0</v>
      </c>
      <c r="BJ211" s="21" t="s">
        <v>130</v>
      </c>
      <c r="BK211" s="146">
        <f>ROUND(L211*K211,3)</f>
        <v>0</v>
      </c>
      <c r="BL211" s="21" t="s">
        <v>238</v>
      </c>
      <c r="BM211" s="21" t="s">
        <v>297</v>
      </c>
    </row>
    <row r="212" spans="2:65" s="1" customFormat="1" ht="16.5" customHeight="1" x14ac:dyDescent="0.3">
      <c r="B212" s="136"/>
      <c r="C212" s="171">
        <v>35</v>
      </c>
      <c r="D212" s="171" t="s">
        <v>254</v>
      </c>
      <c r="E212" s="172" t="s">
        <v>298</v>
      </c>
      <c r="F212" s="269" t="s">
        <v>299</v>
      </c>
      <c r="G212" s="269"/>
      <c r="H212" s="269"/>
      <c r="I212" s="269"/>
      <c r="J212" s="173" t="s">
        <v>128</v>
      </c>
      <c r="K212" s="174">
        <v>1</v>
      </c>
      <c r="L212" s="270"/>
      <c r="M212" s="270"/>
      <c r="N212" s="270">
        <f>ROUND(L212*K212,3)</f>
        <v>0</v>
      </c>
      <c r="O212" s="252"/>
      <c r="P212" s="252"/>
      <c r="Q212" s="252"/>
      <c r="R212" s="141"/>
      <c r="T212" s="142" t="s">
        <v>5</v>
      </c>
      <c r="U212" s="43" t="s">
        <v>37</v>
      </c>
      <c r="V212" s="143">
        <v>0</v>
      </c>
      <c r="W212" s="143">
        <f>V212*K212</f>
        <v>0</v>
      </c>
      <c r="X212" s="143">
        <v>1.0999999999999999E-2</v>
      </c>
      <c r="Y212" s="143">
        <f>X212*K212</f>
        <v>1.0999999999999999E-2</v>
      </c>
      <c r="Z212" s="143">
        <v>0</v>
      </c>
      <c r="AA212" s="144">
        <f>Z212*K212</f>
        <v>0</v>
      </c>
      <c r="AR212" s="21" t="s">
        <v>255</v>
      </c>
      <c r="AT212" s="21" t="s">
        <v>254</v>
      </c>
      <c r="AU212" s="21" t="s">
        <v>130</v>
      </c>
      <c r="AY212" s="21" t="s">
        <v>123</v>
      </c>
      <c r="BE212" s="145">
        <f>IF(U212="základná",N212,0)</f>
        <v>0</v>
      </c>
      <c r="BF212" s="145">
        <f>IF(U212="znížená",N212,0)</f>
        <v>0</v>
      </c>
      <c r="BG212" s="145">
        <f>IF(U212="zákl. prenesená",N212,0)</f>
        <v>0</v>
      </c>
      <c r="BH212" s="145">
        <f>IF(U212="zníž. prenesená",N212,0)</f>
        <v>0</v>
      </c>
      <c r="BI212" s="145">
        <f>IF(U212="nulová",N212,0)</f>
        <v>0</v>
      </c>
      <c r="BJ212" s="21" t="s">
        <v>130</v>
      </c>
      <c r="BK212" s="146">
        <f>ROUND(L212*K212,3)</f>
        <v>0</v>
      </c>
      <c r="BL212" s="21" t="s">
        <v>238</v>
      </c>
      <c r="BM212" s="21" t="s">
        <v>300</v>
      </c>
    </row>
    <row r="213" spans="2:65" s="1" customFormat="1" ht="38.25" customHeight="1" x14ac:dyDescent="0.3">
      <c r="B213" s="136"/>
      <c r="C213" s="137">
        <v>36</v>
      </c>
      <c r="D213" s="137" t="s">
        <v>125</v>
      </c>
      <c r="E213" s="138" t="s">
        <v>301</v>
      </c>
      <c r="F213" s="251" t="s">
        <v>302</v>
      </c>
      <c r="G213" s="251"/>
      <c r="H213" s="251"/>
      <c r="I213" s="251"/>
      <c r="J213" s="139" t="s">
        <v>282</v>
      </c>
      <c r="K213" s="140">
        <v>0.97899999999999998</v>
      </c>
      <c r="L213" s="252"/>
      <c r="M213" s="252"/>
      <c r="N213" s="252">
        <f>ROUND(L213*K213,3)</f>
        <v>0</v>
      </c>
      <c r="O213" s="252"/>
      <c r="P213" s="252"/>
      <c r="Q213" s="252"/>
      <c r="R213" s="141"/>
      <c r="T213" s="142" t="s">
        <v>5</v>
      </c>
      <c r="U213" s="43" t="s">
        <v>37</v>
      </c>
      <c r="V213" s="143">
        <v>0</v>
      </c>
      <c r="W213" s="143">
        <f>V213*K213</f>
        <v>0</v>
      </c>
      <c r="X213" s="143">
        <v>0</v>
      </c>
      <c r="Y213" s="143">
        <f>X213*K213</f>
        <v>0</v>
      </c>
      <c r="Z213" s="143">
        <v>0</v>
      </c>
      <c r="AA213" s="144">
        <f>Z213*K213</f>
        <v>0</v>
      </c>
      <c r="AR213" s="21" t="s">
        <v>238</v>
      </c>
      <c r="AT213" s="21" t="s">
        <v>125</v>
      </c>
      <c r="AU213" s="21" t="s">
        <v>130</v>
      </c>
      <c r="AY213" s="21" t="s">
        <v>123</v>
      </c>
      <c r="BE213" s="145">
        <f>IF(U213="základná",N213,0)</f>
        <v>0</v>
      </c>
      <c r="BF213" s="145">
        <f>IF(U213="znížená",N213,0)</f>
        <v>0</v>
      </c>
      <c r="BG213" s="145">
        <f>IF(U213="zákl. prenesená",N213,0)</f>
        <v>0</v>
      </c>
      <c r="BH213" s="145">
        <f>IF(U213="zníž. prenesená",N213,0)</f>
        <v>0</v>
      </c>
      <c r="BI213" s="145">
        <f>IF(U213="nulová",N213,0)</f>
        <v>0</v>
      </c>
      <c r="BJ213" s="21" t="s">
        <v>130</v>
      </c>
      <c r="BK213" s="146">
        <f>ROUND(L213*K213,3)</f>
        <v>0</v>
      </c>
      <c r="BL213" s="21" t="s">
        <v>238</v>
      </c>
      <c r="BM213" s="21" t="s">
        <v>303</v>
      </c>
    </row>
    <row r="214" spans="2:65" s="9" customFormat="1" ht="29.85" customHeight="1" x14ac:dyDescent="0.35">
      <c r="B214" s="125"/>
      <c r="C214" s="126"/>
      <c r="D214" s="135" t="s">
        <v>103</v>
      </c>
      <c r="E214" s="135"/>
      <c r="F214" s="135"/>
      <c r="G214" s="135"/>
      <c r="H214" s="135"/>
      <c r="I214" s="135"/>
      <c r="J214" s="135"/>
      <c r="K214" s="135"/>
      <c r="L214" s="135"/>
      <c r="M214" s="135"/>
      <c r="N214" s="267">
        <f>BK214</f>
        <v>0</v>
      </c>
      <c r="O214" s="268"/>
      <c r="P214" s="268"/>
      <c r="Q214" s="268"/>
      <c r="R214" s="128"/>
      <c r="T214" s="129"/>
      <c r="U214" s="126"/>
      <c r="V214" s="126"/>
      <c r="W214" s="130">
        <f>SUM(W215:W220)</f>
        <v>12.80631</v>
      </c>
      <c r="X214" s="126"/>
      <c r="Y214" s="130">
        <f>SUM(Y215:Y220)</f>
        <v>0.12435000000000002</v>
      </c>
      <c r="Z214" s="126"/>
      <c r="AA214" s="131">
        <f>SUM(AA215:AA220)</f>
        <v>0</v>
      </c>
      <c r="AC214" s="181"/>
      <c r="AR214" s="132" t="s">
        <v>130</v>
      </c>
      <c r="AT214" s="133" t="s">
        <v>69</v>
      </c>
      <c r="AU214" s="133" t="s">
        <v>75</v>
      </c>
      <c r="AY214" s="132" t="s">
        <v>123</v>
      </c>
      <c r="BK214" s="134">
        <f>SUM(BK215:BK220)</f>
        <v>0</v>
      </c>
    </row>
    <row r="215" spans="2:65" s="1" customFormat="1" ht="38.25" customHeight="1" x14ac:dyDescent="0.3">
      <c r="B215" s="136"/>
      <c r="C215" s="137">
        <v>37</v>
      </c>
      <c r="D215" s="137" t="s">
        <v>125</v>
      </c>
      <c r="E215" s="138" t="s">
        <v>304</v>
      </c>
      <c r="F215" s="251" t="s">
        <v>305</v>
      </c>
      <c r="G215" s="251"/>
      <c r="H215" s="251"/>
      <c r="I215" s="251"/>
      <c r="J215" s="139" t="s">
        <v>128</v>
      </c>
      <c r="K215" s="140">
        <v>3</v>
      </c>
      <c r="L215" s="252"/>
      <c r="M215" s="252"/>
      <c r="N215" s="252">
        <f t="shared" ref="N215:N220" si="10">ROUND(L215*K215,3)</f>
        <v>0</v>
      </c>
      <c r="O215" s="252"/>
      <c r="P215" s="252"/>
      <c r="Q215" s="252"/>
      <c r="R215" s="141"/>
      <c r="T215" s="142" t="s">
        <v>5</v>
      </c>
      <c r="U215" s="43" t="s">
        <v>37</v>
      </c>
      <c r="V215" s="143">
        <v>1.2250099999999999</v>
      </c>
      <c r="W215" s="143">
        <f t="shared" ref="W215:W220" si="11">V215*K215</f>
        <v>3.6750299999999996</v>
      </c>
      <c r="X215" s="143">
        <v>0</v>
      </c>
      <c r="Y215" s="143">
        <f t="shared" ref="Y215:Y220" si="12">X215*K215</f>
        <v>0</v>
      </c>
      <c r="Z215" s="143">
        <v>0</v>
      </c>
      <c r="AA215" s="144">
        <f t="shared" ref="AA215:AA220" si="13">Z215*K215</f>
        <v>0</v>
      </c>
      <c r="AR215" s="21" t="s">
        <v>238</v>
      </c>
      <c r="AT215" s="21" t="s">
        <v>125</v>
      </c>
      <c r="AU215" s="21" t="s">
        <v>130</v>
      </c>
      <c r="AY215" s="21" t="s">
        <v>123</v>
      </c>
      <c r="BE215" s="145">
        <f t="shared" ref="BE215:BE220" si="14">IF(U215="základná",N215,0)</f>
        <v>0</v>
      </c>
      <c r="BF215" s="145">
        <f t="shared" ref="BF215:BF220" si="15">IF(U215="znížená",N215,0)</f>
        <v>0</v>
      </c>
      <c r="BG215" s="145">
        <f t="shared" ref="BG215:BG220" si="16">IF(U215="zákl. prenesená",N215,0)</f>
        <v>0</v>
      </c>
      <c r="BH215" s="145">
        <f t="shared" ref="BH215:BH220" si="17">IF(U215="zníž. prenesená",N215,0)</f>
        <v>0</v>
      </c>
      <c r="BI215" s="145">
        <f t="shared" ref="BI215:BI220" si="18">IF(U215="nulová",N215,0)</f>
        <v>0</v>
      </c>
      <c r="BJ215" s="21" t="s">
        <v>130</v>
      </c>
      <c r="BK215" s="146">
        <f t="shared" ref="BK215:BK220" si="19">ROUND(L215*K215,3)</f>
        <v>0</v>
      </c>
      <c r="BL215" s="21" t="s">
        <v>238</v>
      </c>
      <c r="BM215" s="21" t="s">
        <v>306</v>
      </c>
    </row>
    <row r="216" spans="2:65" s="1" customFormat="1" ht="25.5" customHeight="1" x14ac:dyDescent="0.3">
      <c r="B216" s="136"/>
      <c r="C216" s="171">
        <v>38</v>
      </c>
      <c r="D216" s="171" t="s">
        <v>254</v>
      </c>
      <c r="E216" s="172" t="s">
        <v>307</v>
      </c>
      <c r="F216" s="269" t="s">
        <v>308</v>
      </c>
      <c r="G216" s="269"/>
      <c r="H216" s="269"/>
      <c r="I216" s="269"/>
      <c r="J216" s="173" t="s">
        <v>128</v>
      </c>
      <c r="K216" s="174">
        <v>3</v>
      </c>
      <c r="L216" s="270"/>
      <c r="M216" s="270"/>
      <c r="N216" s="270">
        <f t="shared" si="10"/>
        <v>0</v>
      </c>
      <c r="O216" s="252"/>
      <c r="P216" s="252"/>
      <c r="Q216" s="252"/>
      <c r="R216" s="141"/>
      <c r="T216" s="142" t="s">
        <v>5</v>
      </c>
      <c r="U216" s="43" t="s">
        <v>37</v>
      </c>
      <c r="V216" s="143">
        <v>0</v>
      </c>
      <c r="W216" s="143">
        <f t="shared" si="11"/>
        <v>0</v>
      </c>
      <c r="X216" s="143">
        <v>1E-3</v>
      </c>
      <c r="Y216" s="143">
        <f t="shared" si="12"/>
        <v>3.0000000000000001E-3</v>
      </c>
      <c r="Z216" s="143">
        <v>0</v>
      </c>
      <c r="AA216" s="144">
        <f t="shared" si="13"/>
        <v>0</v>
      </c>
      <c r="AR216" s="21" t="s">
        <v>255</v>
      </c>
      <c r="AT216" s="21" t="s">
        <v>254</v>
      </c>
      <c r="AU216" s="21" t="s">
        <v>130</v>
      </c>
      <c r="AY216" s="21" t="s">
        <v>123</v>
      </c>
      <c r="BE216" s="145">
        <f t="shared" si="14"/>
        <v>0</v>
      </c>
      <c r="BF216" s="145">
        <f t="shared" si="15"/>
        <v>0</v>
      </c>
      <c r="BG216" s="145">
        <f t="shared" si="16"/>
        <v>0</v>
      </c>
      <c r="BH216" s="145">
        <f t="shared" si="17"/>
        <v>0</v>
      </c>
      <c r="BI216" s="145">
        <f t="shared" si="18"/>
        <v>0</v>
      </c>
      <c r="BJ216" s="21" t="s">
        <v>130</v>
      </c>
      <c r="BK216" s="146">
        <f t="shared" si="19"/>
        <v>0</v>
      </c>
      <c r="BL216" s="21" t="s">
        <v>238</v>
      </c>
      <c r="BM216" s="21" t="s">
        <v>309</v>
      </c>
    </row>
    <row r="217" spans="2:65" s="1" customFormat="1" ht="38.25" customHeight="1" x14ac:dyDescent="0.3">
      <c r="B217" s="136"/>
      <c r="C217" s="171">
        <v>39</v>
      </c>
      <c r="D217" s="171" t="s">
        <v>254</v>
      </c>
      <c r="E217" s="172" t="s">
        <v>311</v>
      </c>
      <c r="F217" s="269" t="s">
        <v>312</v>
      </c>
      <c r="G217" s="269"/>
      <c r="H217" s="269"/>
      <c r="I217" s="269"/>
      <c r="J217" s="173" t="s">
        <v>128</v>
      </c>
      <c r="K217" s="174">
        <v>3</v>
      </c>
      <c r="L217" s="270"/>
      <c r="M217" s="270"/>
      <c r="N217" s="270">
        <f t="shared" si="10"/>
        <v>0</v>
      </c>
      <c r="O217" s="252"/>
      <c r="P217" s="252"/>
      <c r="Q217" s="252"/>
      <c r="R217" s="141"/>
      <c r="T217" s="142" t="s">
        <v>5</v>
      </c>
      <c r="U217" s="43" t="s">
        <v>37</v>
      </c>
      <c r="V217" s="143">
        <v>0</v>
      </c>
      <c r="W217" s="143">
        <f t="shared" si="11"/>
        <v>0</v>
      </c>
      <c r="X217" s="143">
        <v>2.5000000000000001E-2</v>
      </c>
      <c r="Y217" s="143">
        <f t="shared" si="12"/>
        <v>7.5000000000000011E-2</v>
      </c>
      <c r="Z217" s="143">
        <v>0</v>
      </c>
      <c r="AA217" s="144">
        <f t="shared" si="13"/>
        <v>0</v>
      </c>
      <c r="AR217" s="21" t="s">
        <v>255</v>
      </c>
      <c r="AT217" s="21" t="s">
        <v>254</v>
      </c>
      <c r="AU217" s="21" t="s">
        <v>130</v>
      </c>
      <c r="AY217" s="21" t="s">
        <v>123</v>
      </c>
      <c r="BE217" s="145">
        <f t="shared" si="14"/>
        <v>0</v>
      </c>
      <c r="BF217" s="145">
        <f t="shared" si="15"/>
        <v>0</v>
      </c>
      <c r="BG217" s="145">
        <f t="shared" si="16"/>
        <v>0</v>
      </c>
      <c r="BH217" s="145">
        <f t="shared" si="17"/>
        <v>0</v>
      </c>
      <c r="BI217" s="145">
        <f t="shared" si="18"/>
        <v>0</v>
      </c>
      <c r="BJ217" s="21" t="s">
        <v>130</v>
      </c>
      <c r="BK217" s="146">
        <f t="shared" si="19"/>
        <v>0</v>
      </c>
      <c r="BL217" s="21" t="s">
        <v>238</v>
      </c>
      <c r="BM217" s="21" t="s">
        <v>313</v>
      </c>
    </row>
    <row r="218" spans="2:65" s="1" customFormat="1" ht="25.5" customHeight="1" x14ac:dyDescent="0.3">
      <c r="B218" s="136"/>
      <c r="C218" s="137">
        <v>40</v>
      </c>
      <c r="D218" s="137" t="s">
        <v>125</v>
      </c>
      <c r="E218" s="138" t="s">
        <v>314</v>
      </c>
      <c r="F218" s="251" t="s">
        <v>315</v>
      </c>
      <c r="G218" s="251"/>
      <c r="H218" s="251"/>
      <c r="I218" s="251"/>
      <c r="J218" s="139" t="s">
        <v>128</v>
      </c>
      <c r="K218" s="140">
        <v>3</v>
      </c>
      <c r="L218" s="252"/>
      <c r="M218" s="252"/>
      <c r="N218" s="252">
        <f t="shared" si="10"/>
        <v>0</v>
      </c>
      <c r="O218" s="252"/>
      <c r="P218" s="252"/>
      <c r="Q218" s="252"/>
      <c r="R218" s="141"/>
      <c r="T218" s="142" t="s">
        <v>5</v>
      </c>
      <c r="U218" s="43" t="s">
        <v>37</v>
      </c>
      <c r="V218" s="143">
        <v>3.0437599999999998</v>
      </c>
      <c r="W218" s="143">
        <f t="shared" si="11"/>
        <v>9.1312800000000003</v>
      </c>
      <c r="X218" s="143">
        <v>4.4999999999999999E-4</v>
      </c>
      <c r="Y218" s="143">
        <f t="shared" si="12"/>
        <v>1.3500000000000001E-3</v>
      </c>
      <c r="Z218" s="143">
        <v>0</v>
      </c>
      <c r="AA218" s="144">
        <f t="shared" si="13"/>
        <v>0</v>
      </c>
      <c r="AR218" s="21" t="s">
        <v>238</v>
      </c>
      <c r="AT218" s="21" t="s">
        <v>125</v>
      </c>
      <c r="AU218" s="21" t="s">
        <v>130</v>
      </c>
      <c r="AY218" s="21" t="s">
        <v>123</v>
      </c>
      <c r="BE218" s="145">
        <f t="shared" si="14"/>
        <v>0</v>
      </c>
      <c r="BF218" s="145">
        <f t="shared" si="15"/>
        <v>0</v>
      </c>
      <c r="BG218" s="145">
        <f t="shared" si="16"/>
        <v>0</v>
      </c>
      <c r="BH218" s="145">
        <f t="shared" si="17"/>
        <v>0</v>
      </c>
      <c r="BI218" s="145">
        <f t="shared" si="18"/>
        <v>0</v>
      </c>
      <c r="BJ218" s="21" t="s">
        <v>130</v>
      </c>
      <c r="BK218" s="146">
        <f t="shared" si="19"/>
        <v>0</v>
      </c>
      <c r="BL218" s="21" t="s">
        <v>238</v>
      </c>
      <c r="BM218" s="21" t="s">
        <v>316</v>
      </c>
    </row>
    <row r="219" spans="2:65" s="1" customFormat="1" ht="51" customHeight="1" x14ac:dyDescent="0.3">
      <c r="B219" s="136"/>
      <c r="C219" s="171">
        <v>41</v>
      </c>
      <c r="D219" s="171" t="s">
        <v>254</v>
      </c>
      <c r="E219" s="172" t="s">
        <v>318</v>
      </c>
      <c r="F219" s="269" t="s">
        <v>319</v>
      </c>
      <c r="G219" s="269"/>
      <c r="H219" s="269"/>
      <c r="I219" s="269"/>
      <c r="J219" s="173" t="s">
        <v>128</v>
      </c>
      <c r="K219" s="174">
        <v>3</v>
      </c>
      <c r="L219" s="270"/>
      <c r="M219" s="270"/>
      <c r="N219" s="270">
        <f t="shared" si="10"/>
        <v>0</v>
      </c>
      <c r="O219" s="252"/>
      <c r="P219" s="252"/>
      <c r="Q219" s="252"/>
      <c r="R219" s="141"/>
      <c r="T219" s="142" t="s">
        <v>5</v>
      </c>
      <c r="U219" s="43" t="s">
        <v>37</v>
      </c>
      <c r="V219" s="143">
        <v>0</v>
      </c>
      <c r="W219" s="143">
        <f t="shared" si="11"/>
        <v>0</v>
      </c>
      <c r="X219" s="143">
        <v>1.4999999999999999E-2</v>
      </c>
      <c r="Y219" s="143">
        <f t="shared" si="12"/>
        <v>4.4999999999999998E-2</v>
      </c>
      <c r="Z219" s="143">
        <v>0</v>
      </c>
      <c r="AA219" s="144">
        <f t="shared" si="13"/>
        <v>0</v>
      </c>
      <c r="AR219" s="21" t="s">
        <v>255</v>
      </c>
      <c r="AT219" s="21" t="s">
        <v>254</v>
      </c>
      <c r="AU219" s="21" t="s">
        <v>130</v>
      </c>
      <c r="AY219" s="21" t="s">
        <v>123</v>
      </c>
      <c r="BE219" s="145">
        <f t="shared" si="14"/>
        <v>0</v>
      </c>
      <c r="BF219" s="145">
        <f t="shared" si="15"/>
        <v>0</v>
      </c>
      <c r="BG219" s="145">
        <f t="shared" si="16"/>
        <v>0</v>
      </c>
      <c r="BH219" s="145">
        <f t="shared" si="17"/>
        <v>0</v>
      </c>
      <c r="BI219" s="145">
        <f t="shared" si="18"/>
        <v>0</v>
      </c>
      <c r="BJ219" s="21" t="s">
        <v>130</v>
      </c>
      <c r="BK219" s="146">
        <f t="shared" si="19"/>
        <v>0</v>
      </c>
      <c r="BL219" s="21" t="s">
        <v>238</v>
      </c>
      <c r="BM219" s="21" t="s">
        <v>320</v>
      </c>
    </row>
    <row r="220" spans="2:65" s="1" customFormat="1" ht="25.5" customHeight="1" x14ac:dyDescent="0.3">
      <c r="B220" s="136"/>
      <c r="C220" s="137">
        <v>42</v>
      </c>
      <c r="D220" s="137" t="s">
        <v>125</v>
      </c>
      <c r="E220" s="138" t="s">
        <v>321</v>
      </c>
      <c r="F220" s="251" t="s">
        <v>322</v>
      </c>
      <c r="G220" s="251"/>
      <c r="H220" s="251"/>
      <c r="I220" s="251"/>
      <c r="J220" s="139" t="s">
        <v>282</v>
      </c>
      <c r="K220" s="140">
        <v>8.8529999999999998</v>
      </c>
      <c r="L220" s="252"/>
      <c r="M220" s="252"/>
      <c r="N220" s="252">
        <f t="shared" si="10"/>
        <v>0</v>
      </c>
      <c r="O220" s="252"/>
      <c r="P220" s="252"/>
      <c r="Q220" s="252"/>
      <c r="R220" s="141"/>
      <c r="T220" s="142" t="s">
        <v>5</v>
      </c>
      <c r="U220" s="43" t="s">
        <v>37</v>
      </c>
      <c r="V220" s="143">
        <v>0</v>
      </c>
      <c r="W220" s="143">
        <f t="shared" si="11"/>
        <v>0</v>
      </c>
      <c r="X220" s="143">
        <v>0</v>
      </c>
      <c r="Y220" s="143">
        <f t="shared" si="12"/>
        <v>0</v>
      </c>
      <c r="Z220" s="143">
        <v>0</v>
      </c>
      <c r="AA220" s="144">
        <f t="shared" si="13"/>
        <v>0</v>
      </c>
      <c r="AR220" s="21" t="s">
        <v>238</v>
      </c>
      <c r="AT220" s="21" t="s">
        <v>125</v>
      </c>
      <c r="AU220" s="21" t="s">
        <v>130</v>
      </c>
      <c r="AY220" s="21" t="s">
        <v>123</v>
      </c>
      <c r="BE220" s="145">
        <f t="shared" si="14"/>
        <v>0</v>
      </c>
      <c r="BF220" s="145">
        <f t="shared" si="15"/>
        <v>0</v>
      </c>
      <c r="BG220" s="145">
        <f t="shared" si="16"/>
        <v>0</v>
      </c>
      <c r="BH220" s="145">
        <f t="shared" si="17"/>
        <v>0</v>
      </c>
      <c r="BI220" s="145">
        <f t="shared" si="18"/>
        <v>0</v>
      </c>
      <c r="BJ220" s="21" t="s">
        <v>130</v>
      </c>
      <c r="BK220" s="146">
        <f t="shared" si="19"/>
        <v>0</v>
      </c>
      <c r="BL220" s="21" t="s">
        <v>238</v>
      </c>
      <c r="BM220" s="21" t="s">
        <v>323</v>
      </c>
    </row>
    <row r="221" spans="2:65" s="9" customFormat="1" ht="29.85" customHeight="1" x14ac:dyDescent="0.35">
      <c r="B221" s="125"/>
      <c r="C221" s="126"/>
      <c r="D221" s="135" t="s">
        <v>104</v>
      </c>
      <c r="E221" s="135"/>
      <c r="F221" s="135"/>
      <c r="G221" s="135"/>
      <c r="H221" s="135"/>
      <c r="I221" s="135"/>
      <c r="J221" s="135"/>
      <c r="K221" s="135"/>
      <c r="L221" s="135"/>
      <c r="M221" s="135"/>
      <c r="N221" s="267">
        <f>BK221</f>
        <v>0</v>
      </c>
      <c r="O221" s="268"/>
      <c r="P221" s="268"/>
      <c r="Q221" s="268"/>
      <c r="R221" s="128"/>
      <c r="T221" s="129"/>
      <c r="U221" s="126"/>
      <c r="V221" s="126"/>
      <c r="W221" s="130">
        <f>SUM(W222:W234)</f>
        <v>10.579986</v>
      </c>
      <c r="X221" s="126"/>
      <c r="Y221" s="130">
        <f>SUM(Y222:Y234)</f>
        <v>0.32766714000000002</v>
      </c>
      <c r="Z221" s="126"/>
      <c r="AA221" s="131">
        <f>SUM(AA222:AA234)</f>
        <v>0</v>
      </c>
      <c r="AC221" s="181"/>
      <c r="AR221" s="132" t="s">
        <v>130</v>
      </c>
      <c r="AT221" s="133" t="s">
        <v>69</v>
      </c>
      <c r="AU221" s="133" t="s">
        <v>75</v>
      </c>
      <c r="AY221" s="132" t="s">
        <v>123</v>
      </c>
      <c r="BK221" s="134">
        <f>SUM(BK222:BK234)</f>
        <v>0</v>
      </c>
    </row>
    <row r="222" spans="2:65" s="1" customFormat="1" ht="38.25" customHeight="1" x14ac:dyDescent="0.3">
      <c r="B222" s="136"/>
      <c r="C222" s="137">
        <v>43</v>
      </c>
      <c r="D222" s="137" t="s">
        <v>125</v>
      </c>
      <c r="E222" s="138" t="s">
        <v>324</v>
      </c>
      <c r="F222" s="251" t="s">
        <v>325</v>
      </c>
      <c r="G222" s="251"/>
      <c r="H222" s="251"/>
      <c r="I222" s="251"/>
      <c r="J222" s="139" t="s">
        <v>134</v>
      </c>
      <c r="K222" s="140">
        <v>10.242000000000001</v>
      </c>
      <c r="L222" s="252"/>
      <c r="M222" s="252"/>
      <c r="N222" s="252">
        <f>ROUND(L222*K222,3)</f>
        <v>0</v>
      </c>
      <c r="O222" s="252"/>
      <c r="P222" s="252"/>
      <c r="Q222" s="252"/>
      <c r="R222" s="141"/>
      <c r="T222" s="142" t="s">
        <v>5</v>
      </c>
      <c r="U222" s="43" t="s">
        <v>37</v>
      </c>
      <c r="V222" s="143">
        <v>1.0329999999999999</v>
      </c>
      <c r="W222" s="143">
        <f>V222*K222</f>
        <v>10.579986</v>
      </c>
      <c r="X222" s="143">
        <v>3.1700000000000001E-3</v>
      </c>
      <c r="Y222" s="143">
        <f>X222*K222</f>
        <v>3.2467140000000005E-2</v>
      </c>
      <c r="Z222" s="143">
        <v>0</v>
      </c>
      <c r="AA222" s="144">
        <f>Z222*K222</f>
        <v>0</v>
      </c>
      <c r="AR222" s="21" t="s">
        <v>238</v>
      </c>
      <c r="AT222" s="21" t="s">
        <v>125</v>
      </c>
      <c r="AU222" s="21" t="s">
        <v>130</v>
      </c>
      <c r="AY222" s="21" t="s">
        <v>123</v>
      </c>
      <c r="BE222" s="145">
        <f>IF(U222="základná",N222,0)</f>
        <v>0</v>
      </c>
      <c r="BF222" s="145">
        <f>IF(U222="znížená",N222,0)</f>
        <v>0</v>
      </c>
      <c r="BG222" s="145">
        <f>IF(U222="zákl. prenesená",N222,0)</f>
        <v>0</v>
      </c>
      <c r="BH222" s="145">
        <f>IF(U222="zníž. prenesená",N222,0)</f>
        <v>0</v>
      </c>
      <c r="BI222" s="145">
        <f>IF(U222="nulová",N222,0)</f>
        <v>0</v>
      </c>
      <c r="BJ222" s="21" t="s">
        <v>130</v>
      </c>
      <c r="BK222" s="146">
        <f>ROUND(L222*K222,3)</f>
        <v>0</v>
      </c>
      <c r="BL222" s="21" t="s">
        <v>238</v>
      </c>
      <c r="BM222" s="21" t="s">
        <v>326</v>
      </c>
    </row>
    <row r="223" spans="2:65" s="10" customFormat="1" ht="16.5" customHeight="1" x14ac:dyDescent="0.3">
      <c r="B223" s="147"/>
      <c r="C223" s="148"/>
      <c r="D223" s="148"/>
      <c r="E223" s="149" t="s">
        <v>5</v>
      </c>
      <c r="F223" s="259" t="s">
        <v>327</v>
      </c>
      <c r="G223" s="260"/>
      <c r="H223" s="260"/>
      <c r="I223" s="260"/>
      <c r="J223" s="148"/>
      <c r="K223" s="150">
        <v>0.54500000000000004</v>
      </c>
      <c r="L223" s="148"/>
      <c r="M223" s="148"/>
      <c r="N223" s="148"/>
      <c r="O223" s="148"/>
      <c r="P223" s="148"/>
      <c r="Q223" s="148"/>
      <c r="R223" s="151"/>
      <c r="T223" s="152"/>
      <c r="U223" s="148"/>
      <c r="V223" s="148"/>
      <c r="W223" s="148"/>
      <c r="X223" s="148"/>
      <c r="Y223" s="148"/>
      <c r="Z223" s="148"/>
      <c r="AA223" s="153"/>
      <c r="AT223" s="154" t="s">
        <v>137</v>
      </c>
      <c r="AU223" s="154" t="s">
        <v>130</v>
      </c>
      <c r="AV223" s="10" t="s">
        <v>130</v>
      </c>
      <c r="AW223" s="10" t="s">
        <v>27</v>
      </c>
      <c r="AX223" s="10" t="s">
        <v>70</v>
      </c>
      <c r="AY223" s="154" t="s">
        <v>123</v>
      </c>
    </row>
    <row r="224" spans="2:65" s="10" customFormat="1" ht="16.5" customHeight="1" x14ac:dyDescent="0.3">
      <c r="B224" s="147"/>
      <c r="C224" s="148"/>
      <c r="D224" s="148"/>
      <c r="E224" s="149" t="s">
        <v>5</v>
      </c>
      <c r="F224" s="261" t="s">
        <v>328</v>
      </c>
      <c r="G224" s="262"/>
      <c r="H224" s="262"/>
      <c r="I224" s="262"/>
      <c r="J224" s="148"/>
      <c r="K224" s="150">
        <v>2.34</v>
      </c>
      <c r="L224" s="148"/>
      <c r="M224" s="148"/>
      <c r="N224" s="148"/>
      <c r="O224" s="148"/>
      <c r="P224" s="148"/>
      <c r="Q224" s="148"/>
      <c r="R224" s="151"/>
      <c r="T224" s="152"/>
      <c r="U224" s="148"/>
      <c r="V224" s="148"/>
      <c r="W224" s="148"/>
      <c r="X224" s="148"/>
      <c r="Y224" s="148"/>
      <c r="Z224" s="148"/>
      <c r="AA224" s="153"/>
      <c r="AT224" s="154" t="s">
        <v>137</v>
      </c>
      <c r="AU224" s="154" t="s">
        <v>130</v>
      </c>
      <c r="AV224" s="10" t="s">
        <v>130</v>
      </c>
      <c r="AW224" s="10" t="s">
        <v>27</v>
      </c>
      <c r="AX224" s="10" t="s">
        <v>70</v>
      </c>
      <c r="AY224" s="154" t="s">
        <v>123</v>
      </c>
    </row>
    <row r="225" spans="2:65" s="10" customFormat="1" ht="16.5" customHeight="1" x14ac:dyDescent="0.3">
      <c r="B225" s="147"/>
      <c r="C225" s="148"/>
      <c r="D225" s="148"/>
      <c r="E225" s="149" t="s">
        <v>5</v>
      </c>
      <c r="F225" s="261" t="s">
        <v>329</v>
      </c>
      <c r="G225" s="262"/>
      <c r="H225" s="262"/>
      <c r="I225" s="262"/>
      <c r="J225" s="148"/>
      <c r="K225" s="150">
        <v>1.9019999999999999</v>
      </c>
      <c r="L225" s="148"/>
      <c r="M225" s="148"/>
      <c r="N225" s="148"/>
      <c r="O225" s="148"/>
      <c r="P225" s="148"/>
      <c r="Q225" s="148"/>
      <c r="R225" s="151"/>
      <c r="T225" s="152"/>
      <c r="U225" s="148"/>
      <c r="V225" s="148"/>
      <c r="W225" s="148"/>
      <c r="X225" s="148"/>
      <c r="Y225" s="148"/>
      <c r="Z225" s="148"/>
      <c r="AA225" s="153"/>
      <c r="AT225" s="154" t="s">
        <v>137</v>
      </c>
      <c r="AU225" s="154" t="s">
        <v>130</v>
      </c>
      <c r="AV225" s="10" t="s">
        <v>130</v>
      </c>
      <c r="AW225" s="10" t="s">
        <v>27</v>
      </c>
      <c r="AX225" s="10" t="s">
        <v>70</v>
      </c>
      <c r="AY225" s="154" t="s">
        <v>123</v>
      </c>
    </row>
    <row r="226" spans="2:65" s="10" customFormat="1" ht="16.5" customHeight="1" x14ac:dyDescent="0.3">
      <c r="B226" s="147"/>
      <c r="C226" s="148"/>
      <c r="D226" s="148"/>
      <c r="E226" s="149" t="s">
        <v>5</v>
      </c>
      <c r="F226" s="261" t="s">
        <v>330</v>
      </c>
      <c r="G226" s="262"/>
      <c r="H226" s="262"/>
      <c r="I226" s="262"/>
      <c r="J226" s="148"/>
      <c r="K226" s="150">
        <v>0.105</v>
      </c>
      <c r="L226" s="148"/>
      <c r="M226" s="148"/>
      <c r="N226" s="148"/>
      <c r="O226" s="148"/>
      <c r="P226" s="148"/>
      <c r="Q226" s="148"/>
      <c r="R226" s="151"/>
      <c r="T226" s="152"/>
      <c r="U226" s="148"/>
      <c r="V226" s="148"/>
      <c r="W226" s="148"/>
      <c r="X226" s="148"/>
      <c r="Y226" s="148"/>
      <c r="Z226" s="148"/>
      <c r="AA226" s="153"/>
      <c r="AT226" s="154" t="s">
        <v>137</v>
      </c>
      <c r="AU226" s="154" t="s">
        <v>130</v>
      </c>
      <c r="AV226" s="10" t="s">
        <v>130</v>
      </c>
      <c r="AW226" s="10" t="s">
        <v>27</v>
      </c>
      <c r="AX226" s="10" t="s">
        <v>70</v>
      </c>
      <c r="AY226" s="154" t="s">
        <v>123</v>
      </c>
    </row>
    <row r="227" spans="2:65" s="10" customFormat="1" ht="16.5" customHeight="1" x14ac:dyDescent="0.3">
      <c r="B227" s="147"/>
      <c r="C227" s="148"/>
      <c r="D227" s="148"/>
      <c r="E227" s="149" t="s">
        <v>5</v>
      </c>
      <c r="F227" s="261" t="s">
        <v>331</v>
      </c>
      <c r="G227" s="262"/>
      <c r="H227" s="262"/>
      <c r="I227" s="262"/>
      <c r="J227" s="148"/>
      <c r="K227" s="150">
        <v>0.48699999999999999</v>
      </c>
      <c r="L227" s="148"/>
      <c r="M227" s="148"/>
      <c r="N227" s="148"/>
      <c r="O227" s="148"/>
      <c r="P227" s="148"/>
      <c r="Q227" s="148"/>
      <c r="R227" s="151"/>
      <c r="T227" s="152"/>
      <c r="U227" s="148"/>
      <c r="V227" s="148"/>
      <c r="W227" s="148"/>
      <c r="X227" s="148"/>
      <c r="Y227" s="148"/>
      <c r="Z227" s="148"/>
      <c r="AA227" s="153"/>
      <c r="AT227" s="154" t="s">
        <v>137</v>
      </c>
      <c r="AU227" s="154" t="s">
        <v>130</v>
      </c>
      <c r="AV227" s="10" t="s">
        <v>130</v>
      </c>
      <c r="AW227" s="10" t="s">
        <v>27</v>
      </c>
      <c r="AX227" s="10" t="s">
        <v>70</v>
      </c>
      <c r="AY227" s="154" t="s">
        <v>123</v>
      </c>
    </row>
    <row r="228" spans="2:65" s="10" customFormat="1" ht="16.5" customHeight="1" x14ac:dyDescent="0.3">
      <c r="B228" s="147"/>
      <c r="C228" s="148"/>
      <c r="D228" s="148"/>
      <c r="E228" s="149" t="s">
        <v>5</v>
      </c>
      <c r="F228" s="261" t="s">
        <v>332</v>
      </c>
      <c r="G228" s="262"/>
      <c r="H228" s="262"/>
      <c r="I228" s="262"/>
      <c r="J228" s="148"/>
      <c r="K228" s="150">
        <v>4.2779999999999996</v>
      </c>
      <c r="L228" s="148"/>
      <c r="M228" s="148"/>
      <c r="N228" s="148"/>
      <c r="O228" s="148"/>
      <c r="P228" s="148"/>
      <c r="Q228" s="148"/>
      <c r="R228" s="151"/>
      <c r="T228" s="152"/>
      <c r="U228" s="148"/>
      <c r="V228" s="148"/>
      <c r="W228" s="148"/>
      <c r="X228" s="148"/>
      <c r="Y228" s="148"/>
      <c r="Z228" s="148"/>
      <c r="AA228" s="153"/>
      <c r="AT228" s="154" t="s">
        <v>137</v>
      </c>
      <c r="AU228" s="154" t="s">
        <v>130</v>
      </c>
      <c r="AV228" s="10" t="s">
        <v>130</v>
      </c>
      <c r="AW228" s="10" t="s">
        <v>27</v>
      </c>
      <c r="AX228" s="10" t="s">
        <v>70</v>
      </c>
      <c r="AY228" s="154" t="s">
        <v>123</v>
      </c>
    </row>
    <row r="229" spans="2:65" s="10" customFormat="1" ht="16.5" customHeight="1" x14ac:dyDescent="0.3">
      <c r="B229" s="147"/>
      <c r="C229" s="148"/>
      <c r="D229" s="148"/>
      <c r="E229" s="149" t="s">
        <v>5</v>
      </c>
      <c r="F229" s="261" t="s">
        <v>333</v>
      </c>
      <c r="G229" s="262"/>
      <c r="H229" s="262"/>
      <c r="I229" s="262"/>
      <c r="J229" s="148"/>
      <c r="K229" s="150">
        <v>0.36</v>
      </c>
      <c r="L229" s="148"/>
      <c r="M229" s="148"/>
      <c r="N229" s="148"/>
      <c r="O229" s="148"/>
      <c r="P229" s="148"/>
      <c r="Q229" s="148"/>
      <c r="R229" s="151"/>
      <c r="T229" s="152"/>
      <c r="U229" s="148"/>
      <c r="V229" s="148"/>
      <c r="W229" s="148"/>
      <c r="X229" s="148"/>
      <c r="Y229" s="148"/>
      <c r="Z229" s="148"/>
      <c r="AA229" s="153"/>
      <c r="AT229" s="154" t="s">
        <v>137</v>
      </c>
      <c r="AU229" s="154" t="s">
        <v>130</v>
      </c>
      <c r="AV229" s="10" t="s">
        <v>130</v>
      </c>
      <c r="AW229" s="10" t="s">
        <v>27</v>
      </c>
      <c r="AX229" s="10" t="s">
        <v>70</v>
      </c>
      <c r="AY229" s="154" t="s">
        <v>123</v>
      </c>
    </row>
    <row r="230" spans="2:65" s="10" customFormat="1" ht="16.5" customHeight="1" x14ac:dyDescent="0.3">
      <c r="B230" s="147"/>
      <c r="C230" s="148"/>
      <c r="D230" s="148"/>
      <c r="E230" s="149" t="s">
        <v>5</v>
      </c>
      <c r="F230" s="261" t="s">
        <v>334</v>
      </c>
      <c r="G230" s="262"/>
      <c r="H230" s="262"/>
      <c r="I230" s="262"/>
      <c r="J230" s="148"/>
      <c r="K230" s="150">
        <v>0.13500000000000001</v>
      </c>
      <c r="L230" s="148"/>
      <c r="M230" s="148"/>
      <c r="N230" s="148"/>
      <c r="O230" s="148"/>
      <c r="P230" s="148"/>
      <c r="Q230" s="148"/>
      <c r="R230" s="151"/>
      <c r="T230" s="152"/>
      <c r="U230" s="148"/>
      <c r="V230" s="148"/>
      <c r="W230" s="148"/>
      <c r="X230" s="148"/>
      <c r="Y230" s="148"/>
      <c r="Z230" s="148"/>
      <c r="AA230" s="153"/>
      <c r="AT230" s="154" t="s">
        <v>137</v>
      </c>
      <c r="AU230" s="154" t="s">
        <v>130</v>
      </c>
      <c r="AV230" s="10" t="s">
        <v>130</v>
      </c>
      <c r="AW230" s="10" t="s">
        <v>27</v>
      </c>
      <c r="AX230" s="10" t="s">
        <v>70</v>
      </c>
      <c r="AY230" s="154" t="s">
        <v>123</v>
      </c>
    </row>
    <row r="231" spans="2:65" s="10" customFormat="1" ht="16.5" customHeight="1" x14ac:dyDescent="0.3">
      <c r="B231" s="147"/>
      <c r="C231" s="148"/>
      <c r="D231" s="148"/>
      <c r="E231" s="149" t="s">
        <v>5</v>
      </c>
      <c r="F231" s="261" t="s">
        <v>335</v>
      </c>
      <c r="G231" s="262"/>
      <c r="H231" s="262"/>
      <c r="I231" s="262"/>
      <c r="J231" s="148"/>
      <c r="K231" s="150">
        <v>0.09</v>
      </c>
      <c r="L231" s="148"/>
      <c r="M231" s="148"/>
      <c r="N231" s="148"/>
      <c r="O231" s="148"/>
      <c r="P231" s="148"/>
      <c r="Q231" s="148"/>
      <c r="R231" s="151"/>
      <c r="T231" s="152"/>
      <c r="U231" s="148"/>
      <c r="V231" s="148"/>
      <c r="W231" s="148"/>
      <c r="X231" s="148"/>
      <c r="Y231" s="148"/>
      <c r="Z231" s="148"/>
      <c r="AA231" s="153"/>
      <c r="AT231" s="154" t="s">
        <v>137</v>
      </c>
      <c r="AU231" s="154" t="s">
        <v>130</v>
      </c>
      <c r="AV231" s="10" t="s">
        <v>130</v>
      </c>
      <c r="AW231" s="10" t="s">
        <v>27</v>
      </c>
      <c r="AX231" s="10" t="s">
        <v>70</v>
      </c>
      <c r="AY231" s="154" t="s">
        <v>123</v>
      </c>
    </row>
    <row r="232" spans="2:65" s="12" customFormat="1" ht="16.5" customHeight="1" x14ac:dyDescent="0.3">
      <c r="B232" s="163"/>
      <c r="C232" s="164"/>
      <c r="D232" s="164"/>
      <c r="E232" s="165" t="s">
        <v>5</v>
      </c>
      <c r="F232" s="265" t="s">
        <v>152</v>
      </c>
      <c r="G232" s="266"/>
      <c r="H232" s="266"/>
      <c r="I232" s="266"/>
      <c r="J232" s="164"/>
      <c r="K232" s="166">
        <v>10.242000000000001</v>
      </c>
      <c r="L232" s="164"/>
      <c r="M232" s="164"/>
      <c r="N232" s="164"/>
      <c r="O232" s="164"/>
      <c r="P232" s="164"/>
      <c r="Q232" s="164"/>
      <c r="R232" s="167"/>
      <c r="T232" s="168"/>
      <c r="U232" s="164"/>
      <c r="V232" s="164"/>
      <c r="W232" s="164"/>
      <c r="X232" s="164"/>
      <c r="Y232" s="164"/>
      <c r="Z232" s="164"/>
      <c r="AA232" s="169"/>
      <c r="AT232" s="170" t="s">
        <v>137</v>
      </c>
      <c r="AU232" s="170" t="s">
        <v>130</v>
      </c>
      <c r="AV232" s="12" t="s">
        <v>129</v>
      </c>
      <c r="AW232" s="12" t="s">
        <v>27</v>
      </c>
      <c r="AX232" s="12" t="s">
        <v>75</v>
      </c>
      <c r="AY232" s="170" t="s">
        <v>123</v>
      </c>
    </row>
    <row r="233" spans="2:65" s="1" customFormat="1" ht="16.5" customHeight="1" x14ac:dyDescent="0.3">
      <c r="B233" s="136"/>
      <c r="C233" s="171">
        <v>44</v>
      </c>
      <c r="D233" s="171" t="s">
        <v>254</v>
      </c>
      <c r="E233" s="172" t="s">
        <v>336</v>
      </c>
      <c r="F233" s="269" t="s">
        <v>337</v>
      </c>
      <c r="G233" s="269"/>
      <c r="H233" s="269"/>
      <c r="I233" s="269"/>
      <c r="J233" s="173" t="s">
        <v>134</v>
      </c>
      <c r="K233" s="174">
        <v>12</v>
      </c>
      <c r="L233" s="270"/>
      <c r="M233" s="270"/>
      <c r="N233" s="270">
        <f>ROUND(L233*K233,3)</f>
        <v>0</v>
      </c>
      <c r="O233" s="252"/>
      <c r="P233" s="252"/>
      <c r="Q233" s="252"/>
      <c r="R233" s="141"/>
      <c r="T233" s="142" t="s">
        <v>5</v>
      </c>
      <c r="U233" s="43" t="s">
        <v>37</v>
      </c>
      <c r="V233" s="143">
        <v>0</v>
      </c>
      <c r="W233" s="143">
        <f>V233*K233</f>
        <v>0</v>
      </c>
      <c r="X233" s="143">
        <v>2.46E-2</v>
      </c>
      <c r="Y233" s="143">
        <f>X233*K233</f>
        <v>0.29520000000000002</v>
      </c>
      <c r="Z233" s="143">
        <v>0</v>
      </c>
      <c r="AA233" s="144">
        <f>Z233*K233</f>
        <v>0</v>
      </c>
      <c r="AR233" s="21" t="s">
        <v>255</v>
      </c>
      <c r="AT233" s="21" t="s">
        <v>254</v>
      </c>
      <c r="AU233" s="21" t="s">
        <v>130</v>
      </c>
      <c r="AY233" s="21" t="s">
        <v>123</v>
      </c>
      <c r="BE233" s="145">
        <f>IF(U233="základná",N233,0)</f>
        <v>0</v>
      </c>
      <c r="BF233" s="145">
        <f>IF(U233="znížená",N233,0)</f>
        <v>0</v>
      </c>
      <c r="BG233" s="145">
        <f>IF(U233="zákl. prenesená",N233,0)</f>
        <v>0</v>
      </c>
      <c r="BH233" s="145">
        <f>IF(U233="zníž. prenesená",N233,0)</f>
        <v>0</v>
      </c>
      <c r="BI233" s="145">
        <f>IF(U233="nulová",N233,0)</f>
        <v>0</v>
      </c>
      <c r="BJ233" s="21" t="s">
        <v>130</v>
      </c>
      <c r="BK233" s="146">
        <f>ROUND(L233*K233,3)</f>
        <v>0</v>
      </c>
      <c r="BL233" s="21" t="s">
        <v>238</v>
      </c>
      <c r="BM233" s="21" t="s">
        <v>338</v>
      </c>
    </row>
    <row r="234" spans="2:65" s="1" customFormat="1" ht="25.5" customHeight="1" x14ac:dyDescent="0.3">
      <c r="B234" s="136"/>
      <c r="C234" s="137">
        <v>45</v>
      </c>
      <c r="D234" s="137" t="s">
        <v>125</v>
      </c>
      <c r="E234" s="138" t="s">
        <v>339</v>
      </c>
      <c r="F234" s="251" t="s">
        <v>340</v>
      </c>
      <c r="G234" s="251"/>
      <c r="H234" s="251"/>
      <c r="I234" s="251"/>
      <c r="J234" s="139" t="s">
        <v>282</v>
      </c>
      <c r="K234" s="140">
        <v>4.3780000000000001</v>
      </c>
      <c r="L234" s="252"/>
      <c r="M234" s="252"/>
      <c r="N234" s="252">
        <f>ROUND(L234*K234,3)</f>
        <v>0</v>
      </c>
      <c r="O234" s="252"/>
      <c r="P234" s="252"/>
      <c r="Q234" s="252"/>
      <c r="R234" s="141"/>
      <c r="T234" s="142" t="s">
        <v>5</v>
      </c>
      <c r="U234" s="43" t="s">
        <v>37</v>
      </c>
      <c r="V234" s="143">
        <v>0</v>
      </c>
      <c r="W234" s="143">
        <f>V234*K234</f>
        <v>0</v>
      </c>
      <c r="X234" s="143">
        <v>0</v>
      </c>
      <c r="Y234" s="143">
        <f>X234*K234</f>
        <v>0</v>
      </c>
      <c r="Z234" s="143">
        <v>0</v>
      </c>
      <c r="AA234" s="144">
        <f>Z234*K234</f>
        <v>0</v>
      </c>
      <c r="AR234" s="21" t="s">
        <v>238</v>
      </c>
      <c r="AT234" s="21" t="s">
        <v>125</v>
      </c>
      <c r="AU234" s="21" t="s">
        <v>130</v>
      </c>
      <c r="AY234" s="21" t="s">
        <v>123</v>
      </c>
      <c r="BE234" s="145">
        <f>IF(U234="základná",N234,0)</f>
        <v>0</v>
      </c>
      <c r="BF234" s="145">
        <f>IF(U234="znížená",N234,0)</f>
        <v>0</v>
      </c>
      <c r="BG234" s="145">
        <f>IF(U234="zákl. prenesená",N234,0)</f>
        <v>0</v>
      </c>
      <c r="BH234" s="145">
        <f>IF(U234="zníž. prenesená",N234,0)</f>
        <v>0</v>
      </c>
      <c r="BI234" s="145">
        <f>IF(U234="nulová",N234,0)</f>
        <v>0</v>
      </c>
      <c r="BJ234" s="21" t="s">
        <v>130</v>
      </c>
      <c r="BK234" s="146">
        <f>ROUND(L234*K234,3)</f>
        <v>0</v>
      </c>
      <c r="BL234" s="21" t="s">
        <v>238</v>
      </c>
      <c r="BM234" s="21" t="s">
        <v>341</v>
      </c>
    </row>
    <row r="235" spans="2:65" s="9" customFormat="1" ht="29.85" customHeight="1" x14ac:dyDescent="0.35">
      <c r="B235" s="125"/>
      <c r="C235" s="126"/>
      <c r="D235" s="135" t="s">
        <v>105</v>
      </c>
      <c r="E235" s="135"/>
      <c r="F235" s="135"/>
      <c r="G235" s="135"/>
      <c r="H235" s="135"/>
      <c r="I235" s="135"/>
      <c r="J235" s="135"/>
      <c r="K235" s="135"/>
      <c r="L235" s="135"/>
      <c r="M235" s="135"/>
      <c r="N235" s="267">
        <f>BK235</f>
        <v>0</v>
      </c>
      <c r="O235" s="268"/>
      <c r="P235" s="268"/>
      <c r="Q235" s="268"/>
      <c r="R235" s="128"/>
      <c r="T235" s="129"/>
      <c r="U235" s="126"/>
      <c r="V235" s="126"/>
      <c r="W235" s="130">
        <f>SUM(W236:W253)</f>
        <v>41.858586000000003</v>
      </c>
      <c r="X235" s="126"/>
      <c r="Y235" s="130">
        <f>SUM(Y236:Y253)</f>
        <v>0.44367960000000001</v>
      </c>
      <c r="Z235" s="126"/>
      <c r="AA235" s="131">
        <f>SUM(AA236:AA253)</f>
        <v>0</v>
      </c>
      <c r="AC235" s="181"/>
      <c r="AR235" s="132" t="s">
        <v>130</v>
      </c>
      <c r="AT235" s="133" t="s">
        <v>69</v>
      </c>
      <c r="AU235" s="133" t="s">
        <v>75</v>
      </c>
      <c r="AY235" s="132" t="s">
        <v>123</v>
      </c>
      <c r="BK235" s="134">
        <f>SUM(BK236:BK253)</f>
        <v>0</v>
      </c>
    </row>
    <row r="236" spans="2:65" s="1" customFormat="1" ht="38.25" customHeight="1" x14ac:dyDescent="0.3">
      <c r="B236" s="136"/>
      <c r="C236" s="137">
        <v>46</v>
      </c>
      <c r="D236" s="137" t="s">
        <v>125</v>
      </c>
      <c r="E236" s="138" t="s">
        <v>342</v>
      </c>
      <c r="F236" s="251" t="s">
        <v>343</v>
      </c>
      <c r="G236" s="251"/>
      <c r="H236" s="251"/>
      <c r="I236" s="251"/>
      <c r="J236" s="139" t="s">
        <v>134</v>
      </c>
      <c r="K236" s="140">
        <v>27.936</v>
      </c>
      <c r="L236" s="252"/>
      <c r="M236" s="252"/>
      <c r="N236" s="252">
        <f>ROUND(L236*K236,3)</f>
        <v>0</v>
      </c>
      <c r="O236" s="252"/>
      <c r="P236" s="252"/>
      <c r="Q236" s="252"/>
      <c r="R236" s="141"/>
      <c r="T236" s="142" t="s">
        <v>5</v>
      </c>
      <c r="U236" s="43" t="s">
        <v>37</v>
      </c>
      <c r="V236" s="143">
        <v>1.4910000000000001</v>
      </c>
      <c r="W236" s="143">
        <f>V236*K236</f>
        <v>41.652576000000003</v>
      </c>
      <c r="X236" s="143">
        <v>3.3500000000000001E-3</v>
      </c>
      <c r="Y236" s="143">
        <f>X236*K236</f>
        <v>9.3585600000000005E-2</v>
      </c>
      <c r="Z236" s="143">
        <v>0</v>
      </c>
      <c r="AA236" s="144">
        <f>Z236*K236</f>
        <v>0</v>
      </c>
      <c r="AR236" s="21" t="s">
        <v>238</v>
      </c>
      <c r="AT236" s="21" t="s">
        <v>125</v>
      </c>
      <c r="AU236" s="21" t="s">
        <v>130</v>
      </c>
      <c r="AY236" s="21" t="s">
        <v>123</v>
      </c>
      <c r="BE236" s="145">
        <f>IF(U236="základná",N236,0)</f>
        <v>0</v>
      </c>
      <c r="BF236" s="145">
        <f>IF(U236="znížená",N236,0)</f>
        <v>0</v>
      </c>
      <c r="BG236" s="145">
        <f>IF(U236="zákl. prenesená",N236,0)</f>
        <v>0</v>
      </c>
      <c r="BH236" s="145">
        <f>IF(U236="zníž. prenesená",N236,0)</f>
        <v>0</v>
      </c>
      <c r="BI236" s="145">
        <f>IF(U236="nulová",N236,0)</f>
        <v>0</v>
      </c>
      <c r="BJ236" s="21" t="s">
        <v>130</v>
      </c>
      <c r="BK236" s="146">
        <f>ROUND(L236*K236,3)</f>
        <v>0</v>
      </c>
      <c r="BL236" s="21" t="s">
        <v>238</v>
      </c>
      <c r="BM236" s="21" t="s">
        <v>344</v>
      </c>
    </row>
    <row r="237" spans="2:65" s="10" customFormat="1" ht="16.5" customHeight="1" x14ac:dyDescent="0.3">
      <c r="B237" s="147"/>
      <c r="C237" s="148"/>
      <c r="D237" s="148"/>
      <c r="E237" s="149" t="s">
        <v>5</v>
      </c>
      <c r="F237" s="259" t="s">
        <v>345</v>
      </c>
      <c r="G237" s="260"/>
      <c r="H237" s="260"/>
      <c r="I237" s="260"/>
      <c r="J237" s="148"/>
      <c r="K237" s="150">
        <v>1.452</v>
      </c>
      <c r="L237" s="148"/>
      <c r="M237" s="148"/>
      <c r="N237" s="148"/>
      <c r="O237" s="148"/>
      <c r="P237" s="148"/>
      <c r="Q237" s="148"/>
      <c r="R237" s="151"/>
      <c r="T237" s="152"/>
      <c r="U237" s="148"/>
      <c r="V237" s="148"/>
      <c r="W237" s="148"/>
      <c r="X237" s="148"/>
      <c r="Y237" s="148"/>
      <c r="Z237" s="148"/>
      <c r="AA237" s="153"/>
      <c r="AT237" s="154" t="s">
        <v>137</v>
      </c>
      <c r="AU237" s="154" t="s">
        <v>130</v>
      </c>
      <c r="AV237" s="10" t="s">
        <v>130</v>
      </c>
      <c r="AW237" s="10" t="s">
        <v>27</v>
      </c>
      <c r="AX237" s="10" t="s">
        <v>70</v>
      </c>
      <c r="AY237" s="154" t="s">
        <v>123</v>
      </c>
    </row>
    <row r="238" spans="2:65" s="10" customFormat="1" ht="16.5" customHeight="1" x14ac:dyDescent="0.3">
      <c r="B238" s="147"/>
      <c r="C238" s="148"/>
      <c r="D238" s="148"/>
      <c r="E238" s="149" t="s">
        <v>5</v>
      </c>
      <c r="F238" s="261" t="s">
        <v>346</v>
      </c>
      <c r="G238" s="262"/>
      <c r="H238" s="262"/>
      <c r="I238" s="262"/>
      <c r="J238" s="148"/>
      <c r="K238" s="150">
        <v>3.6179999999999999</v>
      </c>
      <c r="L238" s="148"/>
      <c r="M238" s="148"/>
      <c r="N238" s="148"/>
      <c r="O238" s="148"/>
      <c r="P238" s="148"/>
      <c r="Q238" s="148"/>
      <c r="R238" s="151"/>
      <c r="T238" s="152"/>
      <c r="U238" s="148"/>
      <c r="V238" s="148"/>
      <c r="W238" s="148"/>
      <c r="X238" s="148"/>
      <c r="Y238" s="148"/>
      <c r="Z238" s="148"/>
      <c r="AA238" s="153"/>
      <c r="AT238" s="154" t="s">
        <v>137</v>
      </c>
      <c r="AU238" s="154" t="s">
        <v>130</v>
      </c>
      <c r="AV238" s="10" t="s">
        <v>130</v>
      </c>
      <c r="AW238" s="10" t="s">
        <v>27</v>
      </c>
      <c r="AX238" s="10" t="s">
        <v>70</v>
      </c>
      <c r="AY238" s="154" t="s">
        <v>123</v>
      </c>
    </row>
    <row r="239" spans="2:65" s="10" customFormat="1" ht="16.5" customHeight="1" x14ac:dyDescent="0.3">
      <c r="B239" s="147"/>
      <c r="C239" s="148"/>
      <c r="D239" s="148"/>
      <c r="E239" s="149" t="s">
        <v>5</v>
      </c>
      <c r="F239" s="261" t="s">
        <v>347</v>
      </c>
      <c r="G239" s="262"/>
      <c r="H239" s="262"/>
      <c r="I239" s="262"/>
      <c r="J239" s="148"/>
      <c r="K239" s="150">
        <v>2.7</v>
      </c>
      <c r="L239" s="148"/>
      <c r="M239" s="148"/>
      <c r="N239" s="148"/>
      <c r="O239" s="148"/>
      <c r="P239" s="148"/>
      <c r="Q239" s="148"/>
      <c r="R239" s="151"/>
      <c r="T239" s="152"/>
      <c r="U239" s="148"/>
      <c r="V239" s="148"/>
      <c r="W239" s="148"/>
      <c r="X239" s="148"/>
      <c r="Y239" s="148"/>
      <c r="Z239" s="148"/>
      <c r="AA239" s="153"/>
      <c r="AT239" s="154" t="s">
        <v>137</v>
      </c>
      <c r="AU239" s="154" t="s">
        <v>130</v>
      </c>
      <c r="AV239" s="10" t="s">
        <v>130</v>
      </c>
      <c r="AW239" s="10" t="s">
        <v>27</v>
      </c>
      <c r="AX239" s="10" t="s">
        <v>70</v>
      </c>
      <c r="AY239" s="154" t="s">
        <v>123</v>
      </c>
    </row>
    <row r="240" spans="2:65" s="10" customFormat="1" ht="16.5" customHeight="1" x14ac:dyDescent="0.3">
      <c r="B240" s="147"/>
      <c r="C240" s="148"/>
      <c r="D240" s="148"/>
      <c r="E240" s="149" t="s">
        <v>5</v>
      </c>
      <c r="F240" s="261" t="s">
        <v>348</v>
      </c>
      <c r="G240" s="262"/>
      <c r="H240" s="262"/>
      <c r="I240" s="262"/>
      <c r="J240" s="148"/>
      <c r="K240" s="150">
        <v>-1.62</v>
      </c>
      <c r="L240" s="148"/>
      <c r="M240" s="148"/>
      <c r="N240" s="148"/>
      <c r="O240" s="148"/>
      <c r="P240" s="148"/>
      <c r="Q240" s="148"/>
      <c r="R240" s="151"/>
      <c r="T240" s="152"/>
      <c r="U240" s="148"/>
      <c r="V240" s="148"/>
      <c r="W240" s="148"/>
      <c r="X240" s="148"/>
      <c r="Y240" s="148"/>
      <c r="Z240" s="148"/>
      <c r="AA240" s="153"/>
      <c r="AT240" s="154" t="s">
        <v>137</v>
      </c>
      <c r="AU240" s="154" t="s">
        <v>130</v>
      </c>
      <c r="AV240" s="10" t="s">
        <v>130</v>
      </c>
      <c r="AW240" s="10" t="s">
        <v>27</v>
      </c>
      <c r="AX240" s="10" t="s">
        <v>70</v>
      </c>
      <c r="AY240" s="154" t="s">
        <v>123</v>
      </c>
    </row>
    <row r="241" spans="2:65" s="10" customFormat="1" ht="16.5" customHeight="1" x14ac:dyDescent="0.3">
      <c r="B241" s="147"/>
      <c r="C241" s="148"/>
      <c r="D241" s="148"/>
      <c r="E241" s="149" t="s">
        <v>5</v>
      </c>
      <c r="F241" s="261" t="s">
        <v>349</v>
      </c>
      <c r="G241" s="262"/>
      <c r="H241" s="262"/>
      <c r="I241" s="262"/>
      <c r="J241" s="148"/>
      <c r="K241" s="150">
        <v>4.1399999999999997</v>
      </c>
      <c r="L241" s="148"/>
      <c r="M241" s="148"/>
      <c r="N241" s="148"/>
      <c r="O241" s="148"/>
      <c r="P241" s="148"/>
      <c r="Q241" s="148"/>
      <c r="R241" s="151"/>
      <c r="T241" s="152"/>
      <c r="U241" s="148"/>
      <c r="V241" s="148"/>
      <c r="W241" s="148"/>
      <c r="X241" s="148"/>
      <c r="Y241" s="148"/>
      <c r="Z241" s="148"/>
      <c r="AA241" s="153"/>
      <c r="AT241" s="154" t="s">
        <v>137</v>
      </c>
      <c r="AU241" s="154" t="s">
        <v>130</v>
      </c>
      <c r="AV241" s="10" t="s">
        <v>130</v>
      </c>
      <c r="AW241" s="10" t="s">
        <v>27</v>
      </c>
      <c r="AX241" s="10" t="s">
        <v>70</v>
      </c>
      <c r="AY241" s="154" t="s">
        <v>123</v>
      </c>
    </row>
    <row r="242" spans="2:65" s="10" customFormat="1" ht="16.5" customHeight="1" x14ac:dyDescent="0.3">
      <c r="B242" s="147"/>
      <c r="C242" s="148"/>
      <c r="D242" s="148"/>
      <c r="E242" s="149" t="s">
        <v>5</v>
      </c>
      <c r="F242" s="261" t="s">
        <v>350</v>
      </c>
      <c r="G242" s="262"/>
      <c r="H242" s="262"/>
      <c r="I242" s="262"/>
      <c r="J242" s="148"/>
      <c r="K242" s="150">
        <v>1.74</v>
      </c>
      <c r="L242" s="148"/>
      <c r="M242" s="148"/>
      <c r="N242" s="148"/>
      <c r="O242" s="148"/>
      <c r="P242" s="148"/>
      <c r="Q242" s="148"/>
      <c r="R242" s="151"/>
      <c r="T242" s="152"/>
      <c r="U242" s="148"/>
      <c r="V242" s="148"/>
      <c r="W242" s="148"/>
      <c r="X242" s="148"/>
      <c r="Y242" s="148"/>
      <c r="Z242" s="148"/>
      <c r="AA242" s="153"/>
      <c r="AT242" s="154" t="s">
        <v>137</v>
      </c>
      <c r="AU242" s="154" t="s">
        <v>130</v>
      </c>
      <c r="AV242" s="10" t="s">
        <v>130</v>
      </c>
      <c r="AW242" s="10" t="s">
        <v>27</v>
      </c>
      <c r="AX242" s="10" t="s">
        <v>70</v>
      </c>
      <c r="AY242" s="154" t="s">
        <v>123</v>
      </c>
    </row>
    <row r="243" spans="2:65" s="10" customFormat="1" ht="16.5" customHeight="1" x14ac:dyDescent="0.3">
      <c r="B243" s="147"/>
      <c r="C243" s="148"/>
      <c r="D243" s="148"/>
      <c r="E243" s="149" t="s">
        <v>5</v>
      </c>
      <c r="F243" s="261" t="s">
        <v>351</v>
      </c>
      <c r="G243" s="262"/>
      <c r="H243" s="262"/>
      <c r="I243" s="262"/>
      <c r="J243" s="148"/>
      <c r="K243" s="150">
        <v>8.5139999999999993</v>
      </c>
      <c r="L243" s="148"/>
      <c r="M243" s="148"/>
      <c r="N243" s="148"/>
      <c r="O243" s="148"/>
      <c r="P243" s="148"/>
      <c r="Q243" s="148"/>
      <c r="R243" s="151"/>
      <c r="T243" s="152"/>
      <c r="U243" s="148"/>
      <c r="V243" s="148"/>
      <c r="W243" s="148"/>
      <c r="X243" s="148"/>
      <c r="Y243" s="148"/>
      <c r="Z243" s="148"/>
      <c r="AA243" s="153"/>
      <c r="AT243" s="154" t="s">
        <v>137</v>
      </c>
      <c r="AU243" s="154" t="s">
        <v>130</v>
      </c>
      <c r="AV243" s="10" t="s">
        <v>130</v>
      </c>
      <c r="AW243" s="10" t="s">
        <v>27</v>
      </c>
      <c r="AX243" s="10" t="s">
        <v>70</v>
      </c>
      <c r="AY243" s="154" t="s">
        <v>123</v>
      </c>
    </row>
    <row r="244" spans="2:65" s="10" customFormat="1" ht="16.5" customHeight="1" x14ac:dyDescent="0.3">
      <c r="B244" s="147"/>
      <c r="C244" s="148"/>
      <c r="D244" s="148"/>
      <c r="E244" s="149" t="s">
        <v>5</v>
      </c>
      <c r="F244" s="261" t="s">
        <v>352</v>
      </c>
      <c r="G244" s="262"/>
      <c r="H244" s="262"/>
      <c r="I244" s="262"/>
      <c r="J244" s="148"/>
      <c r="K244" s="150">
        <v>-1.08</v>
      </c>
      <c r="L244" s="148"/>
      <c r="M244" s="148"/>
      <c r="N244" s="148"/>
      <c r="O244" s="148"/>
      <c r="P244" s="148"/>
      <c r="Q244" s="148"/>
      <c r="R244" s="151"/>
      <c r="T244" s="152"/>
      <c r="U244" s="148"/>
      <c r="V244" s="148"/>
      <c r="W244" s="148"/>
      <c r="X244" s="148"/>
      <c r="Y244" s="148"/>
      <c r="Z244" s="148"/>
      <c r="AA244" s="153"/>
      <c r="AT244" s="154" t="s">
        <v>137</v>
      </c>
      <c r="AU244" s="154" t="s">
        <v>130</v>
      </c>
      <c r="AV244" s="10" t="s">
        <v>130</v>
      </c>
      <c r="AW244" s="10" t="s">
        <v>27</v>
      </c>
      <c r="AX244" s="10" t="s">
        <v>70</v>
      </c>
      <c r="AY244" s="154" t="s">
        <v>123</v>
      </c>
    </row>
    <row r="245" spans="2:65" s="10" customFormat="1" ht="16.5" customHeight="1" x14ac:dyDescent="0.3">
      <c r="B245" s="147"/>
      <c r="C245" s="148"/>
      <c r="D245" s="148"/>
      <c r="E245" s="149" t="s">
        <v>5</v>
      </c>
      <c r="F245" s="261" t="s">
        <v>353</v>
      </c>
      <c r="G245" s="262"/>
      <c r="H245" s="262"/>
      <c r="I245" s="262"/>
      <c r="J245" s="148"/>
      <c r="K245" s="150">
        <v>11.352</v>
      </c>
      <c r="L245" s="148"/>
      <c r="M245" s="148"/>
      <c r="N245" s="148"/>
      <c r="O245" s="148"/>
      <c r="P245" s="148"/>
      <c r="Q245" s="148"/>
      <c r="R245" s="151"/>
      <c r="T245" s="152"/>
      <c r="U245" s="148"/>
      <c r="V245" s="148"/>
      <c r="W245" s="148"/>
      <c r="X245" s="148"/>
      <c r="Y245" s="148"/>
      <c r="Z245" s="148"/>
      <c r="AA245" s="153"/>
      <c r="AT245" s="154" t="s">
        <v>137</v>
      </c>
      <c r="AU245" s="154" t="s">
        <v>130</v>
      </c>
      <c r="AV245" s="10" t="s">
        <v>130</v>
      </c>
      <c r="AW245" s="10" t="s">
        <v>27</v>
      </c>
      <c r="AX245" s="10" t="s">
        <v>70</v>
      </c>
      <c r="AY245" s="154" t="s">
        <v>123</v>
      </c>
    </row>
    <row r="246" spans="2:65" s="10" customFormat="1" ht="16.5" customHeight="1" x14ac:dyDescent="0.3">
      <c r="B246" s="147"/>
      <c r="C246" s="148"/>
      <c r="D246" s="148"/>
      <c r="E246" s="149" t="s">
        <v>5</v>
      </c>
      <c r="F246" s="261" t="s">
        <v>354</v>
      </c>
      <c r="G246" s="262"/>
      <c r="H246" s="262"/>
      <c r="I246" s="262"/>
      <c r="J246" s="148"/>
      <c r="K246" s="150">
        <v>-0.72</v>
      </c>
      <c r="L246" s="148"/>
      <c r="M246" s="148"/>
      <c r="N246" s="148"/>
      <c r="O246" s="148"/>
      <c r="P246" s="148"/>
      <c r="Q246" s="148"/>
      <c r="R246" s="151"/>
      <c r="T246" s="152"/>
      <c r="U246" s="148"/>
      <c r="V246" s="148"/>
      <c r="W246" s="148"/>
      <c r="X246" s="148"/>
      <c r="Y246" s="148"/>
      <c r="Z246" s="148"/>
      <c r="AA246" s="153"/>
      <c r="AT246" s="154" t="s">
        <v>137</v>
      </c>
      <c r="AU246" s="154" t="s">
        <v>130</v>
      </c>
      <c r="AV246" s="10" t="s">
        <v>130</v>
      </c>
      <c r="AW246" s="10" t="s">
        <v>27</v>
      </c>
      <c r="AX246" s="10" t="s">
        <v>70</v>
      </c>
      <c r="AY246" s="154" t="s">
        <v>123</v>
      </c>
    </row>
    <row r="247" spans="2:65" s="10" customFormat="1" ht="16.5" customHeight="1" x14ac:dyDescent="0.3">
      <c r="B247" s="147"/>
      <c r="C247" s="148"/>
      <c r="D247" s="148"/>
      <c r="E247" s="149" t="s">
        <v>5</v>
      </c>
      <c r="F247" s="261" t="s">
        <v>355</v>
      </c>
      <c r="G247" s="262"/>
      <c r="H247" s="262"/>
      <c r="I247" s="262"/>
      <c r="J247" s="148"/>
      <c r="K247" s="150">
        <v>-2.16</v>
      </c>
      <c r="L247" s="148"/>
      <c r="M247" s="148"/>
      <c r="N247" s="148"/>
      <c r="O247" s="148"/>
      <c r="P247" s="148"/>
      <c r="Q247" s="148"/>
      <c r="R247" s="151"/>
      <c r="T247" s="152"/>
      <c r="U247" s="148"/>
      <c r="V247" s="148"/>
      <c r="W247" s="148"/>
      <c r="X247" s="148"/>
      <c r="Y247" s="148"/>
      <c r="Z247" s="148"/>
      <c r="AA247" s="153"/>
      <c r="AT247" s="154" t="s">
        <v>137</v>
      </c>
      <c r="AU247" s="154" t="s">
        <v>130</v>
      </c>
      <c r="AV247" s="10" t="s">
        <v>130</v>
      </c>
      <c r="AW247" s="10" t="s">
        <v>27</v>
      </c>
      <c r="AX247" s="10" t="s">
        <v>70</v>
      </c>
      <c r="AY247" s="154" t="s">
        <v>123</v>
      </c>
    </row>
    <row r="248" spans="2:65" s="12" customFormat="1" ht="16.5" customHeight="1" x14ac:dyDescent="0.3">
      <c r="B248" s="163"/>
      <c r="C248" s="164"/>
      <c r="D248" s="164"/>
      <c r="E248" s="165" t="s">
        <v>5</v>
      </c>
      <c r="F248" s="265" t="s">
        <v>152</v>
      </c>
      <c r="G248" s="266"/>
      <c r="H248" s="266"/>
      <c r="I248" s="266"/>
      <c r="J248" s="164"/>
      <c r="K248" s="166">
        <v>27.936</v>
      </c>
      <c r="L248" s="164"/>
      <c r="M248" s="164"/>
      <c r="N248" s="164"/>
      <c r="O248" s="164"/>
      <c r="P248" s="164"/>
      <c r="Q248" s="164"/>
      <c r="R248" s="167"/>
      <c r="T248" s="168"/>
      <c r="U248" s="164"/>
      <c r="V248" s="164"/>
      <c r="W248" s="164"/>
      <c r="X248" s="164"/>
      <c r="Y248" s="164"/>
      <c r="Z248" s="164"/>
      <c r="AA248" s="169"/>
      <c r="AT248" s="170" t="s">
        <v>137</v>
      </c>
      <c r="AU248" s="170" t="s">
        <v>130</v>
      </c>
      <c r="AV248" s="12" t="s">
        <v>129</v>
      </c>
      <c r="AW248" s="12" t="s">
        <v>27</v>
      </c>
      <c r="AX248" s="12" t="s">
        <v>75</v>
      </c>
      <c r="AY248" s="170" t="s">
        <v>123</v>
      </c>
    </row>
    <row r="249" spans="2:65" s="1" customFormat="1" ht="16.5" customHeight="1" x14ac:dyDescent="0.3">
      <c r="B249" s="136"/>
      <c r="C249" s="171">
        <v>47</v>
      </c>
      <c r="D249" s="171" t="s">
        <v>254</v>
      </c>
      <c r="E249" s="172" t="s">
        <v>356</v>
      </c>
      <c r="F249" s="269" t="s">
        <v>357</v>
      </c>
      <c r="G249" s="269"/>
      <c r="H249" s="269"/>
      <c r="I249" s="269"/>
      <c r="J249" s="173" t="s">
        <v>134</v>
      </c>
      <c r="K249" s="174">
        <v>28.495000000000001</v>
      </c>
      <c r="L249" s="270"/>
      <c r="M249" s="270"/>
      <c r="N249" s="270">
        <f>ROUND(L249*K249,3)</f>
        <v>0</v>
      </c>
      <c r="O249" s="252"/>
      <c r="P249" s="252"/>
      <c r="Q249" s="252"/>
      <c r="R249" s="141"/>
      <c r="T249" s="142" t="s">
        <v>5</v>
      </c>
      <c r="U249" s="43" t="s">
        <v>37</v>
      </c>
      <c r="V249" s="143">
        <v>0</v>
      </c>
      <c r="W249" s="143">
        <f>V249*K249</f>
        <v>0</v>
      </c>
      <c r="X249" s="143">
        <v>1.2E-2</v>
      </c>
      <c r="Y249" s="143">
        <f>X249*K249</f>
        <v>0.34194000000000002</v>
      </c>
      <c r="Z249" s="143">
        <v>0</v>
      </c>
      <c r="AA249" s="144">
        <f>Z249*K249</f>
        <v>0</v>
      </c>
      <c r="AR249" s="21" t="s">
        <v>255</v>
      </c>
      <c r="AT249" s="21" t="s">
        <v>254</v>
      </c>
      <c r="AU249" s="21" t="s">
        <v>130</v>
      </c>
      <c r="AY249" s="21" t="s">
        <v>123</v>
      </c>
      <c r="BE249" s="145">
        <f>IF(U249="základná",N249,0)</f>
        <v>0</v>
      </c>
      <c r="BF249" s="145">
        <f>IF(U249="znížená",N249,0)</f>
        <v>0</v>
      </c>
      <c r="BG249" s="145">
        <f>IF(U249="zákl. prenesená",N249,0)</f>
        <v>0</v>
      </c>
      <c r="BH249" s="145">
        <f>IF(U249="zníž. prenesená",N249,0)</f>
        <v>0</v>
      </c>
      <c r="BI249" s="145">
        <f>IF(U249="nulová",N249,0)</f>
        <v>0</v>
      </c>
      <c r="BJ249" s="21" t="s">
        <v>130</v>
      </c>
      <c r="BK249" s="146">
        <f>ROUND(L249*K249,3)</f>
        <v>0</v>
      </c>
      <c r="BL249" s="21" t="s">
        <v>238</v>
      </c>
      <c r="BM249" s="21" t="s">
        <v>358</v>
      </c>
    </row>
    <row r="250" spans="2:65" s="1" customFormat="1" ht="25.5" customHeight="1" x14ac:dyDescent="0.3">
      <c r="B250" s="136"/>
      <c r="C250" s="137">
        <v>48</v>
      </c>
      <c r="D250" s="137" t="s">
        <v>125</v>
      </c>
      <c r="E250" s="138" t="s">
        <v>359</v>
      </c>
      <c r="F250" s="251" t="s">
        <v>360</v>
      </c>
      <c r="G250" s="251"/>
      <c r="H250" s="251"/>
      <c r="I250" s="251"/>
      <c r="J250" s="139" t="s">
        <v>148</v>
      </c>
      <c r="K250" s="140">
        <v>5.4</v>
      </c>
      <c r="L250" s="252"/>
      <c r="M250" s="252"/>
      <c r="N250" s="252">
        <f>ROUND(L250*K250,3)</f>
        <v>0</v>
      </c>
      <c r="O250" s="252"/>
      <c r="P250" s="252"/>
      <c r="Q250" s="252"/>
      <c r="R250" s="141"/>
      <c r="T250" s="142" t="s">
        <v>5</v>
      </c>
      <c r="U250" s="43" t="s">
        <v>37</v>
      </c>
      <c r="V250" s="143">
        <v>3.8150000000000003E-2</v>
      </c>
      <c r="W250" s="143">
        <f>V250*K250</f>
        <v>0.20601000000000003</v>
      </c>
      <c r="X250" s="143">
        <v>5.0000000000000001E-4</v>
      </c>
      <c r="Y250" s="143">
        <f>X250*K250</f>
        <v>2.7000000000000001E-3</v>
      </c>
      <c r="Z250" s="143">
        <v>0</v>
      </c>
      <c r="AA250" s="144">
        <f>Z250*K250</f>
        <v>0</v>
      </c>
      <c r="AR250" s="21" t="s">
        <v>238</v>
      </c>
      <c r="AT250" s="21" t="s">
        <v>125</v>
      </c>
      <c r="AU250" s="21" t="s">
        <v>130</v>
      </c>
      <c r="AY250" s="21" t="s">
        <v>123</v>
      </c>
      <c r="BE250" s="145">
        <f>IF(U250="základná",N250,0)</f>
        <v>0</v>
      </c>
      <c r="BF250" s="145">
        <f>IF(U250="znížená",N250,0)</f>
        <v>0</v>
      </c>
      <c r="BG250" s="145">
        <f>IF(U250="zákl. prenesená",N250,0)</f>
        <v>0</v>
      </c>
      <c r="BH250" s="145">
        <f>IF(U250="zníž. prenesená",N250,0)</f>
        <v>0</v>
      </c>
      <c r="BI250" s="145">
        <f>IF(U250="nulová",N250,0)</f>
        <v>0</v>
      </c>
      <c r="BJ250" s="21" t="s">
        <v>130</v>
      </c>
      <c r="BK250" s="146">
        <f>ROUND(L250*K250,3)</f>
        <v>0</v>
      </c>
      <c r="BL250" s="21" t="s">
        <v>238</v>
      </c>
      <c r="BM250" s="21" t="s">
        <v>361</v>
      </c>
    </row>
    <row r="251" spans="2:65" s="10" customFormat="1" ht="16.5" customHeight="1" x14ac:dyDescent="0.3">
      <c r="B251" s="147"/>
      <c r="C251" s="148"/>
      <c r="D251" s="148"/>
      <c r="E251" s="149" t="s">
        <v>5</v>
      </c>
      <c r="F251" s="259" t="s">
        <v>362</v>
      </c>
      <c r="G251" s="260"/>
      <c r="H251" s="260"/>
      <c r="I251" s="260"/>
      <c r="J251" s="148"/>
      <c r="K251" s="150">
        <v>5.4</v>
      </c>
      <c r="L251" s="148"/>
      <c r="M251" s="148"/>
      <c r="N251" s="148"/>
      <c r="O251" s="148"/>
      <c r="P251" s="148"/>
      <c r="Q251" s="148"/>
      <c r="R251" s="151"/>
      <c r="T251" s="152"/>
      <c r="U251" s="148"/>
      <c r="V251" s="148"/>
      <c r="W251" s="148"/>
      <c r="X251" s="148"/>
      <c r="Y251" s="148"/>
      <c r="Z251" s="148"/>
      <c r="AA251" s="153"/>
      <c r="AT251" s="154" t="s">
        <v>137</v>
      </c>
      <c r="AU251" s="154" t="s">
        <v>130</v>
      </c>
      <c r="AV251" s="10" t="s">
        <v>130</v>
      </c>
      <c r="AW251" s="10" t="s">
        <v>27</v>
      </c>
      <c r="AX251" s="10" t="s">
        <v>75</v>
      </c>
      <c r="AY251" s="154" t="s">
        <v>123</v>
      </c>
    </row>
    <row r="252" spans="2:65" s="1" customFormat="1" ht="16.5" customHeight="1" x14ac:dyDescent="0.3">
      <c r="B252" s="136"/>
      <c r="C252" s="171">
        <v>49</v>
      </c>
      <c r="D252" s="171" t="s">
        <v>254</v>
      </c>
      <c r="E252" s="172" t="s">
        <v>363</v>
      </c>
      <c r="F252" s="269" t="s">
        <v>364</v>
      </c>
      <c r="G252" s="269"/>
      <c r="H252" s="269"/>
      <c r="I252" s="269"/>
      <c r="J252" s="173" t="s">
        <v>365</v>
      </c>
      <c r="K252" s="174">
        <v>5.4539999999999997</v>
      </c>
      <c r="L252" s="270"/>
      <c r="M252" s="270"/>
      <c r="N252" s="270">
        <f>ROUND(L252*K252,3)</f>
        <v>0</v>
      </c>
      <c r="O252" s="252"/>
      <c r="P252" s="252"/>
      <c r="Q252" s="252"/>
      <c r="R252" s="141"/>
      <c r="T252" s="142" t="s">
        <v>5</v>
      </c>
      <c r="U252" s="43" t="s">
        <v>37</v>
      </c>
      <c r="V252" s="143">
        <v>0</v>
      </c>
      <c r="W252" s="143">
        <f>V252*K252</f>
        <v>0</v>
      </c>
      <c r="X252" s="143">
        <v>1E-3</v>
      </c>
      <c r="Y252" s="143">
        <f>X252*K252</f>
        <v>5.4539999999999996E-3</v>
      </c>
      <c r="Z252" s="143">
        <v>0</v>
      </c>
      <c r="AA252" s="144">
        <f>Z252*K252</f>
        <v>0</v>
      </c>
      <c r="AR252" s="21" t="s">
        <v>255</v>
      </c>
      <c r="AT252" s="21" t="s">
        <v>254</v>
      </c>
      <c r="AU252" s="21" t="s">
        <v>130</v>
      </c>
      <c r="AY252" s="21" t="s">
        <v>123</v>
      </c>
      <c r="BE252" s="145">
        <f>IF(U252="základná",N252,0)</f>
        <v>0</v>
      </c>
      <c r="BF252" s="145">
        <f>IF(U252="znížená",N252,0)</f>
        <v>0</v>
      </c>
      <c r="BG252" s="145">
        <f>IF(U252="zákl. prenesená",N252,0)</f>
        <v>0</v>
      </c>
      <c r="BH252" s="145">
        <f>IF(U252="zníž. prenesená",N252,0)</f>
        <v>0</v>
      </c>
      <c r="BI252" s="145">
        <f>IF(U252="nulová",N252,0)</f>
        <v>0</v>
      </c>
      <c r="BJ252" s="21" t="s">
        <v>130</v>
      </c>
      <c r="BK252" s="146">
        <f>ROUND(L252*K252,3)</f>
        <v>0</v>
      </c>
      <c r="BL252" s="21" t="s">
        <v>238</v>
      </c>
      <c r="BM252" s="21" t="s">
        <v>366</v>
      </c>
    </row>
    <row r="253" spans="2:65" s="1" customFormat="1" ht="25.5" customHeight="1" x14ac:dyDescent="0.3">
      <c r="B253" s="136"/>
      <c r="C253" s="137">
        <v>50</v>
      </c>
      <c r="D253" s="137" t="s">
        <v>125</v>
      </c>
      <c r="E253" s="138" t="s">
        <v>367</v>
      </c>
      <c r="F253" s="251" t="s">
        <v>368</v>
      </c>
      <c r="G253" s="251"/>
      <c r="H253" s="251"/>
      <c r="I253" s="251"/>
      <c r="J253" s="139" t="s">
        <v>282</v>
      </c>
      <c r="K253" s="140">
        <v>11.315</v>
      </c>
      <c r="L253" s="252"/>
      <c r="M253" s="252"/>
      <c r="N253" s="252">
        <f>ROUND(L253*K253,3)</f>
        <v>0</v>
      </c>
      <c r="O253" s="252"/>
      <c r="P253" s="252"/>
      <c r="Q253" s="252"/>
      <c r="R253" s="141"/>
      <c r="T253" s="142" t="s">
        <v>5</v>
      </c>
      <c r="U253" s="43" t="s">
        <v>37</v>
      </c>
      <c r="V253" s="143">
        <v>0</v>
      </c>
      <c r="W253" s="143">
        <f>V253*K253</f>
        <v>0</v>
      </c>
      <c r="X253" s="143">
        <v>0</v>
      </c>
      <c r="Y253" s="143">
        <f>X253*K253</f>
        <v>0</v>
      </c>
      <c r="Z253" s="143">
        <v>0</v>
      </c>
      <c r="AA253" s="144">
        <f>Z253*K253</f>
        <v>0</v>
      </c>
      <c r="AR253" s="21" t="s">
        <v>238</v>
      </c>
      <c r="AT253" s="21" t="s">
        <v>125</v>
      </c>
      <c r="AU253" s="21" t="s">
        <v>130</v>
      </c>
      <c r="AY253" s="21" t="s">
        <v>123</v>
      </c>
      <c r="BE253" s="145">
        <f>IF(U253="základná",N253,0)</f>
        <v>0</v>
      </c>
      <c r="BF253" s="145">
        <f>IF(U253="znížená",N253,0)</f>
        <v>0</v>
      </c>
      <c r="BG253" s="145">
        <f>IF(U253="zákl. prenesená",N253,0)</f>
        <v>0</v>
      </c>
      <c r="BH253" s="145">
        <f>IF(U253="zníž. prenesená",N253,0)</f>
        <v>0</v>
      </c>
      <c r="BI253" s="145">
        <f>IF(U253="nulová",N253,0)</f>
        <v>0</v>
      </c>
      <c r="BJ253" s="21" t="s">
        <v>130</v>
      </c>
      <c r="BK253" s="146">
        <f>ROUND(L253*K253,3)</f>
        <v>0</v>
      </c>
      <c r="BL253" s="21" t="s">
        <v>238</v>
      </c>
      <c r="BM253" s="21" t="s">
        <v>369</v>
      </c>
    </row>
    <row r="254" spans="2:65" s="9" customFormat="1" ht="29.85" customHeight="1" x14ac:dyDescent="0.35">
      <c r="B254" s="125"/>
      <c r="C254" s="126"/>
      <c r="D254" s="135" t="s">
        <v>106</v>
      </c>
      <c r="E254" s="135"/>
      <c r="F254" s="135"/>
      <c r="G254" s="135"/>
      <c r="H254" s="135"/>
      <c r="I254" s="135"/>
      <c r="J254" s="135"/>
      <c r="K254" s="135"/>
      <c r="L254" s="135"/>
      <c r="M254" s="135"/>
      <c r="N254" s="267">
        <f>BK254</f>
        <v>0</v>
      </c>
      <c r="O254" s="268"/>
      <c r="P254" s="268"/>
      <c r="Q254" s="268"/>
      <c r="R254" s="128"/>
      <c r="T254" s="129"/>
      <c r="U254" s="126"/>
      <c r="V254" s="126"/>
      <c r="W254" s="130">
        <f>SUM(W255:W264)</f>
        <v>4.4142372999999999</v>
      </c>
      <c r="X254" s="126"/>
      <c r="Y254" s="130">
        <f>SUM(Y255:Y264)</f>
        <v>1.2248160000000001E-2</v>
      </c>
      <c r="Z254" s="126"/>
      <c r="AA254" s="131">
        <f>SUM(AA255:AA264)</f>
        <v>0</v>
      </c>
      <c r="AC254" s="181"/>
      <c r="AR254" s="132" t="s">
        <v>130</v>
      </c>
      <c r="AT254" s="133" t="s">
        <v>69</v>
      </c>
      <c r="AU254" s="133" t="s">
        <v>75</v>
      </c>
      <c r="AY254" s="132" t="s">
        <v>123</v>
      </c>
      <c r="BK254" s="134">
        <f>SUM(BK255:BK264)</f>
        <v>0</v>
      </c>
    </row>
    <row r="255" spans="2:65" s="1" customFormat="1" ht="25.5" customHeight="1" x14ac:dyDescent="0.3">
      <c r="B255" s="136"/>
      <c r="C255" s="137">
        <v>51</v>
      </c>
      <c r="D255" s="137" t="s">
        <v>125</v>
      </c>
      <c r="E255" s="138" t="s">
        <v>370</v>
      </c>
      <c r="F255" s="251" t="s">
        <v>371</v>
      </c>
      <c r="G255" s="251"/>
      <c r="H255" s="251"/>
      <c r="I255" s="251"/>
      <c r="J255" s="139" t="s">
        <v>134</v>
      </c>
      <c r="K255" s="140">
        <v>10.102</v>
      </c>
      <c r="L255" s="252"/>
      <c r="M255" s="252"/>
      <c r="N255" s="252">
        <f>ROUND(L255*K255,3)</f>
        <v>0</v>
      </c>
      <c r="O255" s="252"/>
      <c r="P255" s="252"/>
      <c r="Q255" s="252"/>
      <c r="R255" s="141"/>
      <c r="T255" s="142" t="s">
        <v>5</v>
      </c>
      <c r="U255" s="43" t="s">
        <v>37</v>
      </c>
      <c r="V255" s="143">
        <v>5.8000000000000003E-2</v>
      </c>
      <c r="W255" s="143">
        <f>V255*K255</f>
        <v>0.58591599999999999</v>
      </c>
      <c r="X255" s="143">
        <v>0</v>
      </c>
      <c r="Y255" s="143">
        <f>X255*K255</f>
        <v>0</v>
      </c>
      <c r="Z255" s="143">
        <v>0</v>
      </c>
      <c r="AA255" s="144">
        <f>Z255*K255</f>
        <v>0</v>
      </c>
      <c r="AR255" s="21" t="s">
        <v>238</v>
      </c>
      <c r="AT255" s="21" t="s">
        <v>125</v>
      </c>
      <c r="AU255" s="21" t="s">
        <v>130</v>
      </c>
      <c r="AY255" s="21" t="s">
        <v>123</v>
      </c>
      <c r="BE255" s="145">
        <f>IF(U255="základná",N255,0)</f>
        <v>0</v>
      </c>
      <c r="BF255" s="145">
        <f>IF(U255="znížená",N255,0)</f>
        <v>0</v>
      </c>
      <c r="BG255" s="145">
        <f>IF(U255="zákl. prenesená",N255,0)</f>
        <v>0</v>
      </c>
      <c r="BH255" s="145">
        <f>IF(U255="zníž. prenesená",N255,0)</f>
        <v>0</v>
      </c>
      <c r="BI255" s="145">
        <f>IF(U255="nulová",N255,0)</f>
        <v>0</v>
      </c>
      <c r="BJ255" s="21" t="s">
        <v>130</v>
      </c>
      <c r="BK255" s="146">
        <f>ROUND(L255*K255,3)</f>
        <v>0</v>
      </c>
      <c r="BL255" s="21" t="s">
        <v>238</v>
      </c>
      <c r="BM255" s="21" t="s">
        <v>372</v>
      </c>
    </row>
    <row r="256" spans="2:65" s="10" customFormat="1" ht="16.5" customHeight="1" x14ac:dyDescent="0.3">
      <c r="B256" s="147"/>
      <c r="C256" s="148"/>
      <c r="D256" s="148"/>
      <c r="E256" s="149" t="s">
        <v>5</v>
      </c>
      <c r="F256" s="259" t="s">
        <v>373</v>
      </c>
      <c r="G256" s="260"/>
      <c r="H256" s="260"/>
      <c r="I256" s="260"/>
      <c r="J256" s="148"/>
      <c r="K256" s="150">
        <v>10.102</v>
      </c>
      <c r="L256" s="148"/>
      <c r="M256" s="148"/>
      <c r="N256" s="148"/>
      <c r="O256" s="148"/>
      <c r="P256" s="148"/>
      <c r="Q256" s="148"/>
      <c r="R256" s="151"/>
      <c r="T256" s="152"/>
      <c r="U256" s="148"/>
      <c r="V256" s="148"/>
      <c r="W256" s="148"/>
      <c r="X256" s="148"/>
      <c r="Y256" s="148"/>
      <c r="Z256" s="148"/>
      <c r="AA256" s="153"/>
      <c r="AT256" s="154" t="s">
        <v>137</v>
      </c>
      <c r="AU256" s="154" t="s">
        <v>130</v>
      </c>
      <c r="AV256" s="10" t="s">
        <v>130</v>
      </c>
      <c r="AW256" s="10" t="s">
        <v>27</v>
      </c>
      <c r="AX256" s="10" t="s">
        <v>75</v>
      </c>
      <c r="AY256" s="154" t="s">
        <v>123</v>
      </c>
    </row>
    <row r="257" spans="2:65" s="1" customFormat="1" ht="25.5" customHeight="1" x14ac:dyDescent="0.3">
      <c r="B257" s="136"/>
      <c r="C257" s="137">
        <v>52</v>
      </c>
      <c r="D257" s="137" t="s">
        <v>125</v>
      </c>
      <c r="E257" s="138" t="s">
        <v>375</v>
      </c>
      <c r="F257" s="251" t="s">
        <v>376</v>
      </c>
      <c r="G257" s="251"/>
      <c r="H257" s="251"/>
      <c r="I257" s="251"/>
      <c r="J257" s="139" t="s">
        <v>134</v>
      </c>
      <c r="K257" s="140">
        <v>32.231999999999999</v>
      </c>
      <c r="L257" s="252"/>
      <c r="M257" s="252"/>
      <c r="N257" s="252">
        <f>ROUND(L257*K257,3)</f>
        <v>0</v>
      </c>
      <c r="O257" s="252"/>
      <c r="P257" s="252"/>
      <c r="Q257" s="252"/>
      <c r="R257" s="141"/>
      <c r="T257" s="142" t="s">
        <v>5</v>
      </c>
      <c r="U257" s="43" t="s">
        <v>37</v>
      </c>
      <c r="V257" s="143">
        <v>3.0179999999999998E-2</v>
      </c>
      <c r="W257" s="143">
        <f>V257*K257</f>
        <v>0.97276175999999992</v>
      </c>
      <c r="X257" s="143">
        <v>1E-4</v>
      </c>
      <c r="Y257" s="143">
        <f>X257*K257</f>
        <v>3.2232000000000003E-3</v>
      </c>
      <c r="Z257" s="143">
        <v>0</v>
      </c>
      <c r="AA257" s="144">
        <f>Z257*K257</f>
        <v>0</v>
      </c>
      <c r="AR257" s="21" t="s">
        <v>238</v>
      </c>
      <c r="AT257" s="21" t="s">
        <v>125</v>
      </c>
      <c r="AU257" s="21" t="s">
        <v>130</v>
      </c>
      <c r="AY257" s="21" t="s">
        <v>123</v>
      </c>
      <c r="BE257" s="145">
        <f>IF(U257="základná",N257,0)</f>
        <v>0</v>
      </c>
      <c r="BF257" s="145">
        <f>IF(U257="znížená",N257,0)</f>
        <v>0</v>
      </c>
      <c r="BG257" s="145">
        <f>IF(U257="zákl. prenesená",N257,0)</f>
        <v>0</v>
      </c>
      <c r="BH257" s="145">
        <f>IF(U257="zníž. prenesená",N257,0)</f>
        <v>0</v>
      </c>
      <c r="BI257" s="145">
        <f>IF(U257="nulová",N257,0)</f>
        <v>0</v>
      </c>
      <c r="BJ257" s="21" t="s">
        <v>130</v>
      </c>
      <c r="BK257" s="146">
        <f>ROUND(L257*K257,3)</f>
        <v>0</v>
      </c>
      <c r="BL257" s="21" t="s">
        <v>238</v>
      </c>
      <c r="BM257" s="21" t="s">
        <v>377</v>
      </c>
    </row>
    <row r="258" spans="2:65" s="10" customFormat="1" ht="16.5" customHeight="1" x14ac:dyDescent="0.3">
      <c r="B258" s="147"/>
      <c r="C258" s="148"/>
      <c r="D258" s="148"/>
      <c r="E258" s="149" t="s">
        <v>5</v>
      </c>
      <c r="F258" s="259" t="s">
        <v>378</v>
      </c>
      <c r="G258" s="260"/>
      <c r="H258" s="260"/>
      <c r="I258" s="260"/>
      <c r="J258" s="148"/>
      <c r="K258" s="150">
        <v>10.102</v>
      </c>
      <c r="L258" s="148"/>
      <c r="M258" s="148"/>
      <c r="N258" s="148"/>
      <c r="O258" s="148"/>
      <c r="P258" s="148"/>
      <c r="Q258" s="148"/>
      <c r="R258" s="151"/>
      <c r="T258" s="152"/>
      <c r="U258" s="148"/>
      <c r="V258" s="148"/>
      <c r="W258" s="148"/>
      <c r="X258" s="148"/>
      <c r="Y258" s="148"/>
      <c r="Z258" s="148"/>
      <c r="AA258" s="153"/>
      <c r="AT258" s="154" t="s">
        <v>137</v>
      </c>
      <c r="AU258" s="154" t="s">
        <v>130</v>
      </c>
      <c r="AV258" s="10" t="s">
        <v>130</v>
      </c>
      <c r="AW258" s="10" t="s">
        <v>27</v>
      </c>
      <c r="AX258" s="10" t="s">
        <v>70</v>
      </c>
      <c r="AY258" s="154" t="s">
        <v>123</v>
      </c>
    </row>
    <row r="259" spans="2:65" s="10" customFormat="1" ht="16.5" customHeight="1" x14ac:dyDescent="0.3">
      <c r="B259" s="147"/>
      <c r="C259" s="148"/>
      <c r="D259" s="148"/>
      <c r="E259" s="149" t="s">
        <v>5</v>
      </c>
      <c r="F259" s="261" t="s">
        <v>379</v>
      </c>
      <c r="G259" s="262"/>
      <c r="H259" s="262"/>
      <c r="I259" s="262"/>
      <c r="J259" s="148"/>
      <c r="K259" s="150">
        <v>22.13</v>
      </c>
      <c r="L259" s="148"/>
      <c r="M259" s="148"/>
      <c r="N259" s="148"/>
      <c r="O259" s="148"/>
      <c r="P259" s="148"/>
      <c r="Q259" s="148"/>
      <c r="R259" s="151"/>
      <c r="T259" s="152"/>
      <c r="U259" s="148"/>
      <c r="V259" s="148"/>
      <c r="W259" s="148"/>
      <c r="X259" s="148"/>
      <c r="Y259" s="148"/>
      <c r="Z259" s="148"/>
      <c r="AA259" s="153"/>
      <c r="AT259" s="154" t="s">
        <v>137</v>
      </c>
      <c r="AU259" s="154" t="s">
        <v>130</v>
      </c>
      <c r="AV259" s="10" t="s">
        <v>130</v>
      </c>
      <c r="AW259" s="10" t="s">
        <v>27</v>
      </c>
      <c r="AX259" s="10" t="s">
        <v>70</v>
      </c>
      <c r="AY259" s="154" t="s">
        <v>123</v>
      </c>
    </row>
    <row r="260" spans="2:65" s="12" customFormat="1" ht="16.5" customHeight="1" x14ac:dyDescent="0.3">
      <c r="B260" s="163"/>
      <c r="C260" s="164"/>
      <c r="D260" s="164"/>
      <c r="E260" s="165" t="s">
        <v>5</v>
      </c>
      <c r="F260" s="265" t="s">
        <v>152</v>
      </c>
      <c r="G260" s="266"/>
      <c r="H260" s="266"/>
      <c r="I260" s="266"/>
      <c r="J260" s="164"/>
      <c r="K260" s="166">
        <v>32.231999999999999</v>
      </c>
      <c r="L260" s="164"/>
      <c r="M260" s="164"/>
      <c r="N260" s="164"/>
      <c r="O260" s="164"/>
      <c r="P260" s="164"/>
      <c r="Q260" s="164"/>
      <c r="R260" s="167"/>
      <c r="T260" s="168"/>
      <c r="U260" s="164"/>
      <c r="V260" s="164"/>
      <c r="W260" s="164"/>
      <c r="X260" s="164"/>
      <c r="Y260" s="164"/>
      <c r="Z260" s="164"/>
      <c r="AA260" s="169"/>
      <c r="AT260" s="170" t="s">
        <v>137</v>
      </c>
      <c r="AU260" s="170" t="s">
        <v>130</v>
      </c>
      <c r="AV260" s="12" t="s">
        <v>129</v>
      </c>
      <c r="AW260" s="12" t="s">
        <v>27</v>
      </c>
      <c r="AX260" s="12" t="s">
        <v>75</v>
      </c>
      <c r="AY260" s="170" t="s">
        <v>123</v>
      </c>
    </row>
    <row r="261" spans="2:65" s="1" customFormat="1" ht="25.5" customHeight="1" x14ac:dyDescent="0.3">
      <c r="B261" s="136"/>
      <c r="C261" s="137">
        <v>53</v>
      </c>
      <c r="D261" s="137" t="s">
        <v>125</v>
      </c>
      <c r="E261" s="138" t="s">
        <v>380</v>
      </c>
      <c r="F261" s="251" t="s">
        <v>381</v>
      </c>
      <c r="G261" s="251"/>
      <c r="H261" s="251"/>
      <c r="I261" s="251"/>
      <c r="J261" s="139" t="s">
        <v>134</v>
      </c>
      <c r="K261" s="140">
        <v>10.102</v>
      </c>
      <c r="L261" s="252"/>
      <c r="M261" s="252"/>
      <c r="N261" s="252">
        <f>ROUND(L261*K261,3)</f>
        <v>0</v>
      </c>
      <c r="O261" s="252"/>
      <c r="P261" s="252"/>
      <c r="Q261" s="252"/>
      <c r="R261" s="141"/>
      <c r="T261" s="142" t="s">
        <v>5</v>
      </c>
      <c r="U261" s="43" t="s">
        <v>37</v>
      </c>
      <c r="V261" s="143">
        <v>6.5070000000000003E-2</v>
      </c>
      <c r="W261" s="143">
        <f>V261*K261</f>
        <v>0.6573371400000001</v>
      </c>
      <c r="X261" s="143">
        <v>0</v>
      </c>
      <c r="Y261" s="143">
        <f>X261*K261</f>
        <v>0</v>
      </c>
      <c r="Z261" s="143">
        <v>0</v>
      </c>
      <c r="AA261" s="144">
        <f>Z261*K261</f>
        <v>0</v>
      </c>
      <c r="AR261" s="21" t="s">
        <v>238</v>
      </c>
      <c r="AT261" s="21" t="s">
        <v>125</v>
      </c>
      <c r="AU261" s="21" t="s">
        <v>130</v>
      </c>
      <c r="AY261" s="21" t="s">
        <v>123</v>
      </c>
      <c r="BE261" s="145">
        <f>IF(U261="základná",N261,0)</f>
        <v>0</v>
      </c>
      <c r="BF261" s="145">
        <f>IF(U261="znížená",N261,0)</f>
        <v>0</v>
      </c>
      <c r="BG261" s="145">
        <f>IF(U261="zákl. prenesená",N261,0)</f>
        <v>0</v>
      </c>
      <c r="BH261" s="145">
        <f>IF(U261="zníž. prenesená",N261,0)</f>
        <v>0</v>
      </c>
      <c r="BI261" s="145">
        <f>IF(U261="nulová",N261,0)</f>
        <v>0</v>
      </c>
      <c r="BJ261" s="21" t="s">
        <v>130</v>
      </c>
      <c r="BK261" s="146">
        <f>ROUND(L261*K261,3)</f>
        <v>0</v>
      </c>
      <c r="BL261" s="21" t="s">
        <v>238</v>
      </c>
      <c r="BM261" s="21" t="s">
        <v>382</v>
      </c>
    </row>
    <row r="262" spans="2:65" s="10" customFormat="1" ht="16.5" customHeight="1" x14ac:dyDescent="0.3">
      <c r="B262" s="147"/>
      <c r="C262" s="148"/>
      <c r="D262" s="148"/>
      <c r="E262" s="149" t="s">
        <v>5</v>
      </c>
      <c r="F262" s="259" t="s">
        <v>378</v>
      </c>
      <c r="G262" s="260"/>
      <c r="H262" s="260"/>
      <c r="I262" s="260"/>
      <c r="J262" s="148"/>
      <c r="K262" s="150">
        <v>10.102</v>
      </c>
      <c r="L262" s="148"/>
      <c r="M262" s="148"/>
      <c r="N262" s="148"/>
      <c r="O262" s="148"/>
      <c r="P262" s="148"/>
      <c r="Q262" s="148"/>
      <c r="R262" s="151"/>
      <c r="T262" s="152"/>
      <c r="U262" s="148"/>
      <c r="V262" s="148"/>
      <c r="W262" s="148"/>
      <c r="X262" s="148"/>
      <c r="Y262" s="148"/>
      <c r="Z262" s="148"/>
      <c r="AA262" s="153"/>
      <c r="AT262" s="154" t="s">
        <v>137</v>
      </c>
      <c r="AU262" s="154" t="s">
        <v>130</v>
      </c>
      <c r="AV262" s="10" t="s">
        <v>130</v>
      </c>
      <c r="AW262" s="10" t="s">
        <v>27</v>
      </c>
      <c r="AX262" s="10" t="s">
        <v>75</v>
      </c>
      <c r="AY262" s="154" t="s">
        <v>123</v>
      </c>
    </row>
    <row r="263" spans="2:65" s="1" customFormat="1" ht="51" customHeight="1" x14ac:dyDescent="0.3">
      <c r="B263" s="136"/>
      <c r="C263" s="137">
        <v>54</v>
      </c>
      <c r="D263" s="137" t="s">
        <v>125</v>
      </c>
      <c r="E263" s="138" t="s">
        <v>383</v>
      </c>
      <c r="F263" s="251" t="s">
        <v>384</v>
      </c>
      <c r="G263" s="251"/>
      <c r="H263" s="251"/>
      <c r="I263" s="251"/>
      <c r="J263" s="139" t="s">
        <v>134</v>
      </c>
      <c r="K263" s="140">
        <v>32.231999999999999</v>
      </c>
      <c r="L263" s="252"/>
      <c r="M263" s="252"/>
      <c r="N263" s="252">
        <f>ROUND(L263*K263,3)</f>
        <v>0</v>
      </c>
      <c r="O263" s="252"/>
      <c r="P263" s="252"/>
      <c r="Q263" s="252"/>
      <c r="R263" s="141"/>
      <c r="T263" s="142" t="s">
        <v>5</v>
      </c>
      <c r="U263" s="43" t="s">
        <v>37</v>
      </c>
      <c r="V263" s="143">
        <v>3.3599999999999998E-2</v>
      </c>
      <c r="W263" s="143">
        <f>V263*K263</f>
        <v>1.0829951999999998</v>
      </c>
      <c r="X263" s="143">
        <v>1E-4</v>
      </c>
      <c r="Y263" s="143">
        <f>X263*K263</f>
        <v>3.2232000000000003E-3</v>
      </c>
      <c r="Z263" s="143">
        <v>0</v>
      </c>
      <c r="AA263" s="144">
        <f>Z263*K263</f>
        <v>0</v>
      </c>
      <c r="AR263" s="21" t="s">
        <v>238</v>
      </c>
      <c r="AT263" s="21" t="s">
        <v>125</v>
      </c>
      <c r="AU263" s="21" t="s">
        <v>130</v>
      </c>
      <c r="AY263" s="21" t="s">
        <v>123</v>
      </c>
      <c r="BE263" s="145">
        <f>IF(U263="základná",N263,0)</f>
        <v>0</v>
      </c>
      <c r="BF263" s="145">
        <f>IF(U263="znížená",N263,0)</f>
        <v>0</v>
      </c>
      <c r="BG263" s="145">
        <f>IF(U263="zákl. prenesená",N263,0)</f>
        <v>0</v>
      </c>
      <c r="BH263" s="145">
        <f>IF(U263="zníž. prenesená",N263,0)</f>
        <v>0</v>
      </c>
      <c r="BI263" s="145">
        <f>IF(U263="nulová",N263,0)</f>
        <v>0</v>
      </c>
      <c r="BJ263" s="21" t="s">
        <v>130</v>
      </c>
      <c r="BK263" s="146">
        <f>ROUND(L263*K263,3)</f>
        <v>0</v>
      </c>
      <c r="BL263" s="21" t="s">
        <v>238</v>
      </c>
      <c r="BM263" s="21" t="s">
        <v>385</v>
      </c>
    </row>
    <row r="264" spans="2:65" s="1" customFormat="1" ht="51" customHeight="1" x14ac:dyDescent="0.3">
      <c r="B264" s="136"/>
      <c r="C264" s="137">
        <v>55</v>
      </c>
      <c r="D264" s="137" t="s">
        <v>125</v>
      </c>
      <c r="E264" s="138" t="s">
        <v>386</v>
      </c>
      <c r="F264" s="251" t="s">
        <v>387</v>
      </c>
      <c r="G264" s="251"/>
      <c r="H264" s="251"/>
      <c r="I264" s="251"/>
      <c r="J264" s="139" t="s">
        <v>134</v>
      </c>
      <c r="K264" s="140">
        <v>32.231999999999999</v>
      </c>
      <c r="L264" s="252"/>
      <c r="M264" s="252"/>
      <c r="N264" s="252">
        <f>ROUND(L264*K264,3)</f>
        <v>0</v>
      </c>
      <c r="O264" s="252"/>
      <c r="P264" s="252"/>
      <c r="Q264" s="252"/>
      <c r="R264" s="141"/>
      <c r="T264" s="142" t="s">
        <v>5</v>
      </c>
      <c r="U264" s="43" t="s">
        <v>37</v>
      </c>
      <c r="V264" s="143">
        <v>3.4599999999999999E-2</v>
      </c>
      <c r="W264" s="143">
        <f>V264*K264</f>
        <v>1.1152271999999999</v>
      </c>
      <c r="X264" s="143">
        <v>1.8000000000000001E-4</v>
      </c>
      <c r="Y264" s="143">
        <f>X264*K264</f>
        <v>5.8017600000000004E-3</v>
      </c>
      <c r="Z264" s="143">
        <v>0</v>
      </c>
      <c r="AA264" s="144">
        <f>Z264*K264</f>
        <v>0</v>
      </c>
      <c r="AR264" s="21" t="s">
        <v>238</v>
      </c>
      <c r="AT264" s="21" t="s">
        <v>125</v>
      </c>
      <c r="AU264" s="21" t="s">
        <v>130</v>
      </c>
      <c r="AY264" s="21" t="s">
        <v>123</v>
      </c>
      <c r="BE264" s="145">
        <f>IF(U264="základná",N264,0)</f>
        <v>0</v>
      </c>
      <c r="BF264" s="145">
        <f>IF(U264="znížená",N264,0)</f>
        <v>0</v>
      </c>
      <c r="BG264" s="145">
        <f>IF(U264="zákl. prenesená",N264,0)</f>
        <v>0</v>
      </c>
      <c r="BH264" s="145">
        <f>IF(U264="zníž. prenesená",N264,0)</f>
        <v>0</v>
      </c>
      <c r="BI264" s="145">
        <f>IF(U264="nulová",N264,0)</f>
        <v>0</v>
      </c>
      <c r="BJ264" s="21" t="s">
        <v>130</v>
      </c>
      <c r="BK264" s="146">
        <f>ROUND(L264*K264,3)</f>
        <v>0</v>
      </c>
      <c r="BL264" s="21" t="s">
        <v>238</v>
      </c>
      <c r="BM264" s="21" t="s">
        <v>388</v>
      </c>
    </row>
    <row r="265" spans="2:65" s="1" customFormat="1" ht="6.9" customHeight="1" x14ac:dyDescent="0.3">
      <c r="B265" s="58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60"/>
    </row>
  </sheetData>
  <mergeCells count="315">
    <mergeCell ref="H1:K1"/>
    <mergeCell ref="S2:AC2"/>
    <mergeCell ref="N197:Q197"/>
    <mergeCell ref="N198:Q198"/>
    <mergeCell ref="N205:Q205"/>
    <mergeCell ref="N208:Q208"/>
    <mergeCell ref="N214:Q214"/>
    <mergeCell ref="N221:Q221"/>
    <mergeCell ref="F219:I219"/>
    <mergeCell ref="L219:M219"/>
    <mergeCell ref="N219:Q219"/>
    <mergeCell ref="F220:I220"/>
    <mergeCell ref="L220:M220"/>
    <mergeCell ref="N220:Q220"/>
    <mergeCell ref="F212:I212"/>
    <mergeCell ref="L212:M212"/>
    <mergeCell ref="N212:Q212"/>
    <mergeCell ref="F213:I213"/>
    <mergeCell ref="L213:M213"/>
    <mergeCell ref="N213:Q213"/>
    <mergeCell ref="F215:I215"/>
    <mergeCell ref="L215:M215"/>
    <mergeCell ref="N215:Q215"/>
    <mergeCell ref="F207:I207"/>
    <mergeCell ref="F262:I262"/>
    <mergeCell ref="F263:I263"/>
    <mergeCell ref="L263:M263"/>
    <mergeCell ref="N263:Q263"/>
    <mergeCell ref="F264:I264"/>
    <mergeCell ref="L264:M264"/>
    <mergeCell ref="N264:Q264"/>
    <mergeCell ref="F251:I251"/>
    <mergeCell ref="F252:I252"/>
    <mergeCell ref="L252:M252"/>
    <mergeCell ref="N252:Q252"/>
    <mergeCell ref="F253:I253"/>
    <mergeCell ref="L253:M253"/>
    <mergeCell ref="N253:Q253"/>
    <mergeCell ref="F255:I255"/>
    <mergeCell ref="L255:M255"/>
    <mergeCell ref="N255:Q255"/>
    <mergeCell ref="F256:I256"/>
    <mergeCell ref="F257:I257"/>
    <mergeCell ref="L257:M257"/>
    <mergeCell ref="N257:Q257"/>
    <mergeCell ref="F258:I258"/>
    <mergeCell ref="F259:I259"/>
    <mergeCell ref="F260:I260"/>
    <mergeCell ref="F261:I261"/>
    <mergeCell ref="L261:M261"/>
    <mergeCell ref="N261:Q261"/>
    <mergeCell ref="N249:Q249"/>
    <mergeCell ref="F250:I250"/>
    <mergeCell ref="L250:M250"/>
    <mergeCell ref="N250:Q250"/>
    <mergeCell ref="F237:I237"/>
    <mergeCell ref="F238:I238"/>
    <mergeCell ref="F239:I239"/>
    <mergeCell ref="F240:I240"/>
    <mergeCell ref="F241:I241"/>
    <mergeCell ref="F242:I242"/>
    <mergeCell ref="F243:I243"/>
    <mergeCell ref="F244:I244"/>
    <mergeCell ref="F245:I245"/>
    <mergeCell ref="F246:I246"/>
    <mergeCell ref="F247:I247"/>
    <mergeCell ref="F248:I248"/>
    <mergeCell ref="F249:I249"/>
    <mergeCell ref="L249:M249"/>
    <mergeCell ref="N254:Q254"/>
    <mergeCell ref="F232:I232"/>
    <mergeCell ref="F233:I233"/>
    <mergeCell ref="L233:M233"/>
    <mergeCell ref="N233:Q233"/>
    <mergeCell ref="F234:I234"/>
    <mergeCell ref="L234:M234"/>
    <mergeCell ref="N234:Q234"/>
    <mergeCell ref="F236:I236"/>
    <mergeCell ref="L236:M236"/>
    <mergeCell ref="N236:Q236"/>
    <mergeCell ref="N235:Q235"/>
    <mergeCell ref="F223:I223"/>
    <mergeCell ref="F224:I224"/>
    <mergeCell ref="F225:I225"/>
    <mergeCell ref="F226:I226"/>
    <mergeCell ref="F227:I227"/>
    <mergeCell ref="F228:I228"/>
    <mergeCell ref="F229:I229"/>
    <mergeCell ref="F230:I230"/>
    <mergeCell ref="F231:I231"/>
    <mergeCell ref="F222:I222"/>
    <mergeCell ref="L222:M222"/>
    <mergeCell ref="N222:Q222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L207:M207"/>
    <mergeCell ref="N207:Q207"/>
    <mergeCell ref="F209:I209"/>
    <mergeCell ref="L209:M209"/>
    <mergeCell ref="N209:Q209"/>
    <mergeCell ref="F210:I210"/>
    <mergeCell ref="F211:I211"/>
    <mergeCell ref="L211:M211"/>
    <mergeCell ref="N211:Q211"/>
    <mergeCell ref="F204:I204"/>
    <mergeCell ref="L204:M204"/>
    <mergeCell ref="N204:Q204"/>
    <mergeCell ref="F206:I206"/>
    <mergeCell ref="L206:M206"/>
    <mergeCell ref="N206:Q206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199:I199"/>
    <mergeCell ref="L199:M199"/>
    <mergeCell ref="N199:Q199"/>
    <mergeCell ref="F200:I200"/>
    <mergeCell ref="L200:M200"/>
    <mergeCell ref="N200:Q200"/>
    <mergeCell ref="F192:I192"/>
    <mergeCell ref="F193:I193"/>
    <mergeCell ref="L193:M193"/>
    <mergeCell ref="N193:Q193"/>
    <mergeCell ref="F194:I194"/>
    <mergeCell ref="L194:M194"/>
    <mergeCell ref="N194:Q194"/>
    <mergeCell ref="F196:I196"/>
    <mergeCell ref="L196:M196"/>
    <mergeCell ref="N196:Q196"/>
    <mergeCell ref="N195:Q195"/>
    <mergeCell ref="F188:I188"/>
    <mergeCell ref="L188:M188"/>
    <mergeCell ref="N188:Q188"/>
    <mergeCell ref="F189:I189"/>
    <mergeCell ref="F190:I190"/>
    <mergeCell ref="L190:M190"/>
    <mergeCell ref="N190:Q190"/>
    <mergeCell ref="F191:I191"/>
    <mergeCell ref="L191:M191"/>
    <mergeCell ref="N191:Q191"/>
    <mergeCell ref="F181:I181"/>
    <mergeCell ref="F182:I182"/>
    <mergeCell ref="F183:I183"/>
    <mergeCell ref="F184:I184"/>
    <mergeCell ref="F185:I185"/>
    <mergeCell ref="F186:I186"/>
    <mergeCell ref="L186:M186"/>
    <mergeCell ref="N186:Q186"/>
    <mergeCell ref="F187:I187"/>
    <mergeCell ref="L187:M187"/>
    <mergeCell ref="N187:Q187"/>
    <mergeCell ref="F176:I176"/>
    <mergeCell ref="L176:M176"/>
    <mergeCell ref="N176:Q176"/>
    <mergeCell ref="F177:I177"/>
    <mergeCell ref="F178:I178"/>
    <mergeCell ref="L178:M178"/>
    <mergeCell ref="N178:Q178"/>
    <mergeCell ref="F179:I179"/>
    <mergeCell ref="F180:I180"/>
    <mergeCell ref="L169:M169"/>
    <mergeCell ref="N169:Q169"/>
    <mergeCell ref="F170:I170"/>
    <mergeCell ref="F171:I171"/>
    <mergeCell ref="F172:I172"/>
    <mergeCell ref="F173:I173"/>
    <mergeCell ref="F174:I174"/>
    <mergeCell ref="F175:I175"/>
    <mergeCell ref="L175:M175"/>
    <mergeCell ref="N175:Q175"/>
    <mergeCell ref="F161:I161"/>
    <mergeCell ref="F162:I162"/>
    <mergeCell ref="F163:I163"/>
    <mergeCell ref="F164:I164"/>
    <mergeCell ref="F165:I165"/>
    <mergeCell ref="F166:I166"/>
    <mergeCell ref="F167:I167"/>
    <mergeCell ref="F168:I168"/>
    <mergeCell ref="F169:I169"/>
    <mergeCell ref="F154:I154"/>
    <mergeCell ref="F155:I155"/>
    <mergeCell ref="F156:I156"/>
    <mergeCell ref="F157:I157"/>
    <mergeCell ref="F159:I159"/>
    <mergeCell ref="L159:M159"/>
    <mergeCell ref="N159:Q159"/>
    <mergeCell ref="F160:I160"/>
    <mergeCell ref="L160:M160"/>
    <mergeCell ref="N160:Q160"/>
    <mergeCell ref="N158:Q158"/>
    <mergeCell ref="F147:I147"/>
    <mergeCell ref="F148:I148"/>
    <mergeCell ref="F149:I149"/>
    <mergeCell ref="F150:I150"/>
    <mergeCell ref="L150:M150"/>
    <mergeCell ref="N150:Q150"/>
    <mergeCell ref="F151:I151"/>
    <mergeCell ref="F152:I152"/>
    <mergeCell ref="F153:I153"/>
    <mergeCell ref="F142:I142"/>
    <mergeCell ref="F143:I143"/>
    <mergeCell ref="L143:M143"/>
    <mergeCell ref="N143:Q143"/>
    <mergeCell ref="F144:I144"/>
    <mergeCell ref="F145:I145"/>
    <mergeCell ref="L145:M145"/>
    <mergeCell ref="N145:Q145"/>
    <mergeCell ref="F146:I146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1:I131"/>
    <mergeCell ref="F132:I132"/>
    <mergeCell ref="F133:I133"/>
    <mergeCell ref="L133:M133"/>
    <mergeCell ref="N133:Q133"/>
    <mergeCell ref="F134:I134"/>
    <mergeCell ref="F135:I135"/>
    <mergeCell ref="F136:I136"/>
    <mergeCell ref="F138:I138"/>
    <mergeCell ref="L138:M138"/>
    <mergeCell ref="N138:Q138"/>
    <mergeCell ref="N137:Q137"/>
    <mergeCell ref="F124:I124"/>
    <mergeCell ref="L124:M124"/>
    <mergeCell ref="N124:Q124"/>
    <mergeCell ref="F125:I125"/>
    <mergeCell ref="F126:I126"/>
    <mergeCell ref="F127:I127"/>
    <mergeCell ref="F128:I128"/>
    <mergeCell ref="F129:I129"/>
    <mergeCell ref="F130:I130"/>
    <mergeCell ref="F112:P112"/>
    <mergeCell ref="M114:P114"/>
    <mergeCell ref="M116:Q116"/>
    <mergeCell ref="M117:Q117"/>
    <mergeCell ref="F119:I119"/>
    <mergeCell ref="L119:M119"/>
    <mergeCell ref="N119:Q119"/>
    <mergeCell ref="F123:I123"/>
    <mergeCell ref="L123:M123"/>
    <mergeCell ref="N123:Q123"/>
    <mergeCell ref="N120:Q120"/>
    <mergeCell ref="N121:Q121"/>
    <mergeCell ref="N122:Q122"/>
    <mergeCell ref="N97:Q97"/>
    <mergeCell ref="N98:Q98"/>
    <mergeCell ref="N99:Q99"/>
    <mergeCell ref="N100:Q100"/>
    <mergeCell ref="N102:Q102"/>
    <mergeCell ref="L104:Q104"/>
    <mergeCell ref="C110:Q110"/>
    <mergeCell ref="N89:Q89"/>
    <mergeCell ref="N90:Q90"/>
    <mergeCell ref="N91:Q91"/>
    <mergeCell ref="N92:Q92"/>
    <mergeCell ref="N93:Q93"/>
    <mergeCell ref="N94:Q94"/>
    <mergeCell ref="N95:Q95"/>
    <mergeCell ref="N96:Q96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C2:Q2"/>
    <mergeCell ref="C4:Q4"/>
    <mergeCell ref="F6:P6"/>
    <mergeCell ref="O8:P8"/>
    <mergeCell ref="O10:P10"/>
    <mergeCell ref="O11:P11"/>
    <mergeCell ref="O13:P13"/>
    <mergeCell ref="O14:P14"/>
    <mergeCell ref="O16:P16"/>
  </mergeCells>
  <hyperlinks>
    <hyperlink ref="F1:G1" location="C2" display="1) Krycí list rozpočtu" xr:uid="{00000000-0004-0000-0100-000000000000}"/>
    <hyperlink ref="H1:K1" location="C85" display="2) Rekapitulácia rozpočtu" xr:uid="{00000000-0004-0000-0100-000001000000}"/>
    <hyperlink ref="L1" location="C122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scale="96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88"/>
  <sheetViews>
    <sheetView showGridLines="0" workbookViewId="0">
      <pane ySplit="1" topLeftCell="A178" activePane="bottomLeft" state="frozen"/>
      <selection pane="bottomLeft" activeCell="O9" sqref="O9:P9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14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</cols>
  <sheetData>
    <row r="1" spans="1:66" ht="21.75" customHeight="1" x14ac:dyDescent="0.3">
      <c r="A1" s="99"/>
      <c r="B1" s="14"/>
      <c r="C1" s="14"/>
      <c r="D1" s="15" t="s">
        <v>1</v>
      </c>
      <c r="E1" s="14"/>
      <c r="F1" s="16" t="s">
        <v>81</v>
      </c>
      <c r="G1" s="16"/>
      <c r="H1" s="271" t="s">
        <v>82</v>
      </c>
      <c r="I1" s="271"/>
      <c r="J1" s="271"/>
      <c r="K1" s="271"/>
      <c r="L1" s="16" t="s">
        <v>83</v>
      </c>
      <c r="M1" s="14"/>
      <c r="N1" s="14"/>
      <c r="O1" s="15" t="s">
        <v>84</v>
      </c>
      <c r="P1" s="14"/>
      <c r="Q1" s="14"/>
      <c r="R1" s="14"/>
      <c r="S1" s="16" t="s">
        <v>85</v>
      </c>
      <c r="T1" s="16"/>
      <c r="U1" s="99"/>
      <c r="V1" s="99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" customHeight="1" x14ac:dyDescent="0.3">
      <c r="C2" s="204" t="s">
        <v>7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S2" s="230" t="s">
        <v>8</v>
      </c>
      <c r="T2" s="231"/>
      <c r="U2" s="231"/>
      <c r="V2" s="231"/>
      <c r="W2" s="231"/>
      <c r="X2" s="231"/>
      <c r="Y2" s="231"/>
      <c r="Z2" s="231"/>
      <c r="AA2" s="231"/>
      <c r="AB2" s="231"/>
      <c r="AC2" s="231"/>
      <c r="AT2" s="21" t="s">
        <v>390</v>
      </c>
    </row>
    <row r="3" spans="1:66" ht="6.9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70</v>
      </c>
    </row>
    <row r="4" spans="1:66" ht="36.9" customHeight="1" x14ac:dyDescent="0.3">
      <c r="B4" s="25"/>
      <c r="C4" s="206" t="s">
        <v>86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6"/>
      <c r="T4" s="20" t="s">
        <v>12</v>
      </c>
      <c r="AT4" s="21" t="s">
        <v>6</v>
      </c>
    </row>
    <row r="5" spans="1:66" ht="6.9" customHeight="1" x14ac:dyDescent="0.3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6"/>
    </row>
    <row r="6" spans="1:66" ht="25.35" customHeight="1" x14ac:dyDescent="0.3">
      <c r="B6" s="25"/>
      <c r="C6" s="27"/>
      <c r="D6" s="31" t="s">
        <v>15</v>
      </c>
      <c r="E6" s="27"/>
      <c r="F6" s="274" t="s">
        <v>468</v>
      </c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"/>
      <c r="R6" s="26"/>
    </row>
    <row r="7" spans="1:66" s="1" customFormat="1" ht="32.85" customHeight="1" x14ac:dyDescent="0.3">
      <c r="B7" s="34"/>
      <c r="C7" s="35"/>
      <c r="D7" s="30" t="s">
        <v>391</v>
      </c>
      <c r="E7" s="35"/>
      <c r="F7" s="210" t="s">
        <v>469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35"/>
      <c r="R7" s="36"/>
    </row>
    <row r="8" spans="1:66" s="1" customFormat="1" ht="14.4" customHeight="1" x14ac:dyDescent="0.3">
      <c r="B8" s="34"/>
      <c r="C8" s="35"/>
      <c r="D8" s="31" t="s">
        <v>17</v>
      </c>
      <c r="E8" s="35"/>
      <c r="F8" s="29" t="s">
        <v>5</v>
      </c>
      <c r="G8" s="35"/>
      <c r="H8" s="35"/>
      <c r="I8" s="35"/>
      <c r="J8" s="35"/>
      <c r="K8" s="35"/>
      <c r="L8" s="35"/>
      <c r="M8" s="31" t="s">
        <v>18</v>
      </c>
      <c r="N8" s="35"/>
      <c r="O8" s="29" t="s">
        <v>5</v>
      </c>
      <c r="P8" s="35"/>
      <c r="Q8" s="35"/>
      <c r="R8" s="36"/>
    </row>
    <row r="9" spans="1:66" s="1" customFormat="1" ht="14.4" customHeight="1" x14ac:dyDescent="0.3">
      <c r="B9" s="34"/>
      <c r="C9" s="35"/>
      <c r="D9" s="31" t="s">
        <v>19</v>
      </c>
      <c r="E9" s="35"/>
      <c r="F9" s="29" t="s">
        <v>20</v>
      </c>
      <c r="G9" s="35"/>
      <c r="H9" s="35"/>
      <c r="I9" s="35"/>
      <c r="J9" s="35"/>
      <c r="K9" s="35"/>
      <c r="L9" s="35"/>
      <c r="M9" s="31" t="s">
        <v>21</v>
      </c>
      <c r="N9" s="35"/>
      <c r="O9" s="236"/>
      <c r="P9" s="236"/>
      <c r="Q9" s="35"/>
      <c r="R9" s="36"/>
    </row>
    <row r="10" spans="1:66" s="1" customFormat="1" ht="10.95" customHeight="1" x14ac:dyDescent="0.3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" customHeight="1" x14ac:dyDescent="0.3">
      <c r="B11" s="34"/>
      <c r="C11" s="35"/>
      <c r="D11" s="31" t="s">
        <v>22</v>
      </c>
      <c r="E11" s="35"/>
      <c r="F11" s="35"/>
      <c r="G11" s="35"/>
      <c r="H11" s="35"/>
      <c r="I11" s="35"/>
      <c r="J11" s="35"/>
      <c r="K11" s="35"/>
      <c r="L11" s="35"/>
      <c r="M11" s="31" t="s">
        <v>23</v>
      </c>
      <c r="N11" s="35"/>
      <c r="O11" s="208" t="str">
        <f>IF('[1]Rekapitulácia stavby'!AN10="","",'[1]Rekapitulácia stavby'!AN10)</f>
        <v/>
      </c>
      <c r="P11" s="208"/>
      <c r="Q11" s="35"/>
      <c r="R11" s="36"/>
    </row>
    <row r="12" spans="1:66" s="1" customFormat="1" ht="18" customHeight="1" x14ac:dyDescent="0.3">
      <c r="B12" s="34"/>
      <c r="C12" s="35"/>
      <c r="D12" s="35"/>
      <c r="E12" s="29" t="str">
        <f>IF('[1]Rekapitulácia stavby'!E11="","",'[1]Rekapitulácia stavby'!E11)</f>
        <v xml:space="preserve"> </v>
      </c>
      <c r="F12" s="35"/>
      <c r="G12" s="35"/>
      <c r="H12" s="35"/>
      <c r="I12" s="35"/>
      <c r="J12" s="35"/>
      <c r="K12" s="35"/>
      <c r="L12" s="35"/>
      <c r="M12" s="31" t="s">
        <v>24</v>
      </c>
      <c r="N12" s="35"/>
      <c r="O12" s="208" t="str">
        <f>IF('[1]Rekapitulácia stavby'!AN11="","",'[1]Rekapitulácia stavby'!AN11)</f>
        <v/>
      </c>
      <c r="P12" s="208"/>
      <c r="Q12" s="35"/>
      <c r="R12" s="36"/>
    </row>
    <row r="13" spans="1:66" s="1" customFormat="1" ht="6.9" customHeight="1" x14ac:dyDescent="0.3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" customHeight="1" x14ac:dyDescent="0.3">
      <c r="B14" s="34"/>
      <c r="C14" s="35"/>
      <c r="D14" s="31" t="s">
        <v>25</v>
      </c>
      <c r="E14" s="35"/>
      <c r="F14" s="35"/>
      <c r="G14" s="35"/>
      <c r="H14" s="35"/>
      <c r="I14" s="35"/>
      <c r="J14" s="35"/>
      <c r="K14" s="35"/>
      <c r="L14" s="35"/>
      <c r="M14" s="31" t="s">
        <v>23</v>
      </c>
      <c r="N14" s="35"/>
      <c r="O14" s="208" t="str">
        <f>IF('[1]Rekapitulácia stavby'!AN13="","",'[1]Rekapitulácia stavby'!AN13)</f>
        <v/>
      </c>
      <c r="P14" s="208"/>
      <c r="Q14" s="35"/>
      <c r="R14" s="36"/>
    </row>
    <row r="15" spans="1:66" s="1" customFormat="1" ht="18" customHeight="1" x14ac:dyDescent="0.3">
      <c r="B15" s="34"/>
      <c r="C15" s="35"/>
      <c r="D15" s="35"/>
      <c r="E15" s="29" t="str">
        <f>IF('[1]Rekapitulácia stavby'!E14="","",'[1]Rekapitulácia stavby'!E14)</f>
        <v xml:space="preserve"> </v>
      </c>
      <c r="F15" s="35"/>
      <c r="G15" s="35"/>
      <c r="H15" s="35"/>
      <c r="I15" s="35"/>
      <c r="J15" s="35"/>
      <c r="K15" s="35"/>
      <c r="L15" s="35"/>
      <c r="M15" s="31" t="s">
        <v>24</v>
      </c>
      <c r="N15" s="35"/>
      <c r="O15" s="208" t="str">
        <f>IF('[1]Rekapitulácia stavby'!AN14="","",'[1]Rekapitulácia stavby'!AN14)</f>
        <v/>
      </c>
      <c r="P15" s="208"/>
      <c r="Q15" s="35"/>
      <c r="R15" s="36"/>
    </row>
    <row r="16" spans="1:66" s="1" customFormat="1" ht="6.9" customHeight="1" x14ac:dyDescent="0.3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" customHeight="1" x14ac:dyDescent="0.3">
      <c r="B17" s="34"/>
      <c r="C17" s="35"/>
      <c r="D17" s="31" t="s">
        <v>26</v>
      </c>
      <c r="E17" s="35"/>
      <c r="F17" s="35"/>
      <c r="G17" s="35"/>
      <c r="H17" s="35"/>
      <c r="I17" s="35"/>
      <c r="J17" s="35"/>
      <c r="K17" s="35"/>
      <c r="L17" s="35"/>
      <c r="M17" s="31" t="s">
        <v>23</v>
      </c>
      <c r="N17" s="35"/>
      <c r="O17" s="208" t="str">
        <f>IF('[1]Rekapitulácia stavby'!AN16="","",'[1]Rekapitulácia stavby'!AN16)</f>
        <v/>
      </c>
      <c r="P17" s="208"/>
      <c r="Q17" s="35"/>
      <c r="R17" s="36"/>
    </row>
    <row r="18" spans="2:18" s="1" customFormat="1" ht="18" customHeight="1" x14ac:dyDescent="0.3">
      <c r="B18" s="34"/>
      <c r="C18" s="35"/>
      <c r="D18" s="35"/>
      <c r="E18" s="29" t="str">
        <f>IF('[1]Rekapitulácia stavby'!E17="","",'[1]Rekapitulácia stavby'!E17)</f>
        <v xml:space="preserve"> </v>
      </c>
      <c r="F18" s="35"/>
      <c r="G18" s="35"/>
      <c r="H18" s="35"/>
      <c r="I18" s="35"/>
      <c r="J18" s="35"/>
      <c r="K18" s="35"/>
      <c r="L18" s="35"/>
      <c r="M18" s="31" t="s">
        <v>24</v>
      </c>
      <c r="N18" s="35"/>
      <c r="O18" s="208" t="str">
        <f>IF('[1]Rekapitulácia stavby'!AN17="","",'[1]Rekapitulácia stavby'!AN17)</f>
        <v/>
      </c>
      <c r="P18" s="208"/>
      <c r="Q18" s="35"/>
      <c r="R18" s="36"/>
    </row>
    <row r="19" spans="2:18" s="1" customFormat="1" ht="6.9" customHeight="1" x14ac:dyDescent="0.3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" customHeight="1" x14ac:dyDescent="0.3">
      <c r="B20" s="34"/>
      <c r="C20" s="35"/>
      <c r="D20" s="31" t="s">
        <v>29</v>
      </c>
      <c r="E20" s="35"/>
      <c r="F20" s="35"/>
      <c r="G20" s="35"/>
      <c r="H20" s="35"/>
      <c r="I20" s="35"/>
      <c r="J20" s="35"/>
      <c r="K20" s="35"/>
      <c r="L20" s="35"/>
      <c r="M20" s="31" t="s">
        <v>23</v>
      </c>
      <c r="N20" s="35"/>
      <c r="O20" s="208" t="str">
        <f>IF('[1]Rekapitulácia stavby'!AN19="","",'[1]Rekapitulácia stavby'!AN19)</f>
        <v/>
      </c>
      <c r="P20" s="208"/>
      <c r="Q20" s="35"/>
      <c r="R20" s="36"/>
    </row>
    <row r="21" spans="2:18" s="1" customFormat="1" ht="18" customHeight="1" x14ac:dyDescent="0.3">
      <c r="B21" s="34"/>
      <c r="C21" s="35"/>
      <c r="D21" s="35"/>
      <c r="E21" s="29" t="str">
        <f>IF('[1]Rekapitulácia stavby'!E20="","",'[1]Rekapitulácia stavby'!E20)</f>
        <v xml:space="preserve"> </v>
      </c>
      <c r="F21" s="35"/>
      <c r="G21" s="35"/>
      <c r="H21" s="35"/>
      <c r="I21" s="35"/>
      <c r="J21" s="35"/>
      <c r="K21" s="35"/>
      <c r="L21" s="35"/>
      <c r="M21" s="31" t="s">
        <v>24</v>
      </c>
      <c r="N21" s="35"/>
      <c r="O21" s="208" t="str">
        <f>IF('[1]Rekapitulácia stavby'!AN20="","",'[1]Rekapitulácia stavby'!AN20)</f>
        <v/>
      </c>
      <c r="P21" s="208"/>
      <c r="Q21" s="35"/>
      <c r="R21" s="36"/>
    </row>
    <row r="22" spans="2:18" s="1" customFormat="1" ht="6.9" customHeight="1" x14ac:dyDescent="0.3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" customHeight="1" x14ac:dyDescent="0.3">
      <c r="B23" s="34"/>
      <c r="C23" s="35"/>
      <c r="D23" s="31" t="s">
        <v>30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 x14ac:dyDescent="0.3">
      <c r="B24" s="34"/>
      <c r="C24" s="35"/>
      <c r="D24" s="35"/>
      <c r="E24" s="211" t="s">
        <v>5</v>
      </c>
      <c r="F24" s="211"/>
      <c r="G24" s="211"/>
      <c r="H24" s="211"/>
      <c r="I24" s="211"/>
      <c r="J24" s="211"/>
      <c r="K24" s="211"/>
      <c r="L24" s="211"/>
      <c r="M24" s="35"/>
      <c r="N24" s="35"/>
      <c r="O24" s="35"/>
      <c r="P24" s="35"/>
      <c r="Q24" s="35"/>
      <c r="R24" s="36"/>
    </row>
    <row r="25" spans="2:18" s="1" customFormat="1" ht="6.9" customHeight="1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" customHeight="1" x14ac:dyDescent="0.3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" customHeight="1" x14ac:dyDescent="0.3">
      <c r="B27" s="34"/>
      <c r="C27" s="35"/>
      <c r="D27" s="100" t="s">
        <v>87</v>
      </c>
      <c r="E27" s="35"/>
      <c r="F27" s="35"/>
      <c r="G27" s="35"/>
      <c r="H27" s="35"/>
      <c r="I27" s="35"/>
      <c r="J27" s="35"/>
      <c r="K27" s="35"/>
      <c r="L27" s="35"/>
      <c r="M27" s="232">
        <f>N88</f>
        <v>0</v>
      </c>
      <c r="N27" s="232"/>
      <c r="O27" s="232"/>
      <c r="P27" s="232"/>
      <c r="Q27" s="35"/>
      <c r="R27" s="36"/>
    </row>
    <row r="28" spans="2:18" s="1" customFormat="1" ht="14.4" customHeight="1" x14ac:dyDescent="0.3">
      <c r="B28" s="34"/>
      <c r="C28" s="35"/>
      <c r="D28" s="33" t="s">
        <v>88</v>
      </c>
      <c r="E28" s="35"/>
      <c r="F28" s="35"/>
      <c r="G28" s="35"/>
      <c r="H28" s="35"/>
      <c r="I28" s="35"/>
      <c r="J28" s="35"/>
      <c r="K28" s="35"/>
      <c r="L28" s="35"/>
      <c r="M28" s="232">
        <f>N97</f>
        <v>0</v>
      </c>
      <c r="N28" s="232"/>
      <c r="O28" s="232"/>
      <c r="P28" s="232"/>
      <c r="Q28" s="35"/>
      <c r="R28" s="36"/>
    </row>
    <row r="29" spans="2:18" s="1" customFormat="1" ht="6.9" customHeight="1" x14ac:dyDescent="0.3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 x14ac:dyDescent="0.3">
      <c r="B30" s="34"/>
      <c r="C30" s="35"/>
      <c r="D30" s="101" t="s">
        <v>33</v>
      </c>
      <c r="E30" s="35"/>
      <c r="F30" s="35"/>
      <c r="G30" s="35"/>
      <c r="H30" s="35"/>
      <c r="I30" s="35"/>
      <c r="J30" s="35"/>
      <c r="K30" s="35"/>
      <c r="L30" s="35"/>
      <c r="M30" s="237">
        <f>ROUND(M27+M28,2)</f>
        <v>0</v>
      </c>
      <c r="N30" s="235"/>
      <c r="O30" s="235"/>
      <c r="P30" s="235"/>
      <c r="Q30" s="35"/>
      <c r="R30" s="36"/>
    </row>
    <row r="31" spans="2:18" s="1" customFormat="1" ht="6.9" customHeight="1" x14ac:dyDescent="0.3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" customHeight="1" x14ac:dyDescent="0.3">
      <c r="B32" s="34"/>
      <c r="C32" s="35"/>
      <c r="D32" s="41" t="s">
        <v>34</v>
      </c>
      <c r="E32" s="41" t="s">
        <v>35</v>
      </c>
      <c r="F32" s="42">
        <v>0.2</v>
      </c>
      <c r="G32" s="102" t="s">
        <v>36</v>
      </c>
      <c r="H32" s="238">
        <f>ROUND((SUM(BE97:BE98)+SUM(BE116:BE187)), 2)</f>
        <v>0</v>
      </c>
      <c r="I32" s="235"/>
      <c r="J32" s="235"/>
      <c r="K32" s="35"/>
      <c r="L32" s="35"/>
      <c r="M32" s="238">
        <f>ROUND(ROUND((SUM(BE97:BE98)+SUM(BE116:BE187)), 2)*F32, 2)</f>
        <v>0</v>
      </c>
      <c r="N32" s="235"/>
      <c r="O32" s="235"/>
      <c r="P32" s="235"/>
      <c r="Q32" s="35"/>
      <c r="R32" s="36"/>
    </row>
    <row r="33" spans="2:18" s="1" customFormat="1" ht="14.4" customHeight="1" x14ac:dyDescent="0.3">
      <c r="B33" s="34"/>
      <c r="C33" s="35"/>
      <c r="D33" s="35"/>
      <c r="E33" s="41" t="s">
        <v>37</v>
      </c>
      <c r="F33" s="42">
        <v>0.2</v>
      </c>
      <c r="G33" s="102" t="s">
        <v>36</v>
      </c>
      <c r="H33" s="238">
        <f>ROUND((SUM(BF97:BF98)+SUM(BF116:BF187)), 2)</f>
        <v>0</v>
      </c>
      <c r="I33" s="235"/>
      <c r="J33" s="235"/>
      <c r="K33" s="35"/>
      <c r="L33" s="35"/>
      <c r="M33" s="238">
        <f>ROUND(ROUND((SUM(BF97:BF98)+SUM(BF116:BF187)), 2)*F33, 2)</f>
        <v>0</v>
      </c>
      <c r="N33" s="235"/>
      <c r="O33" s="235"/>
      <c r="P33" s="235"/>
      <c r="Q33" s="35"/>
      <c r="R33" s="36"/>
    </row>
    <row r="34" spans="2:18" s="1" customFormat="1" ht="14.4" hidden="1" customHeight="1" x14ac:dyDescent="0.3">
      <c r="B34" s="34"/>
      <c r="C34" s="35"/>
      <c r="D34" s="35"/>
      <c r="E34" s="41" t="s">
        <v>38</v>
      </c>
      <c r="F34" s="42">
        <v>0.2</v>
      </c>
      <c r="G34" s="102" t="s">
        <v>36</v>
      </c>
      <c r="H34" s="238">
        <f>ROUND((SUM(BG97:BG98)+SUM(BG116:BG187)), 2)</f>
        <v>0</v>
      </c>
      <c r="I34" s="235"/>
      <c r="J34" s="235"/>
      <c r="K34" s="35"/>
      <c r="L34" s="35"/>
      <c r="M34" s="238">
        <v>0</v>
      </c>
      <c r="N34" s="235"/>
      <c r="O34" s="235"/>
      <c r="P34" s="235"/>
      <c r="Q34" s="35"/>
      <c r="R34" s="36"/>
    </row>
    <row r="35" spans="2:18" s="1" customFormat="1" ht="14.4" hidden="1" customHeight="1" x14ac:dyDescent="0.3">
      <c r="B35" s="34"/>
      <c r="C35" s="35"/>
      <c r="D35" s="35"/>
      <c r="E35" s="41" t="s">
        <v>39</v>
      </c>
      <c r="F35" s="42">
        <v>0.2</v>
      </c>
      <c r="G35" s="102" t="s">
        <v>36</v>
      </c>
      <c r="H35" s="238">
        <f>ROUND((SUM(BH97:BH98)+SUM(BH116:BH187)), 2)</f>
        <v>0</v>
      </c>
      <c r="I35" s="235"/>
      <c r="J35" s="235"/>
      <c r="K35" s="35"/>
      <c r="L35" s="35"/>
      <c r="M35" s="238">
        <v>0</v>
      </c>
      <c r="N35" s="235"/>
      <c r="O35" s="235"/>
      <c r="P35" s="235"/>
      <c r="Q35" s="35"/>
      <c r="R35" s="36"/>
    </row>
    <row r="36" spans="2:18" s="1" customFormat="1" ht="14.4" hidden="1" customHeight="1" x14ac:dyDescent="0.3">
      <c r="B36" s="34"/>
      <c r="C36" s="35"/>
      <c r="D36" s="35"/>
      <c r="E36" s="41" t="s">
        <v>40</v>
      </c>
      <c r="F36" s="42">
        <v>0</v>
      </c>
      <c r="G36" s="102" t="s">
        <v>36</v>
      </c>
      <c r="H36" s="238">
        <f>ROUND((SUM(BI97:BI98)+SUM(BI116:BI187)), 2)</f>
        <v>0</v>
      </c>
      <c r="I36" s="235"/>
      <c r="J36" s="235"/>
      <c r="K36" s="35"/>
      <c r="L36" s="35"/>
      <c r="M36" s="238">
        <v>0</v>
      </c>
      <c r="N36" s="235"/>
      <c r="O36" s="235"/>
      <c r="P36" s="235"/>
      <c r="Q36" s="35"/>
      <c r="R36" s="36"/>
    </row>
    <row r="37" spans="2:18" s="1" customFormat="1" ht="6.9" customHeight="1" x14ac:dyDescent="0.3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 x14ac:dyDescent="0.3">
      <c r="B38" s="34"/>
      <c r="C38" s="98"/>
      <c r="D38" s="103" t="s">
        <v>41</v>
      </c>
      <c r="E38" s="74"/>
      <c r="F38" s="74"/>
      <c r="G38" s="104" t="s">
        <v>42</v>
      </c>
      <c r="H38" s="105" t="s">
        <v>43</v>
      </c>
      <c r="I38" s="74"/>
      <c r="J38" s="74"/>
      <c r="K38" s="74"/>
      <c r="L38" s="239">
        <f>SUM(M30:M36)</f>
        <v>0</v>
      </c>
      <c r="M38" s="239"/>
      <c r="N38" s="239"/>
      <c r="O38" s="239"/>
      <c r="P38" s="240"/>
      <c r="Q38" s="98"/>
      <c r="R38" s="36"/>
    </row>
    <row r="39" spans="2:18" s="1" customFormat="1" ht="14.4" customHeight="1" x14ac:dyDescent="0.3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" customHeight="1" x14ac:dyDescent="0.3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x14ac:dyDescent="0.3">
      <c r="B41" s="25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6"/>
    </row>
    <row r="42" spans="2:18" x14ac:dyDescent="0.3">
      <c r="B42" s="25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6"/>
    </row>
    <row r="43" spans="2:18" x14ac:dyDescent="0.3">
      <c r="B43" s="25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6"/>
    </row>
    <row r="44" spans="2:18" x14ac:dyDescent="0.3">
      <c r="B44" s="25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6"/>
    </row>
    <row r="45" spans="2:18" x14ac:dyDescent="0.3">
      <c r="B45" s="25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6"/>
    </row>
    <row r="46" spans="2:18" x14ac:dyDescent="0.3">
      <c r="B46" s="25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6"/>
    </row>
    <row r="47" spans="2:18" x14ac:dyDescent="0.3">
      <c r="B47" s="25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6"/>
    </row>
    <row r="48" spans="2:18" x14ac:dyDescent="0.3">
      <c r="B48" s="25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6"/>
    </row>
    <row r="49" spans="2:18" x14ac:dyDescent="0.3"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6"/>
    </row>
    <row r="50" spans="2:18" s="1" customFormat="1" ht="14.4" x14ac:dyDescent="0.3">
      <c r="B50" s="34"/>
      <c r="C50" s="35"/>
      <c r="D50" s="49" t="s">
        <v>44</v>
      </c>
      <c r="E50" s="50"/>
      <c r="F50" s="50"/>
      <c r="G50" s="50"/>
      <c r="H50" s="51"/>
      <c r="I50" s="35"/>
      <c r="J50" s="49" t="s">
        <v>45</v>
      </c>
      <c r="K50" s="50"/>
      <c r="L50" s="50"/>
      <c r="M50" s="50"/>
      <c r="N50" s="50"/>
      <c r="O50" s="50"/>
      <c r="P50" s="51"/>
      <c r="Q50" s="35"/>
      <c r="R50" s="36"/>
    </row>
    <row r="51" spans="2:18" x14ac:dyDescent="0.3">
      <c r="B51" s="25"/>
      <c r="C51" s="27"/>
      <c r="D51" s="52"/>
      <c r="E51" s="27"/>
      <c r="F51" s="27"/>
      <c r="G51" s="27"/>
      <c r="H51" s="53"/>
      <c r="I51" s="27"/>
      <c r="J51" s="52"/>
      <c r="K51" s="27"/>
      <c r="L51" s="27"/>
      <c r="M51" s="27"/>
      <c r="N51" s="27"/>
      <c r="O51" s="27"/>
      <c r="P51" s="53"/>
      <c r="Q51" s="27"/>
      <c r="R51" s="26"/>
    </row>
    <row r="52" spans="2:18" x14ac:dyDescent="0.3">
      <c r="B52" s="25"/>
      <c r="C52" s="27"/>
      <c r="D52" s="52"/>
      <c r="E52" s="27"/>
      <c r="F52" s="27"/>
      <c r="G52" s="27"/>
      <c r="H52" s="53"/>
      <c r="I52" s="27"/>
      <c r="J52" s="52"/>
      <c r="K52" s="27"/>
      <c r="L52" s="27"/>
      <c r="M52" s="27"/>
      <c r="N52" s="27"/>
      <c r="O52" s="27"/>
      <c r="P52" s="53"/>
      <c r="Q52" s="27"/>
      <c r="R52" s="26"/>
    </row>
    <row r="53" spans="2:18" x14ac:dyDescent="0.3">
      <c r="B53" s="25"/>
      <c r="C53" s="27"/>
      <c r="D53" s="52"/>
      <c r="E53" s="27"/>
      <c r="F53" s="27"/>
      <c r="G53" s="27"/>
      <c r="H53" s="53"/>
      <c r="I53" s="27"/>
      <c r="J53" s="52"/>
      <c r="K53" s="27"/>
      <c r="L53" s="27"/>
      <c r="M53" s="27"/>
      <c r="N53" s="27"/>
      <c r="O53" s="27"/>
      <c r="P53" s="53"/>
      <c r="Q53" s="27"/>
      <c r="R53" s="26"/>
    </row>
    <row r="54" spans="2:18" x14ac:dyDescent="0.3">
      <c r="B54" s="25"/>
      <c r="C54" s="27"/>
      <c r="D54" s="52"/>
      <c r="E54" s="27"/>
      <c r="F54" s="27"/>
      <c r="G54" s="27"/>
      <c r="H54" s="53"/>
      <c r="I54" s="27"/>
      <c r="J54" s="52"/>
      <c r="K54" s="27"/>
      <c r="L54" s="27"/>
      <c r="M54" s="27"/>
      <c r="N54" s="27"/>
      <c r="O54" s="27"/>
      <c r="P54" s="53"/>
      <c r="Q54" s="27"/>
      <c r="R54" s="26"/>
    </row>
    <row r="55" spans="2:18" x14ac:dyDescent="0.3">
      <c r="B55" s="25"/>
      <c r="C55" s="27"/>
      <c r="D55" s="52"/>
      <c r="E55" s="27"/>
      <c r="F55" s="27"/>
      <c r="G55" s="27"/>
      <c r="H55" s="53"/>
      <c r="I55" s="27"/>
      <c r="J55" s="52"/>
      <c r="K55" s="27"/>
      <c r="L55" s="27"/>
      <c r="M55" s="27"/>
      <c r="N55" s="27"/>
      <c r="O55" s="27"/>
      <c r="P55" s="53"/>
      <c r="Q55" s="27"/>
      <c r="R55" s="26"/>
    </row>
    <row r="56" spans="2:18" x14ac:dyDescent="0.3">
      <c r="B56" s="25"/>
      <c r="C56" s="27"/>
      <c r="D56" s="52"/>
      <c r="E56" s="27"/>
      <c r="F56" s="27"/>
      <c r="G56" s="27"/>
      <c r="H56" s="53"/>
      <c r="I56" s="27"/>
      <c r="J56" s="52"/>
      <c r="K56" s="27"/>
      <c r="L56" s="27"/>
      <c r="M56" s="27"/>
      <c r="N56" s="27"/>
      <c r="O56" s="27"/>
      <c r="P56" s="53"/>
      <c r="Q56" s="27"/>
      <c r="R56" s="26"/>
    </row>
    <row r="57" spans="2:18" x14ac:dyDescent="0.3">
      <c r="B57" s="25"/>
      <c r="C57" s="27"/>
      <c r="D57" s="52"/>
      <c r="E57" s="27"/>
      <c r="F57" s="27"/>
      <c r="G57" s="27"/>
      <c r="H57" s="53"/>
      <c r="I57" s="27"/>
      <c r="J57" s="52"/>
      <c r="K57" s="27"/>
      <c r="L57" s="27"/>
      <c r="M57" s="27"/>
      <c r="N57" s="27"/>
      <c r="O57" s="27"/>
      <c r="P57" s="53"/>
      <c r="Q57" s="27"/>
      <c r="R57" s="26"/>
    </row>
    <row r="58" spans="2:18" x14ac:dyDescent="0.3">
      <c r="B58" s="25"/>
      <c r="C58" s="27"/>
      <c r="D58" s="52"/>
      <c r="E58" s="27"/>
      <c r="F58" s="27"/>
      <c r="G58" s="27"/>
      <c r="H58" s="53"/>
      <c r="I58" s="27"/>
      <c r="J58" s="52"/>
      <c r="K58" s="27"/>
      <c r="L58" s="27"/>
      <c r="M58" s="27"/>
      <c r="N58" s="27"/>
      <c r="O58" s="27"/>
      <c r="P58" s="53"/>
      <c r="Q58" s="27"/>
      <c r="R58" s="26"/>
    </row>
    <row r="59" spans="2:18" s="1" customFormat="1" ht="14.4" x14ac:dyDescent="0.3">
      <c r="B59" s="34"/>
      <c r="C59" s="35"/>
      <c r="D59" s="54" t="s">
        <v>46</v>
      </c>
      <c r="E59" s="55"/>
      <c r="F59" s="55"/>
      <c r="G59" s="56" t="s">
        <v>47</v>
      </c>
      <c r="H59" s="57"/>
      <c r="I59" s="35"/>
      <c r="J59" s="54" t="s">
        <v>46</v>
      </c>
      <c r="K59" s="55"/>
      <c r="L59" s="55"/>
      <c r="M59" s="55"/>
      <c r="N59" s="56" t="s">
        <v>47</v>
      </c>
      <c r="O59" s="55"/>
      <c r="P59" s="57"/>
      <c r="Q59" s="35"/>
      <c r="R59" s="36"/>
    </row>
    <row r="60" spans="2:18" x14ac:dyDescent="0.3">
      <c r="B60" s="25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6"/>
    </row>
    <row r="61" spans="2:18" s="1" customFormat="1" ht="14.4" x14ac:dyDescent="0.3">
      <c r="B61" s="34"/>
      <c r="C61" s="35"/>
      <c r="D61" s="49" t="s">
        <v>48</v>
      </c>
      <c r="E61" s="50"/>
      <c r="F61" s="50"/>
      <c r="G61" s="50"/>
      <c r="H61" s="51"/>
      <c r="I61" s="35"/>
      <c r="J61" s="49" t="s">
        <v>49</v>
      </c>
      <c r="K61" s="50"/>
      <c r="L61" s="50"/>
      <c r="M61" s="50"/>
      <c r="N61" s="50"/>
      <c r="O61" s="50"/>
      <c r="P61" s="51"/>
      <c r="Q61" s="35"/>
      <c r="R61" s="36"/>
    </row>
    <row r="62" spans="2:18" x14ac:dyDescent="0.3">
      <c r="B62" s="25"/>
      <c r="C62" s="27"/>
      <c r="D62" s="52"/>
      <c r="E62" s="27"/>
      <c r="F62" s="27"/>
      <c r="G62" s="27"/>
      <c r="H62" s="53"/>
      <c r="I62" s="27"/>
      <c r="J62" s="52"/>
      <c r="K62" s="27"/>
      <c r="L62" s="27"/>
      <c r="M62" s="27"/>
      <c r="N62" s="27"/>
      <c r="O62" s="27"/>
      <c r="P62" s="53"/>
      <c r="Q62" s="27"/>
      <c r="R62" s="26"/>
    </row>
    <row r="63" spans="2:18" x14ac:dyDescent="0.3">
      <c r="B63" s="25"/>
      <c r="C63" s="27"/>
      <c r="D63" s="52"/>
      <c r="E63" s="27"/>
      <c r="F63" s="27"/>
      <c r="G63" s="27"/>
      <c r="H63" s="53"/>
      <c r="I63" s="27"/>
      <c r="J63" s="52"/>
      <c r="K63" s="27"/>
      <c r="L63" s="27"/>
      <c r="M63" s="27"/>
      <c r="N63" s="27"/>
      <c r="O63" s="27"/>
      <c r="P63" s="53"/>
      <c r="Q63" s="27"/>
      <c r="R63" s="26"/>
    </row>
    <row r="64" spans="2:18" x14ac:dyDescent="0.3">
      <c r="B64" s="25"/>
      <c r="C64" s="27"/>
      <c r="D64" s="52"/>
      <c r="E64" s="27"/>
      <c r="F64" s="27"/>
      <c r="G64" s="27"/>
      <c r="H64" s="53"/>
      <c r="I64" s="27"/>
      <c r="J64" s="52"/>
      <c r="K64" s="27"/>
      <c r="L64" s="27"/>
      <c r="M64" s="27"/>
      <c r="N64" s="27"/>
      <c r="O64" s="27"/>
      <c r="P64" s="53"/>
      <c r="Q64" s="27"/>
      <c r="R64" s="26"/>
    </row>
    <row r="65" spans="2:18" x14ac:dyDescent="0.3">
      <c r="B65" s="25"/>
      <c r="C65" s="27"/>
      <c r="D65" s="52"/>
      <c r="E65" s="27"/>
      <c r="F65" s="27"/>
      <c r="G65" s="27"/>
      <c r="H65" s="53"/>
      <c r="I65" s="27"/>
      <c r="J65" s="52"/>
      <c r="K65" s="27"/>
      <c r="L65" s="27"/>
      <c r="M65" s="27"/>
      <c r="N65" s="27"/>
      <c r="O65" s="27"/>
      <c r="P65" s="53"/>
      <c r="Q65" s="27"/>
      <c r="R65" s="26"/>
    </row>
    <row r="66" spans="2:18" x14ac:dyDescent="0.3">
      <c r="B66" s="25"/>
      <c r="C66" s="27"/>
      <c r="D66" s="52"/>
      <c r="E66" s="27"/>
      <c r="F66" s="27"/>
      <c r="G66" s="27"/>
      <c r="H66" s="53"/>
      <c r="I66" s="27"/>
      <c r="J66" s="52"/>
      <c r="K66" s="27"/>
      <c r="L66" s="27"/>
      <c r="M66" s="27"/>
      <c r="N66" s="27"/>
      <c r="O66" s="27"/>
      <c r="P66" s="53"/>
      <c r="Q66" s="27"/>
      <c r="R66" s="26"/>
    </row>
    <row r="67" spans="2:18" x14ac:dyDescent="0.3">
      <c r="B67" s="25"/>
      <c r="C67" s="27"/>
      <c r="D67" s="52"/>
      <c r="E67" s="27"/>
      <c r="F67" s="27"/>
      <c r="G67" s="27"/>
      <c r="H67" s="53"/>
      <c r="I67" s="27"/>
      <c r="J67" s="52"/>
      <c r="K67" s="27"/>
      <c r="L67" s="27"/>
      <c r="M67" s="27"/>
      <c r="N67" s="27"/>
      <c r="O67" s="27"/>
      <c r="P67" s="53"/>
      <c r="Q67" s="27"/>
      <c r="R67" s="26"/>
    </row>
    <row r="68" spans="2:18" x14ac:dyDescent="0.3">
      <c r="B68" s="25"/>
      <c r="C68" s="27"/>
      <c r="D68" s="52"/>
      <c r="E68" s="27"/>
      <c r="F68" s="27"/>
      <c r="G68" s="27"/>
      <c r="H68" s="53"/>
      <c r="I68" s="27"/>
      <c r="J68" s="52"/>
      <c r="K68" s="27"/>
      <c r="L68" s="27"/>
      <c r="M68" s="27"/>
      <c r="N68" s="27"/>
      <c r="O68" s="27"/>
      <c r="P68" s="53"/>
      <c r="Q68" s="27"/>
      <c r="R68" s="26"/>
    </row>
    <row r="69" spans="2:18" x14ac:dyDescent="0.3">
      <c r="B69" s="25"/>
      <c r="C69" s="27"/>
      <c r="D69" s="52"/>
      <c r="E69" s="27"/>
      <c r="F69" s="27"/>
      <c r="G69" s="27"/>
      <c r="H69" s="53"/>
      <c r="I69" s="27"/>
      <c r="J69" s="52"/>
      <c r="K69" s="27"/>
      <c r="L69" s="27"/>
      <c r="M69" s="27"/>
      <c r="N69" s="27"/>
      <c r="O69" s="27"/>
      <c r="P69" s="53"/>
      <c r="Q69" s="27"/>
      <c r="R69" s="26"/>
    </row>
    <row r="70" spans="2:18" s="1" customFormat="1" ht="14.4" x14ac:dyDescent="0.3">
      <c r="B70" s="34"/>
      <c r="C70" s="35"/>
      <c r="D70" s="54" t="s">
        <v>46</v>
      </c>
      <c r="E70" s="55"/>
      <c r="F70" s="55"/>
      <c r="G70" s="56" t="s">
        <v>47</v>
      </c>
      <c r="H70" s="57"/>
      <c r="I70" s="35"/>
      <c r="J70" s="54" t="s">
        <v>46</v>
      </c>
      <c r="K70" s="55"/>
      <c r="L70" s="55"/>
      <c r="M70" s="55"/>
      <c r="N70" s="56" t="s">
        <v>47</v>
      </c>
      <c r="O70" s="55"/>
      <c r="P70" s="57"/>
      <c r="Q70" s="35"/>
      <c r="R70" s="36"/>
    </row>
    <row r="71" spans="2:18" s="1" customFormat="1" ht="14.4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" customHeight="1" x14ac:dyDescent="0.3">
      <c r="B76" s="34"/>
      <c r="C76" s="206" t="s">
        <v>89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36"/>
    </row>
    <row r="77" spans="2:18" s="1" customFormat="1" ht="6.9" customHeight="1" x14ac:dyDescent="0.3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 x14ac:dyDescent="0.3">
      <c r="B78" s="34"/>
      <c r="C78" s="31" t="s">
        <v>15</v>
      </c>
      <c r="D78" s="35"/>
      <c r="E78" s="35"/>
      <c r="F78" s="274" t="str">
        <f>F6</f>
        <v xml:space="preserve">Stavebné úpravy WC na WC pre imobilných </v>
      </c>
      <c r="G78" s="275"/>
      <c r="H78" s="275"/>
      <c r="I78" s="275"/>
      <c r="J78" s="275"/>
      <c r="K78" s="275"/>
      <c r="L78" s="275"/>
      <c r="M78" s="275"/>
      <c r="N78" s="275"/>
      <c r="O78" s="275"/>
      <c r="P78" s="275"/>
      <c r="Q78" s="35"/>
      <c r="R78" s="36"/>
    </row>
    <row r="79" spans="2:18" s="1" customFormat="1" ht="36.9" customHeight="1" x14ac:dyDescent="0.3">
      <c r="B79" s="34"/>
      <c r="C79" s="68" t="s">
        <v>391</v>
      </c>
      <c r="D79" s="35"/>
      <c r="E79" s="35"/>
      <c r="F79" s="216" t="str">
        <f>F7</f>
        <v>02 - Elektroinštalácia</v>
      </c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35"/>
      <c r="R79" s="36"/>
    </row>
    <row r="80" spans="2:18" s="1" customFormat="1" ht="6.9" customHeight="1" x14ac:dyDescent="0.3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63" s="1" customFormat="1" ht="18" customHeight="1" x14ac:dyDescent="0.3">
      <c r="B81" s="34"/>
      <c r="C81" s="31" t="s">
        <v>19</v>
      </c>
      <c r="D81" s="35"/>
      <c r="E81" s="35"/>
      <c r="F81" s="29" t="str">
        <f>F9</f>
        <v xml:space="preserve"> </v>
      </c>
      <c r="G81" s="35"/>
      <c r="H81" s="35"/>
      <c r="I81" s="35"/>
      <c r="J81" s="35"/>
      <c r="K81" s="31" t="s">
        <v>21</v>
      </c>
      <c r="L81" s="35"/>
      <c r="M81" s="236" t="str">
        <f>IF(O9="","",O9)</f>
        <v/>
      </c>
      <c r="N81" s="236"/>
      <c r="O81" s="236"/>
      <c r="P81" s="236"/>
      <c r="Q81" s="35"/>
      <c r="R81" s="36"/>
    </row>
    <row r="82" spans="2:63" s="1" customFormat="1" ht="6.9" customHeight="1" x14ac:dyDescent="0.3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63" s="1" customFormat="1" ht="13.2" x14ac:dyDescent="0.3">
      <c r="B83" s="34"/>
      <c r="C83" s="31" t="s">
        <v>22</v>
      </c>
      <c r="D83" s="35"/>
      <c r="E83" s="35"/>
      <c r="F83" s="29" t="str">
        <f>E12</f>
        <v xml:space="preserve"> </v>
      </c>
      <c r="G83" s="35"/>
      <c r="H83" s="35"/>
      <c r="I83" s="35"/>
      <c r="J83" s="35"/>
      <c r="K83" s="31" t="s">
        <v>26</v>
      </c>
      <c r="L83" s="35"/>
      <c r="M83" s="208" t="str">
        <f>E18</f>
        <v xml:space="preserve"> </v>
      </c>
      <c r="N83" s="208"/>
      <c r="O83" s="208"/>
      <c r="P83" s="208"/>
      <c r="Q83" s="208"/>
      <c r="R83" s="36"/>
    </row>
    <row r="84" spans="2:63" s="1" customFormat="1" ht="14.4" customHeight="1" x14ac:dyDescent="0.3">
      <c r="B84" s="34"/>
      <c r="C84" s="31" t="s">
        <v>25</v>
      </c>
      <c r="D84" s="35"/>
      <c r="E84" s="35"/>
      <c r="F84" s="29" t="str">
        <f>IF(E15="","",E15)</f>
        <v xml:space="preserve"> </v>
      </c>
      <c r="G84" s="35"/>
      <c r="H84" s="35"/>
      <c r="I84" s="35"/>
      <c r="J84" s="35"/>
      <c r="K84" s="31" t="s">
        <v>29</v>
      </c>
      <c r="L84" s="35"/>
      <c r="M84" s="208" t="str">
        <f>E21</f>
        <v xml:space="preserve"> </v>
      </c>
      <c r="N84" s="208"/>
      <c r="O84" s="208"/>
      <c r="P84" s="208"/>
      <c r="Q84" s="208"/>
      <c r="R84" s="36"/>
    </row>
    <row r="85" spans="2:63" s="1" customFormat="1" ht="10.35" customHeight="1" x14ac:dyDescent="0.3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63" s="1" customFormat="1" ht="29.25" customHeight="1" x14ac:dyDescent="0.3">
      <c r="B86" s="34"/>
      <c r="C86" s="241" t="s">
        <v>90</v>
      </c>
      <c r="D86" s="242"/>
      <c r="E86" s="242"/>
      <c r="F86" s="242"/>
      <c r="G86" s="242"/>
      <c r="H86" s="98"/>
      <c r="I86" s="98"/>
      <c r="J86" s="98"/>
      <c r="K86" s="98"/>
      <c r="L86" s="98"/>
      <c r="M86" s="98"/>
      <c r="N86" s="241" t="s">
        <v>91</v>
      </c>
      <c r="O86" s="242"/>
      <c r="P86" s="242"/>
      <c r="Q86" s="242"/>
      <c r="R86" s="36"/>
    </row>
    <row r="87" spans="2:63" s="1" customFormat="1" ht="10.35" customHeight="1" x14ac:dyDescent="0.3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63" s="1" customFormat="1" ht="29.25" customHeight="1" x14ac:dyDescent="0.3">
      <c r="B88" s="34"/>
      <c r="C88" s="106" t="s">
        <v>92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20">
        <f>N116</f>
        <v>0</v>
      </c>
      <c r="O88" s="243"/>
      <c r="P88" s="243"/>
      <c r="Q88" s="243"/>
      <c r="R88" s="36"/>
      <c r="AU88" s="21" t="s">
        <v>93</v>
      </c>
    </row>
    <row r="89" spans="2:63" s="6" customFormat="1" ht="24.9" customHeight="1" x14ac:dyDescent="0.3">
      <c r="B89" s="107"/>
      <c r="C89" s="108"/>
      <c r="D89" s="109" t="s">
        <v>107</v>
      </c>
      <c r="E89" s="108"/>
      <c r="F89" s="108"/>
      <c r="G89" s="108"/>
      <c r="H89" s="108"/>
      <c r="I89" s="108"/>
      <c r="J89" s="108"/>
      <c r="K89" s="108"/>
      <c r="L89" s="108"/>
      <c r="M89" s="108"/>
      <c r="N89" s="244">
        <f>N117</f>
        <v>0</v>
      </c>
      <c r="O89" s="245"/>
      <c r="P89" s="245"/>
      <c r="Q89" s="245"/>
      <c r="R89" s="110"/>
      <c r="S89" s="182">
        <f>N90+N91+N92+N93</f>
        <v>0</v>
      </c>
    </row>
    <row r="90" spans="2:63" s="7" customFormat="1" ht="19.95" customHeight="1" x14ac:dyDescent="0.3">
      <c r="B90" s="111"/>
      <c r="C90" s="112"/>
      <c r="D90" s="113" t="s">
        <v>392</v>
      </c>
      <c r="E90" s="112"/>
      <c r="F90" s="112"/>
      <c r="G90" s="112"/>
      <c r="H90" s="112"/>
      <c r="I90" s="112"/>
      <c r="J90" s="112"/>
      <c r="K90" s="112"/>
      <c r="L90" s="112"/>
      <c r="M90" s="112"/>
      <c r="N90" s="246">
        <f>N118</f>
        <v>0</v>
      </c>
      <c r="O90" s="247"/>
      <c r="P90" s="247"/>
      <c r="Q90" s="247"/>
      <c r="R90" s="115"/>
    </row>
    <row r="91" spans="2:63" s="9" customFormat="1" ht="17.25" customHeight="1" x14ac:dyDescent="0.35">
      <c r="B91" s="125"/>
      <c r="C91" s="126"/>
      <c r="D91" s="135" t="s">
        <v>541</v>
      </c>
      <c r="E91" s="135"/>
      <c r="F91" s="135"/>
      <c r="G91" s="135"/>
      <c r="H91" s="135"/>
      <c r="I91" s="135"/>
      <c r="J91" s="135"/>
      <c r="K91" s="135"/>
      <c r="L91" s="135"/>
      <c r="M91" s="135"/>
      <c r="N91" s="267">
        <f>N171</f>
        <v>0</v>
      </c>
      <c r="O91" s="268"/>
      <c r="P91" s="268"/>
      <c r="Q91" s="268"/>
      <c r="R91" s="128"/>
      <c r="T91" s="129"/>
      <c r="U91" s="126"/>
      <c r="V91" s="126"/>
      <c r="W91" s="130">
        <f>SUM(W92:W94)</f>
        <v>0</v>
      </c>
      <c r="X91" s="126"/>
      <c r="Y91" s="130">
        <f>SUM(Y92:Y94)</f>
        <v>0</v>
      </c>
      <c r="Z91" s="126"/>
      <c r="AA91" s="131">
        <f>SUM(AA92:AA94)</f>
        <v>0</v>
      </c>
      <c r="AC91" s="181"/>
      <c r="AR91" s="132" t="s">
        <v>75</v>
      </c>
      <c r="AT91" s="133" t="s">
        <v>69</v>
      </c>
      <c r="AU91" s="133" t="s">
        <v>75</v>
      </c>
      <c r="AY91" s="132" t="s">
        <v>123</v>
      </c>
      <c r="BK91" s="134">
        <f>SUM(BK92:BK94)</f>
        <v>0</v>
      </c>
    </row>
    <row r="92" spans="2:63" s="7" customFormat="1" ht="19.95" customHeight="1" x14ac:dyDescent="0.3">
      <c r="B92" s="111"/>
      <c r="C92" s="112"/>
      <c r="D92" s="113" t="s">
        <v>393</v>
      </c>
      <c r="E92" s="112"/>
      <c r="F92" s="112"/>
      <c r="G92" s="112"/>
      <c r="H92" s="112"/>
      <c r="I92" s="112"/>
      <c r="J92" s="112"/>
      <c r="K92" s="112"/>
      <c r="L92" s="112"/>
      <c r="M92" s="112"/>
      <c r="N92" s="246">
        <f>N175</f>
        <v>0</v>
      </c>
      <c r="O92" s="247"/>
      <c r="P92" s="247"/>
      <c r="Q92" s="247"/>
      <c r="R92" s="115"/>
    </row>
    <row r="93" spans="2:63" s="9" customFormat="1" ht="21.75" customHeight="1" x14ac:dyDescent="0.35">
      <c r="B93" s="125"/>
      <c r="C93" s="126"/>
      <c r="D93" s="135" t="s">
        <v>548</v>
      </c>
      <c r="E93" s="135"/>
      <c r="F93" s="135"/>
      <c r="G93" s="135"/>
      <c r="H93" s="135"/>
      <c r="I93" s="135"/>
      <c r="J93" s="135"/>
      <c r="K93" s="135"/>
      <c r="L93" s="135"/>
      <c r="M93" s="135"/>
      <c r="N93" s="267">
        <f>N178</f>
        <v>0</v>
      </c>
      <c r="O93" s="268"/>
      <c r="P93" s="268"/>
      <c r="Q93" s="268"/>
      <c r="R93" s="128"/>
      <c r="T93" s="129"/>
      <c r="U93" s="126"/>
      <c r="V93" s="126"/>
      <c r="W93" s="130">
        <f>SUM(W94:W102)</f>
        <v>0</v>
      </c>
      <c r="X93" s="126"/>
      <c r="Y93" s="130">
        <f>SUM(Y94:Y102)</f>
        <v>0</v>
      </c>
      <c r="Z93" s="126"/>
      <c r="AA93" s="131">
        <f>SUM(AA94:AA102)</f>
        <v>0</v>
      </c>
      <c r="AR93" s="132" t="s">
        <v>75</v>
      </c>
      <c r="AT93" s="133" t="s">
        <v>69</v>
      </c>
      <c r="AU93" s="133" t="s">
        <v>75</v>
      </c>
      <c r="AY93" s="132" t="s">
        <v>123</v>
      </c>
      <c r="BK93" s="134">
        <f>SUM(BK94:BK102)</f>
        <v>0</v>
      </c>
    </row>
    <row r="94" spans="2:63" s="7" customFormat="1" ht="19.95" customHeight="1" x14ac:dyDescent="0.3">
      <c r="B94" s="111"/>
      <c r="C94" s="112"/>
      <c r="D94" s="113"/>
      <c r="E94" s="112"/>
      <c r="F94" s="112"/>
      <c r="G94" s="112"/>
      <c r="H94" s="112"/>
      <c r="I94" s="112"/>
      <c r="J94" s="112"/>
      <c r="K94" s="112"/>
      <c r="L94" s="112"/>
      <c r="M94" s="112"/>
      <c r="N94" s="114"/>
      <c r="O94" s="112"/>
      <c r="P94" s="112"/>
      <c r="Q94" s="112"/>
      <c r="R94" s="115"/>
    </row>
    <row r="95" spans="2:63" s="6" customFormat="1" ht="24.9" customHeight="1" x14ac:dyDescent="0.3">
      <c r="B95" s="107"/>
      <c r="C95" s="108"/>
      <c r="D95" s="109" t="s">
        <v>394</v>
      </c>
      <c r="E95" s="108"/>
      <c r="F95" s="108"/>
      <c r="G95" s="108"/>
      <c r="H95" s="108"/>
      <c r="I95" s="108"/>
      <c r="J95" s="108"/>
      <c r="K95" s="108"/>
      <c r="L95" s="108"/>
      <c r="M95" s="108"/>
      <c r="N95" s="244">
        <f>N182</f>
        <v>0</v>
      </c>
      <c r="O95" s="245"/>
      <c r="P95" s="245"/>
      <c r="Q95" s="245"/>
      <c r="R95" s="110"/>
    </row>
    <row r="96" spans="2:63" s="1" customFormat="1" ht="21.75" customHeight="1" x14ac:dyDescent="0.3"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6"/>
    </row>
    <row r="97" spans="2:21" s="1" customFormat="1" ht="29.25" customHeight="1" x14ac:dyDescent="0.3">
      <c r="B97" s="34"/>
      <c r="C97" s="106" t="s">
        <v>108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243">
        <v>0</v>
      </c>
      <c r="O97" s="248"/>
      <c r="P97" s="248"/>
      <c r="Q97" s="248"/>
      <c r="R97" s="36"/>
      <c r="T97" s="116"/>
      <c r="U97" s="117" t="s">
        <v>34</v>
      </c>
    </row>
    <row r="98" spans="2:21" s="1" customFormat="1" ht="18" customHeight="1" x14ac:dyDescent="0.3"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6"/>
    </row>
    <row r="99" spans="2:21" s="1" customFormat="1" ht="29.25" customHeight="1" x14ac:dyDescent="0.3">
      <c r="B99" s="34"/>
      <c r="C99" s="97" t="s">
        <v>80</v>
      </c>
      <c r="D99" s="98"/>
      <c r="E99" s="98"/>
      <c r="F99" s="98"/>
      <c r="G99" s="98"/>
      <c r="H99" s="98"/>
      <c r="I99" s="98"/>
      <c r="J99" s="98"/>
      <c r="K99" s="98"/>
      <c r="L99" s="229">
        <f>ROUND(SUM(N88+N97),2)</f>
        <v>0</v>
      </c>
      <c r="M99" s="229"/>
      <c r="N99" s="229"/>
      <c r="O99" s="229"/>
      <c r="P99" s="229"/>
      <c r="Q99" s="229"/>
      <c r="R99" s="36"/>
    </row>
    <row r="100" spans="2:21" s="1" customFormat="1" ht="6.9" customHeight="1" x14ac:dyDescent="0.3"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60"/>
    </row>
    <row r="104" spans="2:21" s="1" customFormat="1" ht="6.9" customHeight="1" x14ac:dyDescent="0.3"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3"/>
    </row>
    <row r="105" spans="2:21" s="1" customFormat="1" ht="36.9" customHeight="1" x14ac:dyDescent="0.3">
      <c r="B105" s="34"/>
      <c r="C105" s="206" t="s">
        <v>109</v>
      </c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36"/>
    </row>
    <row r="106" spans="2:21" s="1" customFormat="1" ht="6.9" customHeight="1" x14ac:dyDescent="0.3"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6"/>
    </row>
    <row r="107" spans="2:21" s="1" customFormat="1" ht="30" customHeight="1" x14ac:dyDescent="0.3">
      <c r="B107" s="34"/>
      <c r="C107" s="31" t="s">
        <v>15</v>
      </c>
      <c r="D107" s="35"/>
      <c r="E107" s="35"/>
      <c r="F107" s="274" t="str">
        <f>F6</f>
        <v xml:space="preserve">Stavebné úpravy WC na WC pre imobilných </v>
      </c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35"/>
      <c r="R107" s="36"/>
    </row>
    <row r="108" spans="2:21" s="1" customFormat="1" ht="36.9" customHeight="1" x14ac:dyDescent="0.3">
      <c r="B108" s="34"/>
      <c r="C108" s="68" t="s">
        <v>391</v>
      </c>
      <c r="D108" s="35"/>
      <c r="E108" s="35"/>
      <c r="F108" s="216" t="str">
        <f>F7</f>
        <v>02 - Elektroinštalácia</v>
      </c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35"/>
      <c r="R108" s="36"/>
    </row>
    <row r="109" spans="2:21" s="1" customFormat="1" ht="6.9" customHeight="1" x14ac:dyDescent="0.3"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6"/>
    </row>
    <row r="110" spans="2:21" s="1" customFormat="1" ht="18" customHeight="1" x14ac:dyDescent="0.3">
      <c r="B110" s="34"/>
      <c r="C110" s="31" t="s">
        <v>19</v>
      </c>
      <c r="D110" s="35"/>
      <c r="E110" s="35"/>
      <c r="F110" s="29" t="str">
        <f>F9</f>
        <v xml:space="preserve"> </v>
      </c>
      <c r="G110" s="35"/>
      <c r="H110" s="35"/>
      <c r="I110" s="35"/>
      <c r="J110" s="35"/>
      <c r="K110" s="31" t="s">
        <v>21</v>
      </c>
      <c r="L110" s="35"/>
      <c r="M110" s="236" t="str">
        <f>IF(O9="","",O9)</f>
        <v/>
      </c>
      <c r="N110" s="236"/>
      <c r="O110" s="236"/>
      <c r="P110" s="236"/>
      <c r="Q110" s="35"/>
      <c r="R110" s="36"/>
    </row>
    <row r="111" spans="2:21" s="1" customFormat="1" ht="6.9" customHeight="1" x14ac:dyDescent="0.3"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6"/>
    </row>
    <row r="112" spans="2:21" s="1" customFormat="1" ht="13.2" x14ac:dyDescent="0.3">
      <c r="B112" s="34"/>
      <c r="C112" s="31" t="s">
        <v>22</v>
      </c>
      <c r="D112" s="35"/>
      <c r="E112" s="35"/>
      <c r="F112" s="29" t="str">
        <f>E12</f>
        <v xml:space="preserve"> </v>
      </c>
      <c r="G112" s="35"/>
      <c r="H112" s="35"/>
      <c r="I112" s="35"/>
      <c r="J112" s="35"/>
      <c r="K112" s="31" t="s">
        <v>26</v>
      </c>
      <c r="L112" s="35"/>
      <c r="M112" s="208" t="str">
        <f>E18</f>
        <v xml:space="preserve"> </v>
      </c>
      <c r="N112" s="208"/>
      <c r="O112" s="208"/>
      <c r="P112" s="208"/>
      <c r="Q112" s="208"/>
      <c r="R112" s="36"/>
    </row>
    <row r="113" spans="2:65" s="1" customFormat="1" ht="14.4" customHeight="1" x14ac:dyDescent="0.3">
      <c r="B113" s="34"/>
      <c r="C113" s="31" t="s">
        <v>25</v>
      </c>
      <c r="D113" s="35"/>
      <c r="E113" s="35"/>
      <c r="F113" s="29" t="str">
        <f>IF(E15="","",E15)</f>
        <v xml:space="preserve"> </v>
      </c>
      <c r="G113" s="35"/>
      <c r="H113" s="35"/>
      <c r="I113" s="35"/>
      <c r="J113" s="35"/>
      <c r="K113" s="31" t="s">
        <v>29</v>
      </c>
      <c r="L113" s="35"/>
      <c r="M113" s="208" t="str">
        <f>E21</f>
        <v xml:space="preserve"> </v>
      </c>
      <c r="N113" s="208"/>
      <c r="O113" s="208"/>
      <c r="P113" s="208"/>
      <c r="Q113" s="208"/>
      <c r="R113" s="36"/>
    </row>
    <row r="114" spans="2:65" s="1" customFormat="1" ht="10.35" customHeight="1" x14ac:dyDescent="0.3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6"/>
    </row>
    <row r="115" spans="2:65" s="8" customFormat="1" ht="29.25" customHeight="1" x14ac:dyDescent="0.3">
      <c r="B115" s="118"/>
      <c r="C115" s="119" t="s">
        <v>110</v>
      </c>
      <c r="D115" s="120" t="s">
        <v>111</v>
      </c>
      <c r="E115" s="120" t="s">
        <v>52</v>
      </c>
      <c r="F115" s="249" t="s">
        <v>112</v>
      </c>
      <c r="G115" s="249"/>
      <c r="H115" s="249"/>
      <c r="I115" s="249"/>
      <c r="J115" s="120" t="s">
        <v>113</v>
      </c>
      <c r="K115" s="120" t="s">
        <v>114</v>
      </c>
      <c r="L115" s="249" t="s">
        <v>115</v>
      </c>
      <c r="M115" s="249"/>
      <c r="N115" s="249" t="s">
        <v>91</v>
      </c>
      <c r="O115" s="249"/>
      <c r="P115" s="249"/>
      <c r="Q115" s="250"/>
      <c r="R115" s="121"/>
      <c r="T115" s="75" t="s">
        <v>116</v>
      </c>
      <c r="U115" s="76" t="s">
        <v>34</v>
      </c>
      <c r="V115" s="76" t="s">
        <v>117</v>
      </c>
      <c r="W115" s="76" t="s">
        <v>118</v>
      </c>
      <c r="X115" s="76" t="s">
        <v>119</v>
      </c>
      <c r="Y115" s="76" t="s">
        <v>120</v>
      </c>
      <c r="Z115" s="76" t="s">
        <v>121</v>
      </c>
      <c r="AA115" s="77" t="s">
        <v>122</v>
      </c>
    </row>
    <row r="116" spans="2:65" s="1" customFormat="1" ht="29.25" customHeight="1" x14ac:dyDescent="0.35">
      <c r="B116" s="34"/>
      <c r="C116" s="79" t="s">
        <v>87</v>
      </c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253">
        <f>N117+N182</f>
        <v>0</v>
      </c>
      <c r="O116" s="254"/>
      <c r="P116" s="254"/>
      <c r="Q116" s="254"/>
      <c r="R116" s="36"/>
      <c r="T116" s="78"/>
      <c r="U116" s="50"/>
      <c r="V116" s="50"/>
      <c r="W116" s="122">
        <f>W117+W182</f>
        <v>0</v>
      </c>
      <c r="X116" s="50"/>
      <c r="Y116" s="122">
        <f>Y117+Y182</f>
        <v>0</v>
      </c>
      <c r="Z116" s="50"/>
      <c r="AA116" s="123">
        <f>AA117+AA182</f>
        <v>0</v>
      </c>
      <c r="AT116" s="21" t="s">
        <v>69</v>
      </c>
      <c r="AU116" s="21" t="s">
        <v>93</v>
      </c>
      <c r="BK116" s="124">
        <f>BK117+BK182</f>
        <v>0</v>
      </c>
    </row>
    <row r="117" spans="2:65" s="9" customFormat="1" ht="37.35" customHeight="1" x14ac:dyDescent="0.35">
      <c r="B117" s="125"/>
      <c r="C117" s="126"/>
      <c r="D117" s="127" t="s">
        <v>107</v>
      </c>
      <c r="E117" s="127"/>
      <c r="F117" s="127"/>
      <c r="G117" s="127"/>
      <c r="H117" s="127"/>
      <c r="I117" s="127"/>
      <c r="J117" s="127"/>
      <c r="K117" s="127"/>
      <c r="L117" s="127"/>
      <c r="M117" s="127"/>
      <c r="N117" s="255">
        <f>N118+N171+N175+N178</f>
        <v>0</v>
      </c>
      <c r="O117" s="256"/>
      <c r="P117" s="256"/>
      <c r="Q117" s="256"/>
      <c r="R117" s="128"/>
      <c r="T117" s="129"/>
      <c r="U117" s="126"/>
      <c r="V117" s="126"/>
      <c r="W117" s="130">
        <f>W118+W175</f>
        <v>0</v>
      </c>
      <c r="X117" s="126"/>
      <c r="Y117" s="130">
        <f>Y118+Y175</f>
        <v>0</v>
      </c>
      <c r="Z117" s="126"/>
      <c r="AA117" s="131">
        <f>AA118+AA175</f>
        <v>0</v>
      </c>
      <c r="AR117" s="132" t="s">
        <v>75</v>
      </c>
      <c r="AT117" s="133" t="s">
        <v>69</v>
      </c>
      <c r="AU117" s="133" t="s">
        <v>70</v>
      </c>
      <c r="AY117" s="132" t="s">
        <v>123</v>
      </c>
      <c r="BK117" s="134">
        <f>BK118+BK175</f>
        <v>0</v>
      </c>
    </row>
    <row r="118" spans="2:65" s="9" customFormat="1" ht="19.95" customHeight="1" x14ac:dyDescent="0.35">
      <c r="B118" s="125"/>
      <c r="C118" s="126"/>
      <c r="D118" s="135" t="s">
        <v>392</v>
      </c>
      <c r="E118" s="135"/>
      <c r="F118" s="135"/>
      <c r="G118" s="135"/>
      <c r="H118" s="135"/>
      <c r="I118" s="135"/>
      <c r="J118" s="135"/>
      <c r="K118" s="135"/>
      <c r="L118" s="135"/>
      <c r="M118" s="135"/>
      <c r="N118" s="257">
        <f>N119+N120+N121+N122+N123+N124+N125+N126+N127+N128+N129+N130+N131+N132+N133+N134+N135+N136+N137+N138+N139+N140+N141+N142+N143+N144+N145+N146+N147+N148+N149+N150+N151+N152+N153+N154+N155+N156+N157+N158+N159+N160+N161+N162+N163+N164+N165+N166+N167+N168+N169+N170</f>
        <v>0</v>
      </c>
      <c r="O118" s="258"/>
      <c r="P118" s="258"/>
      <c r="Q118" s="258"/>
      <c r="R118" s="128"/>
      <c r="T118" s="129"/>
      <c r="U118" s="126"/>
      <c r="V118" s="126"/>
      <c r="W118" s="130">
        <f>SUM(W119:W174)</f>
        <v>0</v>
      </c>
      <c r="X118" s="126"/>
      <c r="Y118" s="130">
        <f>SUM(Y119:Y174)</f>
        <v>0</v>
      </c>
      <c r="Z118" s="126"/>
      <c r="AA118" s="131">
        <f>SUM(AA119:AA174)</f>
        <v>0</v>
      </c>
      <c r="AR118" s="132" t="s">
        <v>75</v>
      </c>
      <c r="AT118" s="133" t="s">
        <v>69</v>
      </c>
      <c r="AU118" s="133" t="s">
        <v>75</v>
      </c>
      <c r="AY118" s="132" t="s">
        <v>123</v>
      </c>
      <c r="BK118" s="134">
        <f>SUM(BK119:BK174)</f>
        <v>0</v>
      </c>
    </row>
    <row r="119" spans="2:65" s="1" customFormat="1" ht="38.25" customHeight="1" x14ac:dyDescent="0.3">
      <c r="B119" s="136"/>
      <c r="C119" s="137" t="s">
        <v>75</v>
      </c>
      <c r="D119" s="137" t="s">
        <v>125</v>
      </c>
      <c r="E119" s="138" t="s">
        <v>395</v>
      </c>
      <c r="F119" s="251" t="s">
        <v>470</v>
      </c>
      <c r="G119" s="251"/>
      <c r="H119" s="251"/>
      <c r="I119" s="251"/>
      <c r="J119" s="139" t="s">
        <v>148</v>
      </c>
      <c r="K119" s="140">
        <v>10</v>
      </c>
      <c r="L119" s="252"/>
      <c r="M119" s="252"/>
      <c r="N119" s="252">
        <f t="shared" ref="N119:N174" si="0">ROUND(L119*K119,3)</f>
        <v>0</v>
      </c>
      <c r="O119" s="252"/>
      <c r="P119" s="252"/>
      <c r="Q119" s="252"/>
      <c r="R119" s="141"/>
      <c r="T119" s="142" t="s">
        <v>5</v>
      </c>
      <c r="U119" s="43" t="s">
        <v>37</v>
      </c>
      <c r="V119" s="143">
        <v>0</v>
      </c>
      <c r="W119" s="143">
        <f t="shared" ref="W119:W174" si="1">V119*K119</f>
        <v>0</v>
      </c>
      <c r="X119" s="143">
        <v>0</v>
      </c>
      <c r="Y119" s="143">
        <f t="shared" ref="Y119:Y174" si="2">X119*K119</f>
        <v>0</v>
      </c>
      <c r="Z119" s="143">
        <v>0</v>
      </c>
      <c r="AA119" s="144">
        <f t="shared" ref="AA119:AA174" si="3">Z119*K119</f>
        <v>0</v>
      </c>
      <c r="AR119" s="21" t="s">
        <v>129</v>
      </c>
      <c r="AT119" s="21" t="s">
        <v>125</v>
      </c>
      <c r="AU119" s="21" t="s">
        <v>130</v>
      </c>
      <c r="AY119" s="21" t="s">
        <v>123</v>
      </c>
      <c r="BE119" s="145">
        <f t="shared" ref="BE119:BE174" si="4">IF(U119="základná",N119,0)</f>
        <v>0</v>
      </c>
      <c r="BF119" s="145">
        <f t="shared" ref="BF119:BF174" si="5">IF(U119="znížená",N119,0)</f>
        <v>0</v>
      </c>
      <c r="BG119" s="145">
        <f t="shared" ref="BG119:BG174" si="6">IF(U119="zákl. prenesená",N119,0)</f>
        <v>0</v>
      </c>
      <c r="BH119" s="145">
        <f t="shared" ref="BH119:BH174" si="7">IF(U119="zníž. prenesená",N119,0)</f>
        <v>0</v>
      </c>
      <c r="BI119" s="145">
        <f t="shared" ref="BI119:BI174" si="8">IF(U119="nulová",N119,0)</f>
        <v>0</v>
      </c>
      <c r="BJ119" s="21" t="s">
        <v>130</v>
      </c>
      <c r="BK119" s="146">
        <f t="shared" ref="BK119:BK174" si="9">ROUND(L119*K119,3)</f>
        <v>0</v>
      </c>
      <c r="BL119" s="21" t="s">
        <v>129</v>
      </c>
      <c r="BM119" s="21" t="s">
        <v>130</v>
      </c>
    </row>
    <row r="120" spans="2:65" s="1" customFormat="1" ht="16.5" customHeight="1" x14ac:dyDescent="0.3">
      <c r="B120" s="136"/>
      <c r="C120" s="171" t="s">
        <v>130</v>
      </c>
      <c r="D120" s="171" t="s">
        <v>254</v>
      </c>
      <c r="E120" s="172" t="s">
        <v>472</v>
      </c>
      <c r="F120" s="269" t="s">
        <v>471</v>
      </c>
      <c r="G120" s="269"/>
      <c r="H120" s="269"/>
      <c r="I120" s="269"/>
      <c r="J120" s="173" t="s">
        <v>148</v>
      </c>
      <c r="K120" s="174">
        <v>10</v>
      </c>
      <c r="L120" s="270"/>
      <c r="M120" s="270"/>
      <c r="N120" s="270">
        <f t="shared" si="0"/>
        <v>0</v>
      </c>
      <c r="O120" s="252"/>
      <c r="P120" s="252"/>
      <c r="Q120" s="252"/>
      <c r="R120" s="141"/>
      <c r="T120" s="142" t="s">
        <v>5</v>
      </c>
      <c r="U120" s="43" t="s">
        <v>37</v>
      </c>
      <c r="V120" s="143">
        <v>0</v>
      </c>
      <c r="W120" s="143">
        <f t="shared" si="1"/>
        <v>0</v>
      </c>
      <c r="X120" s="143">
        <v>0</v>
      </c>
      <c r="Y120" s="143">
        <f t="shared" si="2"/>
        <v>0</v>
      </c>
      <c r="Z120" s="143">
        <v>0</v>
      </c>
      <c r="AA120" s="144">
        <f t="shared" si="3"/>
        <v>0</v>
      </c>
      <c r="AR120" s="21" t="s">
        <v>274</v>
      </c>
      <c r="AT120" s="21" t="s">
        <v>254</v>
      </c>
      <c r="AU120" s="21" t="s">
        <v>130</v>
      </c>
      <c r="AY120" s="21" t="s">
        <v>123</v>
      </c>
      <c r="BE120" s="145">
        <f t="shared" si="4"/>
        <v>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21" t="s">
        <v>130</v>
      </c>
      <c r="BK120" s="146">
        <f t="shared" si="9"/>
        <v>0</v>
      </c>
      <c r="BL120" s="21" t="s">
        <v>129</v>
      </c>
      <c r="BM120" s="21" t="s">
        <v>129</v>
      </c>
    </row>
    <row r="121" spans="2:65" s="1" customFormat="1" ht="26.25" customHeight="1" x14ac:dyDescent="0.3">
      <c r="B121" s="136"/>
      <c r="C121" s="137">
        <v>3</v>
      </c>
      <c r="D121" s="137" t="s">
        <v>125</v>
      </c>
      <c r="E121" s="179" t="s">
        <v>473</v>
      </c>
      <c r="F121" s="251" t="s">
        <v>474</v>
      </c>
      <c r="G121" s="251"/>
      <c r="H121" s="251"/>
      <c r="I121" s="251"/>
      <c r="J121" s="139" t="s">
        <v>128</v>
      </c>
      <c r="K121" s="140">
        <v>6</v>
      </c>
      <c r="L121" s="252"/>
      <c r="M121" s="252"/>
      <c r="N121" s="252">
        <f t="shared" ref="N121" si="10">ROUND(L121*K121,3)</f>
        <v>0</v>
      </c>
      <c r="O121" s="252"/>
      <c r="P121" s="252"/>
      <c r="Q121" s="252"/>
      <c r="R121" s="141"/>
      <c r="T121" s="142" t="s">
        <v>5</v>
      </c>
      <c r="U121" s="43" t="s">
        <v>37</v>
      </c>
      <c r="V121" s="143">
        <v>0</v>
      </c>
      <c r="W121" s="143">
        <f t="shared" ref="W121" si="11">V121*K121</f>
        <v>0</v>
      </c>
      <c r="X121" s="143">
        <v>0</v>
      </c>
      <c r="Y121" s="143">
        <f t="shared" ref="Y121" si="12">X121*K121</f>
        <v>0</v>
      </c>
      <c r="Z121" s="143">
        <v>0</v>
      </c>
      <c r="AA121" s="144">
        <f t="shared" ref="AA121" si="13">Z121*K121</f>
        <v>0</v>
      </c>
      <c r="AR121" s="21" t="s">
        <v>129</v>
      </c>
      <c r="AT121" s="21" t="s">
        <v>125</v>
      </c>
      <c r="AU121" s="21" t="s">
        <v>130</v>
      </c>
      <c r="AY121" s="21" t="s">
        <v>123</v>
      </c>
      <c r="BE121" s="145">
        <f t="shared" ref="BE121" si="14">IF(U121="základná",N121,0)</f>
        <v>0</v>
      </c>
      <c r="BF121" s="145">
        <f t="shared" ref="BF121" si="15">IF(U121="znížená",N121,0)</f>
        <v>0</v>
      </c>
      <c r="BG121" s="145">
        <f t="shared" ref="BG121" si="16">IF(U121="zákl. prenesená",N121,0)</f>
        <v>0</v>
      </c>
      <c r="BH121" s="145">
        <f t="shared" ref="BH121" si="17">IF(U121="zníž. prenesená",N121,0)</f>
        <v>0</v>
      </c>
      <c r="BI121" s="145">
        <f t="shared" ref="BI121" si="18">IF(U121="nulová",N121,0)</f>
        <v>0</v>
      </c>
      <c r="BJ121" s="21" t="s">
        <v>130</v>
      </c>
      <c r="BK121" s="146">
        <f t="shared" ref="BK121" si="19">ROUND(L121*K121,3)</f>
        <v>0</v>
      </c>
      <c r="BL121" s="21" t="s">
        <v>129</v>
      </c>
      <c r="BM121" s="21" t="s">
        <v>274</v>
      </c>
    </row>
    <row r="122" spans="2:65" s="1" customFormat="1" ht="25.5" customHeight="1" x14ac:dyDescent="0.3">
      <c r="B122" s="136"/>
      <c r="C122" s="171">
        <v>4</v>
      </c>
      <c r="D122" s="171" t="s">
        <v>254</v>
      </c>
      <c r="E122" s="172" t="s">
        <v>475</v>
      </c>
      <c r="F122" s="269" t="s">
        <v>476</v>
      </c>
      <c r="G122" s="269"/>
      <c r="H122" s="269"/>
      <c r="I122" s="269"/>
      <c r="J122" s="173" t="s">
        <v>128</v>
      </c>
      <c r="K122" s="174">
        <v>6</v>
      </c>
      <c r="L122" s="270"/>
      <c r="M122" s="270"/>
      <c r="N122" s="270">
        <f t="shared" si="0"/>
        <v>0</v>
      </c>
      <c r="O122" s="252"/>
      <c r="P122" s="252"/>
      <c r="Q122" s="252"/>
      <c r="R122" s="141"/>
      <c r="T122" s="142" t="s">
        <v>5</v>
      </c>
      <c r="U122" s="43" t="s">
        <v>37</v>
      </c>
      <c r="V122" s="143">
        <v>0</v>
      </c>
      <c r="W122" s="143">
        <f t="shared" si="1"/>
        <v>0</v>
      </c>
      <c r="X122" s="143">
        <v>0</v>
      </c>
      <c r="Y122" s="143">
        <f t="shared" si="2"/>
        <v>0</v>
      </c>
      <c r="Z122" s="143">
        <v>0</v>
      </c>
      <c r="AA122" s="144">
        <f t="shared" si="3"/>
        <v>0</v>
      </c>
      <c r="AR122" s="21" t="s">
        <v>274</v>
      </c>
      <c r="AT122" s="21" t="s">
        <v>254</v>
      </c>
      <c r="AU122" s="21" t="s">
        <v>130</v>
      </c>
      <c r="AY122" s="21" t="s">
        <v>123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21" t="s">
        <v>130</v>
      </c>
      <c r="BK122" s="146">
        <f t="shared" si="9"/>
        <v>0</v>
      </c>
      <c r="BL122" s="21" t="s">
        <v>129</v>
      </c>
      <c r="BM122" s="21" t="s">
        <v>208</v>
      </c>
    </row>
    <row r="123" spans="2:65" s="1" customFormat="1" ht="29.25" customHeight="1" x14ac:dyDescent="0.3">
      <c r="B123" s="136"/>
      <c r="C123" s="137">
        <v>5</v>
      </c>
      <c r="D123" s="137" t="s">
        <v>125</v>
      </c>
      <c r="E123" s="179" t="s">
        <v>477</v>
      </c>
      <c r="F123" s="251" t="s">
        <v>478</v>
      </c>
      <c r="G123" s="251"/>
      <c r="H123" s="251"/>
      <c r="I123" s="251"/>
      <c r="J123" s="139" t="s">
        <v>396</v>
      </c>
      <c r="K123" s="140">
        <v>3</v>
      </c>
      <c r="L123" s="252"/>
      <c r="M123" s="252"/>
      <c r="N123" s="252">
        <f t="shared" si="0"/>
        <v>0</v>
      </c>
      <c r="O123" s="252"/>
      <c r="P123" s="252"/>
      <c r="Q123" s="252"/>
      <c r="R123" s="141"/>
      <c r="T123" s="142" t="s">
        <v>5</v>
      </c>
      <c r="U123" s="43" t="s">
        <v>37</v>
      </c>
      <c r="V123" s="143">
        <v>0</v>
      </c>
      <c r="W123" s="143">
        <f t="shared" si="1"/>
        <v>0</v>
      </c>
      <c r="X123" s="143">
        <v>0</v>
      </c>
      <c r="Y123" s="143">
        <f t="shared" si="2"/>
        <v>0</v>
      </c>
      <c r="Z123" s="143">
        <v>0</v>
      </c>
      <c r="AA123" s="144">
        <f t="shared" si="3"/>
        <v>0</v>
      </c>
      <c r="AR123" s="21" t="s">
        <v>129</v>
      </c>
      <c r="AT123" s="21" t="s">
        <v>125</v>
      </c>
      <c r="AU123" s="21" t="s">
        <v>130</v>
      </c>
      <c r="AY123" s="21" t="s">
        <v>123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21" t="s">
        <v>130</v>
      </c>
      <c r="BK123" s="146">
        <f t="shared" si="9"/>
        <v>0</v>
      </c>
      <c r="BL123" s="21" t="s">
        <v>129</v>
      </c>
      <c r="BM123" s="21" t="s">
        <v>222</v>
      </c>
    </row>
    <row r="124" spans="2:65" s="1" customFormat="1" ht="16.5" customHeight="1" x14ac:dyDescent="0.3">
      <c r="B124" s="136"/>
      <c r="C124" s="171">
        <v>6</v>
      </c>
      <c r="D124" s="171" t="s">
        <v>254</v>
      </c>
      <c r="E124" s="172" t="s">
        <v>479</v>
      </c>
      <c r="F124" s="269" t="s">
        <v>480</v>
      </c>
      <c r="G124" s="269"/>
      <c r="H124" s="269"/>
      <c r="I124" s="269"/>
      <c r="J124" s="173" t="s">
        <v>396</v>
      </c>
      <c r="K124" s="174">
        <v>3</v>
      </c>
      <c r="L124" s="270"/>
      <c r="M124" s="270"/>
      <c r="N124" s="270">
        <f t="shared" si="0"/>
        <v>0</v>
      </c>
      <c r="O124" s="252"/>
      <c r="P124" s="252"/>
      <c r="Q124" s="252"/>
      <c r="R124" s="141"/>
      <c r="T124" s="142" t="s">
        <v>5</v>
      </c>
      <c r="U124" s="43" t="s">
        <v>37</v>
      </c>
      <c r="V124" s="143">
        <v>0</v>
      </c>
      <c r="W124" s="143">
        <f t="shared" si="1"/>
        <v>0</v>
      </c>
      <c r="X124" s="143">
        <v>0</v>
      </c>
      <c r="Y124" s="143">
        <f t="shared" si="2"/>
        <v>0</v>
      </c>
      <c r="Z124" s="143">
        <v>0</v>
      </c>
      <c r="AA124" s="144">
        <f t="shared" si="3"/>
        <v>0</v>
      </c>
      <c r="AR124" s="21" t="s">
        <v>274</v>
      </c>
      <c r="AT124" s="21" t="s">
        <v>254</v>
      </c>
      <c r="AU124" s="21" t="s">
        <v>130</v>
      </c>
      <c r="AY124" s="21" t="s">
        <v>123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21" t="s">
        <v>130</v>
      </c>
      <c r="BK124" s="146">
        <f t="shared" si="9"/>
        <v>0</v>
      </c>
      <c r="BL124" s="21" t="s">
        <v>129</v>
      </c>
      <c r="BM124" s="21" t="s">
        <v>230</v>
      </c>
    </row>
    <row r="125" spans="2:65" s="1" customFormat="1" ht="25.5" customHeight="1" x14ac:dyDescent="0.3">
      <c r="B125" s="136"/>
      <c r="C125" s="137">
        <v>7</v>
      </c>
      <c r="D125" s="137" t="s">
        <v>125</v>
      </c>
      <c r="E125" s="179" t="s">
        <v>397</v>
      </c>
      <c r="F125" s="276" t="s">
        <v>481</v>
      </c>
      <c r="G125" s="251"/>
      <c r="H125" s="251"/>
      <c r="I125" s="251"/>
      <c r="J125" s="139" t="s">
        <v>128</v>
      </c>
      <c r="K125" s="140">
        <v>10</v>
      </c>
      <c r="L125" s="252"/>
      <c r="M125" s="252"/>
      <c r="N125" s="252">
        <f t="shared" si="0"/>
        <v>0</v>
      </c>
      <c r="O125" s="252"/>
      <c r="P125" s="252"/>
      <c r="Q125" s="252"/>
      <c r="R125" s="141"/>
      <c r="T125" s="142" t="s">
        <v>5</v>
      </c>
      <c r="U125" s="43" t="s">
        <v>37</v>
      </c>
      <c r="V125" s="143">
        <v>0</v>
      </c>
      <c r="W125" s="143">
        <f t="shared" si="1"/>
        <v>0</v>
      </c>
      <c r="X125" s="143">
        <v>0</v>
      </c>
      <c r="Y125" s="143">
        <f t="shared" si="2"/>
        <v>0</v>
      </c>
      <c r="Z125" s="143">
        <v>0</v>
      </c>
      <c r="AA125" s="144">
        <f t="shared" si="3"/>
        <v>0</v>
      </c>
      <c r="AR125" s="21" t="s">
        <v>129</v>
      </c>
      <c r="AT125" s="21" t="s">
        <v>125</v>
      </c>
      <c r="AU125" s="21" t="s">
        <v>130</v>
      </c>
      <c r="AY125" s="21" t="s">
        <v>123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21" t="s">
        <v>130</v>
      </c>
      <c r="BK125" s="146">
        <f t="shared" si="9"/>
        <v>0</v>
      </c>
      <c r="BL125" s="21" t="s">
        <v>129</v>
      </c>
      <c r="BM125" s="21" t="s">
        <v>238</v>
      </c>
    </row>
    <row r="126" spans="2:65" s="1" customFormat="1" ht="16.5" customHeight="1" x14ac:dyDescent="0.3">
      <c r="B126" s="136"/>
      <c r="C126" s="171">
        <v>8</v>
      </c>
      <c r="D126" s="171" t="s">
        <v>254</v>
      </c>
      <c r="E126" s="172" t="s">
        <v>398</v>
      </c>
      <c r="F126" s="269" t="s">
        <v>399</v>
      </c>
      <c r="G126" s="269"/>
      <c r="H126" s="269"/>
      <c r="I126" s="269"/>
      <c r="J126" s="173" t="s">
        <v>128</v>
      </c>
      <c r="K126" s="174">
        <v>10</v>
      </c>
      <c r="L126" s="270"/>
      <c r="M126" s="270"/>
      <c r="N126" s="270">
        <f t="shared" si="0"/>
        <v>0</v>
      </c>
      <c r="O126" s="252"/>
      <c r="P126" s="252"/>
      <c r="Q126" s="252"/>
      <c r="R126" s="141"/>
      <c r="T126" s="142" t="s">
        <v>5</v>
      </c>
      <c r="U126" s="43" t="s">
        <v>37</v>
      </c>
      <c r="V126" s="143">
        <v>0</v>
      </c>
      <c r="W126" s="143">
        <f t="shared" si="1"/>
        <v>0</v>
      </c>
      <c r="X126" s="143">
        <v>0</v>
      </c>
      <c r="Y126" s="143">
        <f t="shared" si="2"/>
        <v>0</v>
      </c>
      <c r="Z126" s="143">
        <v>0</v>
      </c>
      <c r="AA126" s="144">
        <f t="shared" si="3"/>
        <v>0</v>
      </c>
      <c r="AR126" s="21" t="s">
        <v>274</v>
      </c>
      <c r="AT126" s="21" t="s">
        <v>254</v>
      </c>
      <c r="AU126" s="21" t="s">
        <v>130</v>
      </c>
      <c r="AY126" s="21" t="s">
        <v>123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21" t="s">
        <v>130</v>
      </c>
      <c r="BK126" s="146">
        <f t="shared" si="9"/>
        <v>0</v>
      </c>
      <c r="BL126" s="21" t="s">
        <v>129</v>
      </c>
      <c r="BM126" s="21" t="s">
        <v>246</v>
      </c>
    </row>
    <row r="127" spans="2:65" s="1" customFormat="1" ht="25.5" customHeight="1" x14ac:dyDescent="0.3">
      <c r="B127" s="136"/>
      <c r="C127" s="137">
        <v>9</v>
      </c>
      <c r="D127" s="137" t="s">
        <v>125</v>
      </c>
      <c r="E127" s="179" t="s">
        <v>400</v>
      </c>
      <c r="F127" s="251" t="s">
        <v>401</v>
      </c>
      <c r="G127" s="251"/>
      <c r="H127" s="251"/>
      <c r="I127" s="251"/>
      <c r="J127" s="180" t="s">
        <v>134</v>
      </c>
      <c r="K127" s="140">
        <v>0.1</v>
      </c>
      <c r="L127" s="252"/>
      <c r="M127" s="252"/>
      <c r="N127" s="252">
        <f t="shared" si="0"/>
        <v>0</v>
      </c>
      <c r="O127" s="252"/>
      <c r="P127" s="252"/>
      <c r="Q127" s="252"/>
      <c r="R127" s="141"/>
      <c r="T127" s="142" t="s">
        <v>5</v>
      </c>
      <c r="U127" s="43" t="s">
        <v>37</v>
      </c>
      <c r="V127" s="143">
        <v>0</v>
      </c>
      <c r="W127" s="143">
        <f t="shared" si="1"/>
        <v>0</v>
      </c>
      <c r="X127" s="143">
        <v>0</v>
      </c>
      <c r="Y127" s="143">
        <f t="shared" si="2"/>
        <v>0</v>
      </c>
      <c r="Z127" s="143">
        <v>0</v>
      </c>
      <c r="AA127" s="144">
        <f t="shared" si="3"/>
        <v>0</v>
      </c>
      <c r="AR127" s="21" t="s">
        <v>129</v>
      </c>
      <c r="AT127" s="21" t="s">
        <v>125</v>
      </c>
      <c r="AU127" s="21" t="s">
        <v>130</v>
      </c>
      <c r="AY127" s="21" t="s">
        <v>123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21" t="s">
        <v>130</v>
      </c>
      <c r="BK127" s="146">
        <f t="shared" si="9"/>
        <v>0</v>
      </c>
      <c r="BL127" s="21" t="s">
        <v>129</v>
      </c>
      <c r="BM127" s="21" t="s">
        <v>10</v>
      </c>
    </row>
    <row r="128" spans="2:65" s="1" customFormat="1" ht="16.5" customHeight="1" x14ac:dyDescent="0.3">
      <c r="B128" s="136"/>
      <c r="C128" s="171">
        <v>10</v>
      </c>
      <c r="D128" s="171" t="s">
        <v>254</v>
      </c>
      <c r="E128" s="172" t="s">
        <v>402</v>
      </c>
      <c r="F128" s="269" t="s">
        <v>403</v>
      </c>
      <c r="G128" s="269"/>
      <c r="H128" s="269"/>
      <c r="I128" s="269"/>
      <c r="J128" s="173" t="s">
        <v>128</v>
      </c>
      <c r="K128" s="174">
        <v>1</v>
      </c>
      <c r="L128" s="270"/>
      <c r="M128" s="270"/>
      <c r="N128" s="270">
        <f t="shared" si="0"/>
        <v>0</v>
      </c>
      <c r="O128" s="252"/>
      <c r="P128" s="252"/>
      <c r="Q128" s="252"/>
      <c r="R128" s="141"/>
      <c r="T128" s="142" t="s">
        <v>5</v>
      </c>
      <c r="U128" s="43" t="s">
        <v>37</v>
      </c>
      <c r="V128" s="143">
        <v>0</v>
      </c>
      <c r="W128" s="143">
        <f t="shared" si="1"/>
        <v>0</v>
      </c>
      <c r="X128" s="143">
        <v>0</v>
      </c>
      <c r="Y128" s="143">
        <f t="shared" si="2"/>
        <v>0</v>
      </c>
      <c r="Z128" s="143">
        <v>0</v>
      </c>
      <c r="AA128" s="144">
        <f t="shared" si="3"/>
        <v>0</v>
      </c>
      <c r="AR128" s="21" t="s">
        <v>274</v>
      </c>
      <c r="AT128" s="21" t="s">
        <v>254</v>
      </c>
      <c r="AU128" s="21" t="s">
        <v>130</v>
      </c>
      <c r="AY128" s="21" t="s">
        <v>123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21" t="s">
        <v>130</v>
      </c>
      <c r="BK128" s="146">
        <f t="shared" si="9"/>
        <v>0</v>
      </c>
      <c r="BL128" s="21" t="s">
        <v>129</v>
      </c>
      <c r="BM128" s="21" t="s">
        <v>310</v>
      </c>
    </row>
    <row r="129" spans="2:65" s="1" customFormat="1" ht="25.5" customHeight="1" x14ac:dyDescent="0.3">
      <c r="B129" s="136"/>
      <c r="C129" s="137">
        <v>11</v>
      </c>
      <c r="D129" s="137" t="s">
        <v>125</v>
      </c>
      <c r="E129" s="179" t="s">
        <v>482</v>
      </c>
      <c r="F129" s="251" t="s">
        <v>483</v>
      </c>
      <c r="G129" s="251"/>
      <c r="H129" s="251"/>
      <c r="I129" s="251"/>
      <c r="J129" s="180" t="s">
        <v>128</v>
      </c>
      <c r="K129" s="140">
        <v>1</v>
      </c>
      <c r="L129" s="252"/>
      <c r="M129" s="252"/>
      <c r="N129" s="252">
        <f t="shared" si="0"/>
        <v>0</v>
      </c>
      <c r="O129" s="252"/>
      <c r="P129" s="252"/>
      <c r="Q129" s="252"/>
      <c r="R129" s="141"/>
      <c r="T129" s="142" t="s">
        <v>5</v>
      </c>
      <c r="U129" s="43" t="s">
        <v>37</v>
      </c>
      <c r="V129" s="143">
        <v>0</v>
      </c>
      <c r="W129" s="143">
        <f t="shared" si="1"/>
        <v>0</v>
      </c>
      <c r="X129" s="143">
        <v>0</v>
      </c>
      <c r="Y129" s="143">
        <f t="shared" si="2"/>
        <v>0</v>
      </c>
      <c r="Z129" s="143">
        <v>0</v>
      </c>
      <c r="AA129" s="144">
        <f t="shared" si="3"/>
        <v>0</v>
      </c>
      <c r="AR129" s="21" t="s">
        <v>129</v>
      </c>
      <c r="AT129" s="21" t="s">
        <v>125</v>
      </c>
      <c r="AU129" s="21" t="s">
        <v>130</v>
      </c>
      <c r="AY129" s="21" t="s">
        <v>123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21" t="s">
        <v>130</v>
      </c>
      <c r="BK129" s="146">
        <f t="shared" si="9"/>
        <v>0</v>
      </c>
      <c r="BL129" s="21" t="s">
        <v>129</v>
      </c>
      <c r="BM129" s="21" t="s">
        <v>317</v>
      </c>
    </row>
    <row r="130" spans="2:65" s="1" customFormat="1" ht="16.5" customHeight="1" x14ac:dyDescent="0.3">
      <c r="B130" s="136"/>
      <c r="C130" s="171">
        <v>12</v>
      </c>
      <c r="D130" s="171" t="s">
        <v>254</v>
      </c>
      <c r="E130" s="172" t="s">
        <v>484</v>
      </c>
      <c r="F130" s="269" t="s">
        <v>485</v>
      </c>
      <c r="G130" s="269"/>
      <c r="H130" s="269"/>
      <c r="I130" s="269"/>
      <c r="J130" s="173" t="s">
        <v>128</v>
      </c>
      <c r="K130" s="174">
        <v>1</v>
      </c>
      <c r="L130" s="270"/>
      <c r="M130" s="270"/>
      <c r="N130" s="270">
        <f t="shared" si="0"/>
        <v>0</v>
      </c>
      <c r="O130" s="252"/>
      <c r="P130" s="252"/>
      <c r="Q130" s="252"/>
      <c r="R130" s="141"/>
      <c r="T130" s="142" t="s">
        <v>5</v>
      </c>
      <c r="U130" s="43" t="s">
        <v>37</v>
      </c>
      <c r="V130" s="143">
        <v>0</v>
      </c>
      <c r="W130" s="143">
        <f t="shared" si="1"/>
        <v>0</v>
      </c>
      <c r="X130" s="143">
        <v>0</v>
      </c>
      <c r="Y130" s="143">
        <f t="shared" si="2"/>
        <v>0</v>
      </c>
      <c r="Z130" s="143">
        <v>0</v>
      </c>
      <c r="AA130" s="144">
        <f t="shared" si="3"/>
        <v>0</v>
      </c>
      <c r="AR130" s="21" t="s">
        <v>274</v>
      </c>
      <c r="AT130" s="21" t="s">
        <v>254</v>
      </c>
      <c r="AU130" s="21" t="s">
        <v>130</v>
      </c>
      <c r="AY130" s="21" t="s">
        <v>123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21" t="s">
        <v>130</v>
      </c>
      <c r="BK130" s="146">
        <f t="shared" si="9"/>
        <v>0</v>
      </c>
      <c r="BL130" s="21" t="s">
        <v>129</v>
      </c>
      <c r="BM130" s="21" t="s">
        <v>178</v>
      </c>
    </row>
    <row r="131" spans="2:65" s="1" customFormat="1" ht="25.5" customHeight="1" x14ac:dyDescent="0.3">
      <c r="B131" s="136"/>
      <c r="C131" s="137">
        <v>13</v>
      </c>
      <c r="D131" s="137" t="s">
        <v>125</v>
      </c>
      <c r="E131" s="179" t="s">
        <v>486</v>
      </c>
      <c r="F131" s="251" t="s">
        <v>487</v>
      </c>
      <c r="G131" s="251"/>
      <c r="H131" s="251"/>
      <c r="I131" s="251"/>
      <c r="J131" s="180" t="s">
        <v>148</v>
      </c>
      <c r="K131" s="140">
        <v>10</v>
      </c>
      <c r="L131" s="252"/>
      <c r="M131" s="252"/>
      <c r="N131" s="252">
        <f t="shared" si="0"/>
        <v>0</v>
      </c>
      <c r="O131" s="252"/>
      <c r="P131" s="252"/>
      <c r="Q131" s="252"/>
      <c r="R131" s="141"/>
      <c r="T131" s="142" t="s">
        <v>5</v>
      </c>
      <c r="U131" s="43" t="s">
        <v>37</v>
      </c>
      <c r="V131" s="143">
        <v>0</v>
      </c>
      <c r="W131" s="143">
        <f t="shared" si="1"/>
        <v>0</v>
      </c>
      <c r="X131" s="143">
        <v>0</v>
      </c>
      <c r="Y131" s="143">
        <f t="shared" si="2"/>
        <v>0</v>
      </c>
      <c r="Z131" s="143">
        <v>0</v>
      </c>
      <c r="AA131" s="144">
        <f t="shared" si="3"/>
        <v>0</v>
      </c>
      <c r="AR131" s="21" t="s">
        <v>129</v>
      </c>
      <c r="AT131" s="21" t="s">
        <v>125</v>
      </c>
      <c r="AU131" s="21" t="s">
        <v>130</v>
      </c>
      <c r="AY131" s="21" t="s">
        <v>123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21" t="s">
        <v>130</v>
      </c>
      <c r="BK131" s="146">
        <f t="shared" si="9"/>
        <v>0</v>
      </c>
      <c r="BL131" s="21" t="s">
        <v>129</v>
      </c>
      <c r="BM131" s="21" t="s">
        <v>163</v>
      </c>
    </row>
    <row r="132" spans="2:65" s="1" customFormat="1" ht="38.25" customHeight="1" x14ac:dyDescent="0.3">
      <c r="B132" s="136"/>
      <c r="C132" s="137">
        <v>14</v>
      </c>
      <c r="D132" s="137" t="s">
        <v>125</v>
      </c>
      <c r="E132" s="138" t="s">
        <v>404</v>
      </c>
      <c r="F132" s="251" t="s">
        <v>405</v>
      </c>
      <c r="G132" s="251"/>
      <c r="H132" s="251"/>
      <c r="I132" s="251"/>
      <c r="J132" s="139" t="s">
        <v>128</v>
      </c>
      <c r="K132" s="140">
        <v>6</v>
      </c>
      <c r="L132" s="252"/>
      <c r="M132" s="252"/>
      <c r="N132" s="252">
        <f t="shared" si="0"/>
        <v>0</v>
      </c>
      <c r="O132" s="252"/>
      <c r="P132" s="252"/>
      <c r="Q132" s="252"/>
      <c r="R132" s="141"/>
      <c r="T132" s="142" t="s">
        <v>5</v>
      </c>
      <c r="U132" s="43" t="s">
        <v>37</v>
      </c>
      <c r="V132" s="143">
        <v>0</v>
      </c>
      <c r="W132" s="143">
        <f t="shared" si="1"/>
        <v>0</v>
      </c>
      <c r="X132" s="143">
        <v>0</v>
      </c>
      <c r="Y132" s="143">
        <f t="shared" si="2"/>
        <v>0</v>
      </c>
      <c r="Z132" s="143">
        <v>0</v>
      </c>
      <c r="AA132" s="144">
        <f t="shared" si="3"/>
        <v>0</v>
      </c>
      <c r="AR132" s="21" t="s">
        <v>129</v>
      </c>
      <c r="AT132" s="21" t="s">
        <v>125</v>
      </c>
      <c r="AU132" s="21" t="s">
        <v>130</v>
      </c>
      <c r="AY132" s="21" t="s">
        <v>123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21" t="s">
        <v>130</v>
      </c>
      <c r="BK132" s="146">
        <f t="shared" si="9"/>
        <v>0</v>
      </c>
      <c r="BL132" s="21" t="s">
        <v>129</v>
      </c>
      <c r="BM132" s="21" t="s">
        <v>255</v>
      </c>
    </row>
    <row r="133" spans="2:65" s="1" customFormat="1" ht="16.5" customHeight="1" x14ac:dyDescent="0.3">
      <c r="B133" s="136"/>
      <c r="C133" s="171">
        <v>15</v>
      </c>
      <c r="D133" s="171" t="s">
        <v>254</v>
      </c>
      <c r="E133" s="172" t="s">
        <v>488</v>
      </c>
      <c r="F133" s="269" t="s">
        <v>489</v>
      </c>
      <c r="G133" s="269"/>
      <c r="H133" s="269"/>
      <c r="I133" s="269"/>
      <c r="J133" s="173" t="s">
        <v>128</v>
      </c>
      <c r="K133" s="174">
        <v>6</v>
      </c>
      <c r="L133" s="270"/>
      <c r="M133" s="270"/>
      <c r="N133" s="270">
        <f t="shared" ref="N133" si="20">ROUND(L133*K133,3)</f>
        <v>0</v>
      </c>
      <c r="O133" s="252"/>
      <c r="P133" s="252"/>
      <c r="Q133" s="252"/>
      <c r="R133" s="141"/>
      <c r="T133" s="142" t="s">
        <v>5</v>
      </c>
      <c r="U133" s="43" t="s">
        <v>37</v>
      </c>
      <c r="V133" s="143">
        <v>0</v>
      </c>
      <c r="W133" s="143">
        <f t="shared" ref="W133" si="21">V133*K133</f>
        <v>0</v>
      </c>
      <c r="X133" s="143">
        <v>0</v>
      </c>
      <c r="Y133" s="143">
        <f t="shared" ref="Y133" si="22">X133*K133</f>
        <v>0</v>
      </c>
      <c r="Z133" s="143">
        <v>0</v>
      </c>
      <c r="AA133" s="144">
        <f t="shared" ref="AA133" si="23">Z133*K133</f>
        <v>0</v>
      </c>
      <c r="AR133" s="21" t="s">
        <v>274</v>
      </c>
      <c r="AT133" s="21" t="s">
        <v>254</v>
      </c>
      <c r="AU133" s="21" t="s">
        <v>130</v>
      </c>
      <c r="AY133" s="21" t="s">
        <v>123</v>
      </c>
      <c r="BE133" s="145">
        <f t="shared" ref="BE133" si="24">IF(U133="základná",N133,0)</f>
        <v>0</v>
      </c>
      <c r="BF133" s="145">
        <f t="shared" ref="BF133" si="25">IF(U133="znížená",N133,0)</f>
        <v>0</v>
      </c>
      <c r="BG133" s="145">
        <f t="shared" ref="BG133" si="26">IF(U133="zákl. prenesená",N133,0)</f>
        <v>0</v>
      </c>
      <c r="BH133" s="145">
        <f t="shared" ref="BH133" si="27">IF(U133="zníž. prenesená",N133,0)</f>
        <v>0</v>
      </c>
      <c r="BI133" s="145">
        <f t="shared" ref="BI133" si="28">IF(U133="nulová",N133,0)</f>
        <v>0</v>
      </c>
      <c r="BJ133" s="21" t="s">
        <v>130</v>
      </c>
      <c r="BK133" s="146">
        <f t="shared" ref="BK133" si="29">ROUND(L133*K133,3)</f>
        <v>0</v>
      </c>
      <c r="BL133" s="21" t="s">
        <v>129</v>
      </c>
      <c r="BM133" s="21" t="s">
        <v>153</v>
      </c>
    </row>
    <row r="134" spans="2:65" s="1" customFormat="1" ht="16.5" customHeight="1" x14ac:dyDescent="0.3">
      <c r="B134" s="136"/>
      <c r="C134" s="137">
        <v>16</v>
      </c>
      <c r="D134" s="137" t="s">
        <v>125</v>
      </c>
      <c r="E134" s="179" t="s">
        <v>490</v>
      </c>
      <c r="F134" s="251" t="s">
        <v>491</v>
      </c>
      <c r="G134" s="251"/>
      <c r="H134" s="251"/>
      <c r="I134" s="251"/>
      <c r="J134" s="139" t="s">
        <v>128</v>
      </c>
      <c r="K134" s="140">
        <v>3</v>
      </c>
      <c r="L134" s="252"/>
      <c r="M134" s="252"/>
      <c r="N134" s="252">
        <f t="shared" si="0"/>
        <v>0</v>
      </c>
      <c r="O134" s="252"/>
      <c r="P134" s="252"/>
      <c r="Q134" s="252"/>
      <c r="R134" s="141"/>
      <c r="T134" s="142" t="s">
        <v>5</v>
      </c>
      <c r="U134" s="43" t="s">
        <v>37</v>
      </c>
      <c r="V134" s="143">
        <v>0</v>
      </c>
      <c r="W134" s="143">
        <f t="shared" si="1"/>
        <v>0</v>
      </c>
      <c r="X134" s="143">
        <v>0</v>
      </c>
      <c r="Y134" s="143">
        <f t="shared" si="2"/>
        <v>0</v>
      </c>
      <c r="Z134" s="143">
        <v>0</v>
      </c>
      <c r="AA134" s="144">
        <f t="shared" si="3"/>
        <v>0</v>
      </c>
      <c r="AR134" s="21" t="s">
        <v>129</v>
      </c>
      <c r="AT134" s="21" t="s">
        <v>125</v>
      </c>
      <c r="AU134" s="21" t="s">
        <v>130</v>
      </c>
      <c r="AY134" s="21" t="s">
        <v>123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21" t="s">
        <v>130</v>
      </c>
      <c r="BK134" s="146">
        <f t="shared" si="9"/>
        <v>0</v>
      </c>
      <c r="BL134" s="21" t="s">
        <v>129</v>
      </c>
      <c r="BM134" s="21" t="s">
        <v>124</v>
      </c>
    </row>
    <row r="135" spans="2:65" s="1" customFormat="1" ht="16.5" customHeight="1" x14ac:dyDescent="0.3">
      <c r="B135" s="136"/>
      <c r="C135" s="171">
        <v>17</v>
      </c>
      <c r="D135" s="171" t="s">
        <v>254</v>
      </c>
      <c r="E135" s="172" t="s">
        <v>492</v>
      </c>
      <c r="F135" s="269" t="s">
        <v>493</v>
      </c>
      <c r="G135" s="269"/>
      <c r="H135" s="269"/>
      <c r="I135" s="269"/>
      <c r="J135" s="173" t="s">
        <v>128</v>
      </c>
      <c r="K135" s="174">
        <v>3</v>
      </c>
      <c r="L135" s="270"/>
      <c r="M135" s="270"/>
      <c r="N135" s="270">
        <f t="shared" ref="N135" si="30">ROUND(L135*K135,3)</f>
        <v>0</v>
      </c>
      <c r="O135" s="252"/>
      <c r="P135" s="252"/>
      <c r="Q135" s="252"/>
      <c r="R135" s="141"/>
      <c r="T135" s="142" t="s">
        <v>5</v>
      </c>
      <c r="U135" s="43" t="s">
        <v>37</v>
      </c>
      <c r="V135" s="143">
        <v>0</v>
      </c>
      <c r="W135" s="143">
        <f t="shared" ref="W135" si="31">V135*K135</f>
        <v>0</v>
      </c>
      <c r="X135" s="143">
        <v>0</v>
      </c>
      <c r="Y135" s="143">
        <f t="shared" ref="Y135" si="32">X135*K135</f>
        <v>0</v>
      </c>
      <c r="Z135" s="143">
        <v>0</v>
      </c>
      <c r="AA135" s="144">
        <f t="shared" ref="AA135" si="33">Z135*K135</f>
        <v>0</v>
      </c>
      <c r="AR135" s="21" t="s">
        <v>274</v>
      </c>
      <c r="AT135" s="21" t="s">
        <v>254</v>
      </c>
      <c r="AU135" s="21" t="s">
        <v>130</v>
      </c>
      <c r="AY135" s="21" t="s">
        <v>123</v>
      </c>
      <c r="BE135" s="145">
        <f t="shared" ref="BE135" si="34">IF(U135="základná",N135,0)</f>
        <v>0</v>
      </c>
      <c r="BF135" s="145">
        <f t="shared" ref="BF135" si="35">IF(U135="znížená",N135,0)</f>
        <v>0</v>
      </c>
      <c r="BG135" s="145">
        <f t="shared" ref="BG135" si="36">IF(U135="zákl. prenesená",N135,0)</f>
        <v>0</v>
      </c>
      <c r="BH135" s="145">
        <f t="shared" ref="BH135" si="37">IF(U135="zníž. prenesená",N135,0)</f>
        <v>0</v>
      </c>
      <c r="BI135" s="145">
        <f t="shared" ref="BI135" si="38">IF(U135="nulová",N135,0)</f>
        <v>0</v>
      </c>
      <c r="BJ135" s="21" t="s">
        <v>130</v>
      </c>
      <c r="BK135" s="146">
        <f t="shared" ref="BK135" si="39">ROUND(L135*K135,3)</f>
        <v>0</v>
      </c>
      <c r="BL135" s="21" t="s">
        <v>129</v>
      </c>
      <c r="BM135" s="21" t="s">
        <v>153</v>
      </c>
    </row>
    <row r="136" spans="2:65" s="1" customFormat="1" ht="16.5" customHeight="1" x14ac:dyDescent="0.3">
      <c r="B136" s="136"/>
      <c r="C136" s="171">
        <v>18</v>
      </c>
      <c r="D136" s="171" t="s">
        <v>254</v>
      </c>
      <c r="E136" s="172" t="s">
        <v>494</v>
      </c>
      <c r="F136" s="269" t="s">
        <v>495</v>
      </c>
      <c r="G136" s="269"/>
      <c r="H136" s="269"/>
      <c r="I136" s="269"/>
      <c r="J136" s="173" t="s">
        <v>128</v>
      </c>
      <c r="K136" s="174">
        <v>1</v>
      </c>
      <c r="L136" s="270"/>
      <c r="M136" s="270"/>
      <c r="N136" s="270">
        <f t="shared" ref="N136" si="40">ROUND(L136*K136,3)</f>
        <v>0</v>
      </c>
      <c r="O136" s="252"/>
      <c r="P136" s="252"/>
      <c r="Q136" s="252"/>
      <c r="R136" s="141"/>
      <c r="T136" s="142" t="s">
        <v>5</v>
      </c>
      <c r="U136" s="43" t="s">
        <v>37</v>
      </c>
      <c r="V136" s="143">
        <v>0</v>
      </c>
      <c r="W136" s="143">
        <f t="shared" ref="W136" si="41">V136*K136</f>
        <v>0</v>
      </c>
      <c r="X136" s="143">
        <v>0</v>
      </c>
      <c r="Y136" s="143">
        <f t="shared" ref="Y136" si="42">X136*K136</f>
        <v>0</v>
      </c>
      <c r="Z136" s="143">
        <v>0</v>
      </c>
      <c r="AA136" s="144">
        <f t="shared" ref="AA136" si="43">Z136*K136</f>
        <v>0</v>
      </c>
      <c r="AR136" s="21" t="s">
        <v>274</v>
      </c>
      <c r="AT136" s="21" t="s">
        <v>254</v>
      </c>
      <c r="AU136" s="21" t="s">
        <v>130</v>
      </c>
      <c r="AY136" s="21" t="s">
        <v>123</v>
      </c>
      <c r="BE136" s="145">
        <f t="shared" ref="BE136" si="44">IF(U136="základná",N136,0)</f>
        <v>0</v>
      </c>
      <c r="BF136" s="145">
        <f t="shared" ref="BF136" si="45">IF(U136="znížená",N136,0)</f>
        <v>0</v>
      </c>
      <c r="BG136" s="145">
        <f t="shared" ref="BG136" si="46">IF(U136="zákl. prenesená",N136,0)</f>
        <v>0</v>
      </c>
      <c r="BH136" s="145">
        <f t="shared" ref="BH136" si="47">IF(U136="zníž. prenesená",N136,0)</f>
        <v>0</v>
      </c>
      <c r="BI136" s="145">
        <f t="shared" ref="BI136" si="48">IF(U136="nulová",N136,0)</f>
        <v>0</v>
      </c>
      <c r="BJ136" s="21" t="s">
        <v>130</v>
      </c>
      <c r="BK136" s="146">
        <f t="shared" ref="BK136" si="49">ROUND(L136*K136,3)</f>
        <v>0</v>
      </c>
      <c r="BL136" s="21" t="s">
        <v>129</v>
      </c>
      <c r="BM136" s="21" t="s">
        <v>153</v>
      </c>
    </row>
    <row r="137" spans="2:65" s="1" customFormat="1" ht="16.5" customHeight="1" x14ac:dyDescent="0.3">
      <c r="B137" s="136"/>
      <c r="C137" s="171">
        <v>19</v>
      </c>
      <c r="D137" s="171" t="s">
        <v>254</v>
      </c>
      <c r="E137" s="172" t="s">
        <v>496</v>
      </c>
      <c r="F137" s="269" t="s">
        <v>497</v>
      </c>
      <c r="G137" s="269"/>
      <c r="H137" s="269"/>
      <c r="I137" s="269"/>
      <c r="J137" s="173" t="s">
        <v>128</v>
      </c>
      <c r="K137" s="174">
        <v>1</v>
      </c>
      <c r="L137" s="270"/>
      <c r="M137" s="270"/>
      <c r="N137" s="270">
        <f t="shared" ref="N137" si="50">ROUND(L137*K137,3)</f>
        <v>0</v>
      </c>
      <c r="O137" s="252"/>
      <c r="P137" s="252"/>
      <c r="Q137" s="252"/>
      <c r="R137" s="141"/>
      <c r="T137" s="142" t="s">
        <v>5</v>
      </c>
      <c r="U137" s="43" t="s">
        <v>37</v>
      </c>
      <c r="V137" s="143">
        <v>0</v>
      </c>
      <c r="W137" s="143">
        <f t="shared" ref="W137" si="51">V137*K137</f>
        <v>0</v>
      </c>
      <c r="X137" s="143">
        <v>0</v>
      </c>
      <c r="Y137" s="143">
        <f t="shared" ref="Y137" si="52">X137*K137</f>
        <v>0</v>
      </c>
      <c r="Z137" s="143">
        <v>0</v>
      </c>
      <c r="AA137" s="144">
        <f t="shared" ref="AA137" si="53">Z137*K137</f>
        <v>0</v>
      </c>
      <c r="AR137" s="21" t="s">
        <v>274</v>
      </c>
      <c r="AT137" s="21" t="s">
        <v>254</v>
      </c>
      <c r="AU137" s="21" t="s">
        <v>130</v>
      </c>
      <c r="AY137" s="21" t="s">
        <v>123</v>
      </c>
      <c r="BE137" s="145">
        <f t="shared" ref="BE137" si="54">IF(U137="základná",N137,0)</f>
        <v>0</v>
      </c>
      <c r="BF137" s="145">
        <f t="shared" ref="BF137" si="55">IF(U137="znížená",N137,0)</f>
        <v>0</v>
      </c>
      <c r="BG137" s="145">
        <f t="shared" ref="BG137" si="56">IF(U137="zákl. prenesená",N137,0)</f>
        <v>0</v>
      </c>
      <c r="BH137" s="145">
        <f t="shared" ref="BH137" si="57">IF(U137="zníž. prenesená",N137,0)</f>
        <v>0</v>
      </c>
      <c r="BI137" s="145">
        <f t="shared" ref="BI137" si="58">IF(U137="nulová",N137,0)</f>
        <v>0</v>
      </c>
      <c r="BJ137" s="21" t="s">
        <v>130</v>
      </c>
      <c r="BK137" s="146">
        <f t="shared" ref="BK137" si="59">ROUND(L137*K137,3)</f>
        <v>0</v>
      </c>
      <c r="BL137" s="21" t="s">
        <v>129</v>
      </c>
      <c r="BM137" s="21" t="s">
        <v>153</v>
      </c>
    </row>
    <row r="138" spans="2:65" s="1" customFormat="1" ht="16.5" customHeight="1" x14ac:dyDescent="0.3">
      <c r="B138" s="136"/>
      <c r="C138" s="171">
        <v>20</v>
      </c>
      <c r="D138" s="171" t="s">
        <v>254</v>
      </c>
      <c r="E138" s="172" t="s">
        <v>498</v>
      </c>
      <c r="F138" s="269" t="s">
        <v>499</v>
      </c>
      <c r="G138" s="269"/>
      <c r="H138" s="269"/>
      <c r="I138" s="269"/>
      <c r="J138" s="173" t="s">
        <v>128</v>
      </c>
      <c r="K138" s="174">
        <v>1</v>
      </c>
      <c r="L138" s="270"/>
      <c r="M138" s="270"/>
      <c r="N138" s="270">
        <f t="shared" si="0"/>
        <v>0</v>
      </c>
      <c r="O138" s="252"/>
      <c r="P138" s="252"/>
      <c r="Q138" s="252"/>
      <c r="R138" s="141"/>
      <c r="T138" s="142" t="s">
        <v>5</v>
      </c>
      <c r="U138" s="43" t="s">
        <v>37</v>
      </c>
      <c r="V138" s="143">
        <v>0</v>
      </c>
      <c r="W138" s="143">
        <f t="shared" si="1"/>
        <v>0</v>
      </c>
      <c r="X138" s="143">
        <v>0</v>
      </c>
      <c r="Y138" s="143">
        <f t="shared" si="2"/>
        <v>0</v>
      </c>
      <c r="Z138" s="143">
        <v>0</v>
      </c>
      <c r="AA138" s="144">
        <f t="shared" si="3"/>
        <v>0</v>
      </c>
      <c r="AR138" s="21" t="s">
        <v>274</v>
      </c>
      <c r="AT138" s="21" t="s">
        <v>254</v>
      </c>
      <c r="AU138" s="21" t="s">
        <v>130</v>
      </c>
      <c r="AY138" s="21" t="s">
        <v>123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21" t="s">
        <v>130</v>
      </c>
      <c r="BK138" s="146">
        <f t="shared" si="9"/>
        <v>0</v>
      </c>
      <c r="BL138" s="21" t="s">
        <v>129</v>
      </c>
      <c r="BM138" s="21" t="s">
        <v>153</v>
      </c>
    </row>
    <row r="139" spans="2:65" s="1" customFormat="1" ht="16.5" customHeight="1" x14ac:dyDescent="0.3">
      <c r="B139" s="136"/>
      <c r="C139" s="171">
        <v>21</v>
      </c>
      <c r="D139" s="171" t="s">
        <v>254</v>
      </c>
      <c r="E139" s="172" t="s">
        <v>500</v>
      </c>
      <c r="F139" s="269" t="s">
        <v>501</v>
      </c>
      <c r="G139" s="269"/>
      <c r="H139" s="269"/>
      <c r="I139" s="269"/>
      <c r="J139" s="173" t="s">
        <v>128</v>
      </c>
      <c r="K139" s="174">
        <v>1</v>
      </c>
      <c r="L139" s="270"/>
      <c r="M139" s="270"/>
      <c r="N139" s="270">
        <f t="shared" ref="N139:N140" si="60">ROUND(L139*K139,3)</f>
        <v>0</v>
      </c>
      <c r="O139" s="252"/>
      <c r="P139" s="252"/>
      <c r="Q139" s="252"/>
      <c r="R139" s="141"/>
      <c r="T139" s="142" t="s">
        <v>5</v>
      </c>
      <c r="U139" s="43" t="s">
        <v>37</v>
      </c>
      <c r="V139" s="143">
        <v>0</v>
      </c>
      <c r="W139" s="143">
        <f t="shared" ref="W139:W140" si="61">V139*K139</f>
        <v>0</v>
      </c>
      <c r="X139" s="143">
        <v>0</v>
      </c>
      <c r="Y139" s="143">
        <f t="shared" ref="Y139:Y140" si="62">X139*K139</f>
        <v>0</v>
      </c>
      <c r="Z139" s="143">
        <v>0</v>
      </c>
      <c r="AA139" s="144">
        <f t="shared" ref="AA139:AA140" si="63">Z139*K139</f>
        <v>0</v>
      </c>
      <c r="AR139" s="21" t="s">
        <v>274</v>
      </c>
      <c r="AT139" s="21" t="s">
        <v>254</v>
      </c>
      <c r="AU139" s="21" t="s">
        <v>130</v>
      </c>
      <c r="AY139" s="21" t="s">
        <v>123</v>
      </c>
      <c r="BE139" s="145">
        <f t="shared" ref="BE139:BE140" si="64">IF(U139="základná",N139,0)</f>
        <v>0</v>
      </c>
      <c r="BF139" s="145">
        <f t="shared" ref="BF139:BF140" si="65">IF(U139="znížená",N139,0)</f>
        <v>0</v>
      </c>
      <c r="BG139" s="145">
        <f t="shared" ref="BG139:BG140" si="66">IF(U139="zákl. prenesená",N139,0)</f>
        <v>0</v>
      </c>
      <c r="BH139" s="145">
        <f t="shared" ref="BH139:BH140" si="67">IF(U139="zníž. prenesená",N139,0)</f>
        <v>0</v>
      </c>
      <c r="BI139" s="145">
        <f t="shared" ref="BI139:BI140" si="68">IF(U139="nulová",N139,0)</f>
        <v>0</v>
      </c>
      <c r="BJ139" s="21" t="s">
        <v>130</v>
      </c>
      <c r="BK139" s="146">
        <f t="shared" ref="BK139:BK140" si="69">ROUND(L139*K139,3)</f>
        <v>0</v>
      </c>
      <c r="BL139" s="21" t="s">
        <v>129</v>
      </c>
      <c r="BM139" s="21" t="s">
        <v>153</v>
      </c>
    </row>
    <row r="140" spans="2:65" s="1" customFormat="1" ht="15.75" customHeight="1" x14ac:dyDescent="0.3">
      <c r="B140" s="136"/>
      <c r="C140" s="137">
        <v>22</v>
      </c>
      <c r="D140" s="137" t="s">
        <v>125</v>
      </c>
      <c r="E140" s="179" t="s">
        <v>502</v>
      </c>
      <c r="F140" s="251" t="s">
        <v>503</v>
      </c>
      <c r="G140" s="251"/>
      <c r="H140" s="251"/>
      <c r="I140" s="251"/>
      <c r="J140" s="139" t="s">
        <v>128</v>
      </c>
      <c r="K140" s="140">
        <v>1</v>
      </c>
      <c r="L140" s="252"/>
      <c r="M140" s="252"/>
      <c r="N140" s="252">
        <f t="shared" si="60"/>
        <v>0</v>
      </c>
      <c r="O140" s="252"/>
      <c r="P140" s="252"/>
      <c r="Q140" s="252"/>
      <c r="R140" s="141"/>
      <c r="T140" s="142" t="s">
        <v>5</v>
      </c>
      <c r="U140" s="43" t="s">
        <v>37</v>
      </c>
      <c r="V140" s="143">
        <v>0</v>
      </c>
      <c r="W140" s="143">
        <f t="shared" si="61"/>
        <v>0</v>
      </c>
      <c r="X140" s="143">
        <v>0</v>
      </c>
      <c r="Y140" s="143">
        <f t="shared" si="62"/>
        <v>0</v>
      </c>
      <c r="Z140" s="143">
        <v>0</v>
      </c>
      <c r="AA140" s="144">
        <f t="shared" si="63"/>
        <v>0</v>
      </c>
      <c r="AR140" s="21" t="s">
        <v>129</v>
      </c>
      <c r="AT140" s="21" t="s">
        <v>125</v>
      </c>
      <c r="AU140" s="21" t="s">
        <v>130</v>
      </c>
      <c r="AY140" s="21" t="s">
        <v>123</v>
      </c>
      <c r="BE140" s="145">
        <f t="shared" si="64"/>
        <v>0</v>
      </c>
      <c r="BF140" s="145">
        <f t="shared" si="65"/>
        <v>0</v>
      </c>
      <c r="BG140" s="145">
        <f t="shared" si="66"/>
        <v>0</v>
      </c>
      <c r="BH140" s="145">
        <f t="shared" si="67"/>
        <v>0</v>
      </c>
      <c r="BI140" s="145">
        <f t="shared" si="68"/>
        <v>0</v>
      </c>
      <c r="BJ140" s="21" t="s">
        <v>130</v>
      </c>
      <c r="BK140" s="146">
        <f t="shared" si="69"/>
        <v>0</v>
      </c>
      <c r="BL140" s="21" t="s">
        <v>129</v>
      </c>
      <c r="BM140" s="21" t="s">
        <v>284</v>
      </c>
    </row>
    <row r="141" spans="2:65" s="1" customFormat="1" ht="30.75" customHeight="1" x14ac:dyDescent="0.3">
      <c r="B141" s="136"/>
      <c r="C141" s="137">
        <v>23</v>
      </c>
      <c r="D141" s="137" t="s">
        <v>125</v>
      </c>
      <c r="E141" s="179" t="s">
        <v>504</v>
      </c>
      <c r="F141" s="251" t="s">
        <v>505</v>
      </c>
      <c r="G141" s="251"/>
      <c r="H141" s="251"/>
      <c r="I141" s="251"/>
      <c r="J141" s="139" t="s">
        <v>128</v>
      </c>
      <c r="K141" s="140">
        <v>1</v>
      </c>
      <c r="L141" s="252"/>
      <c r="M141" s="252"/>
      <c r="N141" s="252">
        <f t="shared" ref="N141" si="70">ROUND(L141*K141,3)</f>
        <v>0</v>
      </c>
      <c r="O141" s="252"/>
      <c r="P141" s="252"/>
      <c r="Q141" s="252"/>
      <c r="R141" s="141"/>
      <c r="T141" s="142" t="s">
        <v>5</v>
      </c>
      <c r="U141" s="43" t="s">
        <v>37</v>
      </c>
      <c r="V141" s="143">
        <v>0</v>
      </c>
      <c r="W141" s="143">
        <f t="shared" ref="W141" si="71">V141*K141</f>
        <v>0</v>
      </c>
      <c r="X141" s="143">
        <v>0</v>
      </c>
      <c r="Y141" s="143">
        <f t="shared" ref="Y141" si="72">X141*K141</f>
        <v>0</v>
      </c>
      <c r="Z141" s="143">
        <v>0</v>
      </c>
      <c r="AA141" s="144">
        <f t="shared" ref="AA141" si="73">Z141*K141</f>
        <v>0</v>
      </c>
      <c r="AR141" s="21" t="s">
        <v>129</v>
      </c>
      <c r="AT141" s="21" t="s">
        <v>125</v>
      </c>
      <c r="AU141" s="21" t="s">
        <v>130</v>
      </c>
      <c r="AY141" s="21" t="s">
        <v>123</v>
      </c>
      <c r="BE141" s="145">
        <f t="shared" ref="BE141" si="74">IF(U141="základná",N141,0)</f>
        <v>0</v>
      </c>
      <c r="BF141" s="145">
        <f t="shared" ref="BF141" si="75">IF(U141="znížená",N141,0)</f>
        <v>0</v>
      </c>
      <c r="BG141" s="145">
        <f t="shared" ref="BG141" si="76">IF(U141="zákl. prenesená",N141,0)</f>
        <v>0</v>
      </c>
      <c r="BH141" s="145">
        <f t="shared" ref="BH141" si="77">IF(U141="zníž. prenesená",N141,0)</f>
        <v>0</v>
      </c>
      <c r="BI141" s="145">
        <f t="shared" ref="BI141" si="78">IF(U141="nulová",N141,0)</f>
        <v>0</v>
      </c>
      <c r="BJ141" s="21" t="s">
        <v>130</v>
      </c>
      <c r="BK141" s="146">
        <f t="shared" ref="BK141" si="79">ROUND(L141*K141,3)</f>
        <v>0</v>
      </c>
      <c r="BL141" s="21" t="s">
        <v>129</v>
      </c>
      <c r="BM141" s="21" t="s">
        <v>284</v>
      </c>
    </row>
    <row r="142" spans="2:65" s="1" customFormat="1" ht="18" customHeight="1" x14ac:dyDescent="0.3">
      <c r="B142" s="136"/>
      <c r="C142" s="137">
        <v>24</v>
      </c>
      <c r="D142" s="137" t="s">
        <v>125</v>
      </c>
      <c r="E142" s="179" t="s">
        <v>506</v>
      </c>
      <c r="F142" s="276" t="s">
        <v>507</v>
      </c>
      <c r="G142" s="251"/>
      <c r="H142" s="251"/>
      <c r="I142" s="251"/>
      <c r="J142" s="139" t="s">
        <v>128</v>
      </c>
      <c r="K142" s="140">
        <v>1</v>
      </c>
      <c r="L142" s="252"/>
      <c r="M142" s="252"/>
      <c r="N142" s="252">
        <f t="shared" ref="N142" si="80">ROUND(L142*K142,3)</f>
        <v>0</v>
      </c>
      <c r="O142" s="252"/>
      <c r="P142" s="252"/>
      <c r="Q142" s="252"/>
      <c r="R142" s="141"/>
      <c r="T142" s="142" t="s">
        <v>5</v>
      </c>
      <c r="U142" s="43" t="s">
        <v>37</v>
      </c>
      <c r="V142" s="143">
        <v>0</v>
      </c>
      <c r="W142" s="143">
        <f t="shared" ref="W142" si="81">V142*K142</f>
        <v>0</v>
      </c>
      <c r="X142" s="143">
        <v>0</v>
      </c>
      <c r="Y142" s="143">
        <f t="shared" ref="Y142" si="82">X142*K142</f>
        <v>0</v>
      </c>
      <c r="Z142" s="143">
        <v>0</v>
      </c>
      <c r="AA142" s="144">
        <f t="shared" ref="AA142" si="83">Z142*K142</f>
        <v>0</v>
      </c>
      <c r="AR142" s="21" t="s">
        <v>129</v>
      </c>
      <c r="AT142" s="21" t="s">
        <v>125</v>
      </c>
      <c r="AU142" s="21" t="s">
        <v>130</v>
      </c>
      <c r="AY142" s="21" t="s">
        <v>123</v>
      </c>
      <c r="BE142" s="145">
        <f t="shared" ref="BE142" si="84">IF(U142="základná",N142,0)</f>
        <v>0</v>
      </c>
      <c r="BF142" s="145">
        <f t="shared" ref="BF142" si="85">IF(U142="znížená",N142,0)</f>
        <v>0</v>
      </c>
      <c r="BG142" s="145">
        <f t="shared" ref="BG142" si="86">IF(U142="zákl. prenesená",N142,0)</f>
        <v>0</v>
      </c>
      <c r="BH142" s="145">
        <f t="shared" ref="BH142" si="87">IF(U142="zníž. prenesená",N142,0)</f>
        <v>0</v>
      </c>
      <c r="BI142" s="145">
        <f t="shared" ref="BI142" si="88">IF(U142="nulová",N142,0)</f>
        <v>0</v>
      </c>
      <c r="BJ142" s="21" t="s">
        <v>130</v>
      </c>
      <c r="BK142" s="146">
        <f t="shared" ref="BK142" si="89">ROUND(L142*K142,3)</f>
        <v>0</v>
      </c>
      <c r="BL142" s="21" t="s">
        <v>129</v>
      </c>
      <c r="BM142" s="21" t="s">
        <v>284</v>
      </c>
    </row>
    <row r="143" spans="2:65" s="1" customFormat="1" ht="36" customHeight="1" x14ac:dyDescent="0.3">
      <c r="B143" s="136"/>
      <c r="C143" s="137">
        <v>25</v>
      </c>
      <c r="D143" s="137" t="s">
        <v>125</v>
      </c>
      <c r="E143" s="179" t="s">
        <v>508</v>
      </c>
      <c r="F143" s="276" t="s">
        <v>509</v>
      </c>
      <c r="G143" s="251"/>
      <c r="H143" s="251"/>
      <c r="I143" s="251"/>
      <c r="J143" s="139" t="s">
        <v>128</v>
      </c>
      <c r="K143" s="140">
        <v>1</v>
      </c>
      <c r="L143" s="252"/>
      <c r="M143" s="252"/>
      <c r="N143" s="252">
        <f t="shared" ref="N143" si="90">ROUND(L143*K143,3)</f>
        <v>0</v>
      </c>
      <c r="O143" s="252"/>
      <c r="P143" s="252"/>
      <c r="Q143" s="252"/>
      <c r="R143" s="141"/>
      <c r="T143" s="142" t="s">
        <v>5</v>
      </c>
      <c r="U143" s="43" t="s">
        <v>37</v>
      </c>
      <c r="V143" s="143">
        <v>0</v>
      </c>
      <c r="W143" s="143">
        <f t="shared" ref="W143" si="91">V143*K143</f>
        <v>0</v>
      </c>
      <c r="X143" s="143">
        <v>0</v>
      </c>
      <c r="Y143" s="143">
        <f t="shared" ref="Y143" si="92">X143*K143</f>
        <v>0</v>
      </c>
      <c r="Z143" s="143">
        <v>0</v>
      </c>
      <c r="AA143" s="144">
        <f t="shared" ref="AA143" si="93">Z143*K143</f>
        <v>0</v>
      </c>
      <c r="AR143" s="21" t="s">
        <v>129</v>
      </c>
      <c r="AT143" s="21" t="s">
        <v>125</v>
      </c>
      <c r="AU143" s="21" t="s">
        <v>130</v>
      </c>
      <c r="AY143" s="21" t="s">
        <v>123</v>
      </c>
      <c r="BE143" s="145">
        <f t="shared" ref="BE143" si="94">IF(U143="základná",N143,0)</f>
        <v>0</v>
      </c>
      <c r="BF143" s="145">
        <f t="shared" ref="BF143" si="95">IF(U143="znížená",N143,0)</f>
        <v>0</v>
      </c>
      <c r="BG143" s="145">
        <f t="shared" ref="BG143" si="96">IF(U143="zákl. prenesená",N143,0)</f>
        <v>0</v>
      </c>
      <c r="BH143" s="145">
        <f t="shared" ref="BH143" si="97">IF(U143="zníž. prenesená",N143,0)</f>
        <v>0</v>
      </c>
      <c r="BI143" s="145">
        <f t="shared" ref="BI143" si="98">IF(U143="nulová",N143,0)</f>
        <v>0</v>
      </c>
      <c r="BJ143" s="21" t="s">
        <v>130</v>
      </c>
      <c r="BK143" s="146">
        <f t="shared" ref="BK143" si="99">ROUND(L143*K143,3)</f>
        <v>0</v>
      </c>
      <c r="BL143" s="21" t="s">
        <v>129</v>
      </c>
      <c r="BM143" s="21" t="s">
        <v>284</v>
      </c>
    </row>
    <row r="144" spans="2:65" s="1" customFormat="1" ht="30" customHeight="1" x14ac:dyDescent="0.3">
      <c r="B144" s="136"/>
      <c r="C144" s="137">
        <v>26</v>
      </c>
      <c r="D144" s="137" t="s">
        <v>125</v>
      </c>
      <c r="E144" s="179" t="s">
        <v>510</v>
      </c>
      <c r="F144" s="276" t="s">
        <v>511</v>
      </c>
      <c r="G144" s="251"/>
      <c r="H144" s="251"/>
      <c r="I144" s="251"/>
      <c r="J144" s="139" t="s">
        <v>128</v>
      </c>
      <c r="K144" s="140">
        <v>1</v>
      </c>
      <c r="L144" s="252"/>
      <c r="M144" s="252"/>
      <c r="N144" s="252">
        <f t="shared" ref="N144" si="100">ROUND(L144*K144,3)</f>
        <v>0</v>
      </c>
      <c r="O144" s="252"/>
      <c r="P144" s="252"/>
      <c r="Q144" s="252"/>
      <c r="R144" s="141"/>
      <c r="T144" s="142" t="s">
        <v>5</v>
      </c>
      <c r="U144" s="43" t="s">
        <v>37</v>
      </c>
      <c r="V144" s="143">
        <v>0</v>
      </c>
      <c r="W144" s="143">
        <f t="shared" ref="W144" si="101">V144*K144</f>
        <v>0</v>
      </c>
      <c r="X144" s="143">
        <v>0</v>
      </c>
      <c r="Y144" s="143">
        <f t="shared" ref="Y144" si="102">X144*K144</f>
        <v>0</v>
      </c>
      <c r="Z144" s="143">
        <v>0</v>
      </c>
      <c r="AA144" s="144">
        <f t="shared" ref="AA144" si="103">Z144*K144</f>
        <v>0</v>
      </c>
      <c r="AR144" s="21" t="s">
        <v>129</v>
      </c>
      <c r="AT144" s="21" t="s">
        <v>125</v>
      </c>
      <c r="AU144" s="21" t="s">
        <v>130</v>
      </c>
      <c r="AY144" s="21" t="s">
        <v>123</v>
      </c>
      <c r="BE144" s="145">
        <f t="shared" ref="BE144" si="104">IF(U144="základná",N144,0)</f>
        <v>0</v>
      </c>
      <c r="BF144" s="145">
        <f t="shared" ref="BF144" si="105">IF(U144="znížená",N144,0)</f>
        <v>0</v>
      </c>
      <c r="BG144" s="145">
        <f t="shared" ref="BG144" si="106">IF(U144="zákl. prenesená",N144,0)</f>
        <v>0</v>
      </c>
      <c r="BH144" s="145">
        <f t="shared" ref="BH144" si="107">IF(U144="zníž. prenesená",N144,0)</f>
        <v>0</v>
      </c>
      <c r="BI144" s="145">
        <f t="shared" ref="BI144" si="108">IF(U144="nulová",N144,0)</f>
        <v>0</v>
      </c>
      <c r="BJ144" s="21" t="s">
        <v>130</v>
      </c>
      <c r="BK144" s="146">
        <f t="shared" ref="BK144" si="109">ROUND(L144*K144,3)</f>
        <v>0</v>
      </c>
      <c r="BL144" s="21" t="s">
        <v>129</v>
      </c>
      <c r="BM144" s="21" t="s">
        <v>284</v>
      </c>
    </row>
    <row r="145" spans="2:65" s="1" customFormat="1" ht="16.5" customHeight="1" x14ac:dyDescent="0.3">
      <c r="B145" s="136"/>
      <c r="C145" s="171">
        <v>27</v>
      </c>
      <c r="D145" s="171" t="s">
        <v>254</v>
      </c>
      <c r="E145" s="172" t="s">
        <v>512</v>
      </c>
      <c r="F145" s="269" t="s">
        <v>513</v>
      </c>
      <c r="G145" s="269"/>
      <c r="H145" s="269"/>
      <c r="I145" s="269"/>
      <c r="J145" s="173" t="s">
        <v>128</v>
      </c>
      <c r="K145" s="174">
        <v>1</v>
      </c>
      <c r="L145" s="270"/>
      <c r="M145" s="270"/>
      <c r="N145" s="270">
        <f t="shared" si="0"/>
        <v>0</v>
      </c>
      <c r="O145" s="252"/>
      <c r="P145" s="252"/>
      <c r="Q145" s="252"/>
      <c r="R145" s="141"/>
      <c r="T145" s="142" t="s">
        <v>5</v>
      </c>
      <c r="U145" s="43" t="s">
        <v>37</v>
      </c>
      <c r="V145" s="143">
        <v>0</v>
      </c>
      <c r="W145" s="143">
        <f t="shared" si="1"/>
        <v>0</v>
      </c>
      <c r="X145" s="143">
        <v>0</v>
      </c>
      <c r="Y145" s="143">
        <f t="shared" si="2"/>
        <v>0</v>
      </c>
      <c r="Z145" s="143">
        <v>0</v>
      </c>
      <c r="AA145" s="144">
        <f t="shared" si="3"/>
        <v>0</v>
      </c>
      <c r="AR145" s="21" t="s">
        <v>274</v>
      </c>
      <c r="AT145" s="21" t="s">
        <v>254</v>
      </c>
      <c r="AU145" s="21" t="s">
        <v>130</v>
      </c>
      <c r="AY145" s="21" t="s">
        <v>123</v>
      </c>
      <c r="BE145" s="145">
        <f t="shared" si="4"/>
        <v>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21" t="s">
        <v>130</v>
      </c>
      <c r="BK145" s="146">
        <f t="shared" si="9"/>
        <v>0</v>
      </c>
      <c r="BL145" s="21" t="s">
        <v>129</v>
      </c>
      <c r="BM145" s="21" t="s">
        <v>264</v>
      </c>
    </row>
    <row r="146" spans="2:65" s="1" customFormat="1" ht="18.75" customHeight="1" x14ac:dyDescent="0.3">
      <c r="B146" s="136"/>
      <c r="C146" s="137">
        <v>28</v>
      </c>
      <c r="D146" s="137" t="s">
        <v>125</v>
      </c>
      <c r="E146" s="179" t="s">
        <v>406</v>
      </c>
      <c r="F146" s="276" t="s">
        <v>407</v>
      </c>
      <c r="G146" s="251"/>
      <c r="H146" s="251"/>
      <c r="I146" s="251"/>
      <c r="J146" s="139" t="s">
        <v>128</v>
      </c>
      <c r="K146" s="140">
        <v>3</v>
      </c>
      <c r="L146" s="252"/>
      <c r="M146" s="252"/>
      <c r="N146" s="252">
        <f t="shared" si="0"/>
        <v>0</v>
      </c>
      <c r="O146" s="252"/>
      <c r="P146" s="252"/>
      <c r="Q146" s="252"/>
      <c r="R146" s="141"/>
      <c r="T146" s="142" t="s">
        <v>5</v>
      </c>
      <c r="U146" s="43" t="s">
        <v>37</v>
      </c>
      <c r="V146" s="143">
        <v>0</v>
      </c>
      <c r="W146" s="143">
        <f t="shared" si="1"/>
        <v>0</v>
      </c>
      <c r="X146" s="143">
        <v>0</v>
      </c>
      <c r="Y146" s="143">
        <f t="shared" si="2"/>
        <v>0</v>
      </c>
      <c r="Z146" s="143">
        <v>0</v>
      </c>
      <c r="AA146" s="144">
        <f t="shared" si="3"/>
        <v>0</v>
      </c>
      <c r="AR146" s="21" t="s">
        <v>129</v>
      </c>
      <c r="AT146" s="21" t="s">
        <v>125</v>
      </c>
      <c r="AU146" s="21" t="s">
        <v>130</v>
      </c>
      <c r="AY146" s="21" t="s">
        <v>123</v>
      </c>
      <c r="BE146" s="145">
        <f t="shared" si="4"/>
        <v>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21" t="s">
        <v>130</v>
      </c>
      <c r="BK146" s="146">
        <f t="shared" si="9"/>
        <v>0</v>
      </c>
      <c r="BL146" s="21" t="s">
        <v>129</v>
      </c>
      <c r="BM146" s="21" t="s">
        <v>284</v>
      </c>
    </row>
    <row r="147" spans="2:65" s="1" customFormat="1" ht="25.5" customHeight="1" x14ac:dyDescent="0.3">
      <c r="B147" s="136"/>
      <c r="C147" s="171">
        <v>29</v>
      </c>
      <c r="D147" s="171" t="s">
        <v>254</v>
      </c>
      <c r="E147" s="172" t="s">
        <v>514</v>
      </c>
      <c r="F147" s="269" t="s">
        <v>515</v>
      </c>
      <c r="G147" s="269"/>
      <c r="H147" s="269"/>
      <c r="I147" s="269"/>
      <c r="J147" s="173" t="s">
        <v>128</v>
      </c>
      <c r="K147" s="174">
        <v>1</v>
      </c>
      <c r="L147" s="270"/>
      <c r="M147" s="270"/>
      <c r="N147" s="270">
        <f t="shared" si="0"/>
        <v>0</v>
      </c>
      <c r="O147" s="252"/>
      <c r="P147" s="252"/>
      <c r="Q147" s="252"/>
      <c r="R147" s="141"/>
      <c r="T147" s="142" t="s">
        <v>5</v>
      </c>
      <c r="U147" s="43" t="s">
        <v>37</v>
      </c>
      <c r="V147" s="143">
        <v>0</v>
      </c>
      <c r="W147" s="143">
        <f t="shared" si="1"/>
        <v>0</v>
      </c>
      <c r="X147" s="143">
        <v>0</v>
      </c>
      <c r="Y147" s="143">
        <f t="shared" si="2"/>
        <v>0</v>
      </c>
      <c r="Z147" s="143">
        <v>0</v>
      </c>
      <c r="AA147" s="144">
        <f t="shared" si="3"/>
        <v>0</v>
      </c>
      <c r="AR147" s="21" t="s">
        <v>274</v>
      </c>
      <c r="AT147" s="21" t="s">
        <v>254</v>
      </c>
      <c r="AU147" s="21" t="s">
        <v>130</v>
      </c>
      <c r="AY147" s="21" t="s">
        <v>123</v>
      </c>
      <c r="BE147" s="145">
        <f t="shared" si="4"/>
        <v>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21" t="s">
        <v>130</v>
      </c>
      <c r="BK147" s="146">
        <f t="shared" si="9"/>
        <v>0</v>
      </c>
      <c r="BL147" s="21" t="s">
        <v>129</v>
      </c>
      <c r="BM147" s="21" t="s">
        <v>257</v>
      </c>
    </row>
    <row r="148" spans="2:65" s="1" customFormat="1" ht="16.5" customHeight="1" x14ac:dyDescent="0.3">
      <c r="B148" s="136"/>
      <c r="C148" s="171">
        <v>30</v>
      </c>
      <c r="D148" s="171" t="s">
        <v>254</v>
      </c>
      <c r="E148" s="172" t="s">
        <v>516</v>
      </c>
      <c r="F148" s="269" t="s">
        <v>517</v>
      </c>
      <c r="G148" s="269"/>
      <c r="H148" s="269"/>
      <c r="I148" s="269"/>
      <c r="J148" s="173" t="s">
        <v>128</v>
      </c>
      <c r="K148" s="174">
        <v>1</v>
      </c>
      <c r="L148" s="270"/>
      <c r="M148" s="270"/>
      <c r="N148" s="270">
        <f t="shared" si="0"/>
        <v>0</v>
      </c>
      <c r="O148" s="252"/>
      <c r="P148" s="252"/>
      <c r="Q148" s="252"/>
      <c r="R148" s="141"/>
      <c r="T148" s="142" t="s">
        <v>5</v>
      </c>
      <c r="U148" s="43" t="s">
        <v>37</v>
      </c>
      <c r="V148" s="143">
        <v>0</v>
      </c>
      <c r="W148" s="143">
        <f t="shared" si="1"/>
        <v>0</v>
      </c>
      <c r="X148" s="143">
        <v>0</v>
      </c>
      <c r="Y148" s="143">
        <f t="shared" si="2"/>
        <v>0</v>
      </c>
      <c r="Z148" s="143">
        <v>0</v>
      </c>
      <c r="AA148" s="144">
        <f t="shared" si="3"/>
        <v>0</v>
      </c>
      <c r="AR148" s="21" t="s">
        <v>274</v>
      </c>
      <c r="AT148" s="21" t="s">
        <v>254</v>
      </c>
      <c r="AU148" s="21" t="s">
        <v>130</v>
      </c>
      <c r="AY148" s="21" t="s">
        <v>123</v>
      </c>
      <c r="BE148" s="145">
        <f t="shared" si="4"/>
        <v>0</v>
      </c>
      <c r="BF148" s="145">
        <f t="shared" si="5"/>
        <v>0</v>
      </c>
      <c r="BG148" s="145">
        <f t="shared" si="6"/>
        <v>0</v>
      </c>
      <c r="BH148" s="145">
        <f t="shared" si="7"/>
        <v>0</v>
      </c>
      <c r="BI148" s="145">
        <f t="shared" si="8"/>
        <v>0</v>
      </c>
      <c r="BJ148" s="21" t="s">
        <v>130</v>
      </c>
      <c r="BK148" s="146">
        <f t="shared" si="9"/>
        <v>0</v>
      </c>
      <c r="BL148" s="21" t="s">
        <v>129</v>
      </c>
      <c r="BM148" s="21" t="s">
        <v>276</v>
      </c>
    </row>
    <row r="149" spans="2:65" s="1" customFormat="1" ht="16.5" customHeight="1" x14ac:dyDescent="0.3">
      <c r="B149" s="136"/>
      <c r="C149" s="171">
        <v>31</v>
      </c>
      <c r="D149" s="171" t="s">
        <v>254</v>
      </c>
      <c r="E149" s="172" t="s">
        <v>518</v>
      </c>
      <c r="F149" s="269" t="s">
        <v>519</v>
      </c>
      <c r="G149" s="269"/>
      <c r="H149" s="269"/>
      <c r="I149" s="269"/>
      <c r="J149" s="173" t="s">
        <v>128</v>
      </c>
      <c r="K149" s="174">
        <v>1</v>
      </c>
      <c r="L149" s="270"/>
      <c r="M149" s="270"/>
      <c r="N149" s="270">
        <f t="shared" si="0"/>
        <v>0</v>
      </c>
      <c r="O149" s="252"/>
      <c r="P149" s="252"/>
      <c r="Q149" s="252"/>
      <c r="R149" s="141"/>
      <c r="T149" s="142" t="s">
        <v>5</v>
      </c>
      <c r="U149" s="43" t="s">
        <v>37</v>
      </c>
      <c r="V149" s="143">
        <v>0</v>
      </c>
      <c r="W149" s="143">
        <f t="shared" si="1"/>
        <v>0</v>
      </c>
      <c r="X149" s="143">
        <v>0</v>
      </c>
      <c r="Y149" s="143">
        <f t="shared" si="2"/>
        <v>0</v>
      </c>
      <c r="Z149" s="143">
        <v>0</v>
      </c>
      <c r="AA149" s="144">
        <f t="shared" si="3"/>
        <v>0</v>
      </c>
      <c r="AR149" s="21" t="s">
        <v>274</v>
      </c>
      <c r="AT149" s="21" t="s">
        <v>254</v>
      </c>
      <c r="AU149" s="21" t="s">
        <v>130</v>
      </c>
      <c r="AY149" s="21" t="s">
        <v>123</v>
      </c>
      <c r="BE149" s="145">
        <f t="shared" si="4"/>
        <v>0</v>
      </c>
      <c r="BF149" s="145">
        <f t="shared" si="5"/>
        <v>0</v>
      </c>
      <c r="BG149" s="145">
        <f t="shared" si="6"/>
        <v>0</v>
      </c>
      <c r="BH149" s="145">
        <f t="shared" si="7"/>
        <v>0</v>
      </c>
      <c r="BI149" s="145">
        <f t="shared" si="8"/>
        <v>0</v>
      </c>
      <c r="BJ149" s="21" t="s">
        <v>130</v>
      </c>
      <c r="BK149" s="146">
        <f t="shared" si="9"/>
        <v>0</v>
      </c>
      <c r="BL149" s="21" t="s">
        <v>129</v>
      </c>
      <c r="BM149" s="21" t="s">
        <v>278</v>
      </c>
    </row>
    <row r="150" spans="2:65" s="1" customFormat="1" ht="16.5" customHeight="1" x14ac:dyDescent="0.3">
      <c r="B150" s="136"/>
      <c r="C150" s="171">
        <v>32</v>
      </c>
      <c r="D150" s="171" t="s">
        <v>254</v>
      </c>
      <c r="E150" s="172" t="s">
        <v>408</v>
      </c>
      <c r="F150" s="269" t="s">
        <v>409</v>
      </c>
      <c r="G150" s="269"/>
      <c r="H150" s="269"/>
      <c r="I150" s="269"/>
      <c r="J150" s="173" t="s">
        <v>128</v>
      </c>
      <c r="K150" s="174">
        <v>1</v>
      </c>
      <c r="L150" s="270"/>
      <c r="M150" s="270"/>
      <c r="N150" s="270">
        <f t="shared" si="0"/>
        <v>0</v>
      </c>
      <c r="O150" s="252"/>
      <c r="P150" s="252"/>
      <c r="Q150" s="252"/>
      <c r="R150" s="141"/>
      <c r="T150" s="142" t="s">
        <v>5</v>
      </c>
      <c r="U150" s="43" t="s">
        <v>37</v>
      </c>
      <c r="V150" s="143">
        <v>0</v>
      </c>
      <c r="W150" s="143">
        <f t="shared" si="1"/>
        <v>0</v>
      </c>
      <c r="X150" s="143">
        <v>0</v>
      </c>
      <c r="Y150" s="143">
        <f t="shared" si="2"/>
        <v>0</v>
      </c>
      <c r="Z150" s="143">
        <v>0</v>
      </c>
      <c r="AA150" s="144">
        <f t="shared" si="3"/>
        <v>0</v>
      </c>
      <c r="AR150" s="21" t="s">
        <v>274</v>
      </c>
      <c r="AT150" s="21" t="s">
        <v>254</v>
      </c>
      <c r="AU150" s="21" t="s">
        <v>130</v>
      </c>
      <c r="AY150" s="21" t="s">
        <v>123</v>
      </c>
      <c r="BE150" s="145">
        <f t="shared" si="4"/>
        <v>0</v>
      </c>
      <c r="BF150" s="145">
        <f t="shared" si="5"/>
        <v>0</v>
      </c>
      <c r="BG150" s="145">
        <f t="shared" si="6"/>
        <v>0</v>
      </c>
      <c r="BH150" s="145">
        <f t="shared" si="7"/>
        <v>0</v>
      </c>
      <c r="BI150" s="145">
        <f t="shared" si="8"/>
        <v>0</v>
      </c>
      <c r="BJ150" s="21" t="s">
        <v>130</v>
      </c>
      <c r="BK150" s="146">
        <f t="shared" si="9"/>
        <v>0</v>
      </c>
      <c r="BL150" s="21" t="s">
        <v>129</v>
      </c>
      <c r="BM150" s="21" t="s">
        <v>275</v>
      </c>
    </row>
    <row r="151" spans="2:65" s="1" customFormat="1" ht="16.5" customHeight="1" x14ac:dyDescent="0.3">
      <c r="B151" s="136"/>
      <c r="C151" s="137">
        <v>33</v>
      </c>
      <c r="D151" s="137" t="s">
        <v>125</v>
      </c>
      <c r="E151" s="179" t="s">
        <v>520</v>
      </c>
      <c r="F151" s="251" t="s">
        <v>427</v>
      </c>
      <c r="G151" s="251"/>
      <c r="H151" s="251"/>
      <c r="I151" s="251"/>
      <c r="J151" s="139" t="s">
        <v>396</v>
      </c>
      <c r="K151" s="140">
        <v>3</v>
      </c>
      <c r="L151" s="252"/>
      <c r="M151" s="252"/>
      <c r="N151" s="252">
        <f t="shared" ref="N151" si="110">ROUND(L151*K151,3)</f>
        <v>0</v>
      </c>
      <c r="O151" s="252"/>
      <c r="P151" s="252"/>
      <c r="Q151" s="252"/>
      <c r="R151" s="141"/>
      <c r="T151" s="142" t="s">
        <v>5</v>
      </c>
      <c r="U151" s="43" t="s">
        <v>37</v>
      </c>
      <c r="V151" s="143">
        <v>0</v>
      </c>
      <c r="W151" s="143">
        <f t="shared" ref="W151" si="111">V151*K151</f>
        <v>0</v>
      </c>
      <c r="X151" s="143">
        <v>0</v>
      </c>
      <c r="Y151" s="143">
        <f t="shared" ref="Y151" si="112">X151*K151</f>
        <v>0</v>
      </c>
      <c r="Z151" s="143">
        <v>0</v>
      </c>
      <c r="AA151" s="144">
        <f t="shared" ref="AA151" si="113">Z151*K151</f>
        <v>0</v>
      </c>
      <c r="AR151" s="21" t="s">
        <v>129</v>
      </c>
      <c r="AT151" s="21" t="s">
        <v>125</v>
      </c>
      <c r="AU151" s="21" t="s">
        <v>130</v>
      </c>
      <c r="AY151" s="21" t="s">
        <v>123</v>
      </c>
      <c r="BE151" s="145">
        <f t="shared" ref="BE151" si="114">IF(U151="základná",N151,0)</f>
        <v>0</v>
      </c>
      <c r="BF151" s="145">
        <f t="shared" ref="BF151" si="115">IF(U151="znížená",N151,0)</f>
        <v>0</v>
      </c>
      <c r="BG151" s="145">
        <f t="shared" ref="BG151" si="116">IF(U151="zákl. prenesená",N151,0)</f>
        <v>0</v>
      </c>
      <c r="BH151" s="145">
        <f t="shared" ref="BH151" si="117">IF(U151="zníž. prenesená",N151,0)</f>
        <v>0</v>
      </c>
      <c r="BI151" s="145">
        <f t="shared" ref="BI151" si="118">IF(U151="nulová",N151,0)</f>
        <v>0</v>
      </c>
      <c r="BJ151" s="21" t="s">
        <v>130</v>
      </c>
      <c r="BK151" s="146">
        <f t="shared" ref="BK151" si="119">ROUND(L151*K151,3)</f>
        <v>0</v>
      </c>
      <c r="BL151" s="21" t="s">
        <v>129</v>
      </c>
      <c r="BM151" s="21" t="s">
        <v>279</v>
      </c>
    </row>
    <row r="152" spans="2:65" s="1" customFormat="1" ht="16.5" customHeight="1" x14ac:dyDescent="0.3">
      <c r="B152" s="136"/>
      <c r="C152" s="137">
        <v>34</v>
      </c>
      <c r="D152" s="137" t="s">
        <v>125</v>
      </c>
      <c r="E152" s="179" t="s">
        <v>521</v>
      </c>
      <c r="F152" s="251" t="s">
        <v>522</v>
      </c>
      <c r="G152" s="251"/>
      <c r="H152" s="251"/>
      <c r="I152" s="251"/>
      <c r="J152" s="139" t="s">
        <v>396</v>
      </c>
      <c r="K152" s="140">
        <v>4</v>
      </c>
      <c r="L152" s="252"/>
      <c r="M152" s="252"/>
      <c r="N152" s="252">
        <f t="shared" si="0"/>
        <v>0</v>
      </c>
      <c r="O152" s="252"/>
      <c r="P152" s="252"/>
      <c r="Q152" s="252"/>
      <c r="R152" s="141"/>
      <c r="T152" s="142" t="s">
        <v>5</v>
      </c>
      <c r="U152" s="43" t="s">
        <v>37</v>
      </c>
      <c r="V152" s="143">
        <v>0</v>
      </c>
      <c r="W152" s="143">
        <f t="shared" si="1"/>
        <v>0</v>
      </c>
      <c r="X152" s="143">
        <v>0</v>
      </c>
      <c r="Y152" s="143">
        <f t="shared" si="2"/>
        <v>0</v>
      </c>
      <c r="Z152" s="143">
        <v>0</v>
      </c>
      <c r="AA152" s="144">
        <f t="shared" si="3"/>
        <v>0</v>
      </c>
      <c r="AR152" s="21" t="s">
        <v>129</v>
      </c>
      <c r="AT152" s="21" t="s">
        <v>125</v>
      </c>
      <c r="AU152" s="21" t="s">
        <v>130</v>
      </c>
      <c r="AY152" s="21" t="s">
        <v>123</v>
      </c>
      <c r="BE152" s="145">
        <f t="shared" si="4"/>
        <v>0</v>
      </c>
      <c r="BF152" s="145">
        <f t="shared" si="5"/>
        <v>0</v>
      </c>
      <c r="BG152" s="145">
        <f t="shared" si="6"/>
        <v>0</v>
      </c>
      <c r="BH152" s="145">
        <f t="shared" si="7"/>
        <v>0</v>
      </c>
      <c r="BI152" s="145">
        <f t="shared" si="8"/>
        <v>0</v>
      </c>
      <c r="BJ152" s="21" t="s">
        <v>130</v>
      </c>
      <c r="BK152" s="146">
        <f t="shared" si="9"/>
        <v>0</v>
      </c>
      <c r="BL152" s="21" t="s">
        <v>129</v>
      </c>
      <c r="BM152" s="21" t="s">
        <v>279</v>
      </c>
    </row>
    <row r="153" spans="2:65" s="1" customFormat="1" ht="95.25" customHeight="1" x14ac:dyDescent="0.3">
      <c r="B153" s="136"/>
      <c r="C153" s="171">
        <v>35</v>
      </c>
      <c r="D153" s="171" t="s">
        <v>254</v>
      </c>
      <c r="E153" s="172" t="s">
        <v>523</v>
      </c>
      <c r="F153" s="269" t="s">
        <v>524</v>
      </c>
      <c r="G153" s="269"/>
      <c r="H153" s="269"/>
      <c r="I153" s="269"/>
      <c r="J153" s="173" t="s">
        <v>128</v>
      </c>
      <c r="K153" s="174">
        <v>1</v>
      </c>
      <c r="L153" s="270"/>
      <c r="M153" s="270"/>
      <c r="N153" s="270">
        <f t="shared" si="0"/>
        <v>0</v>
      </c>
      <c r="O153" s="252"/>
      <c r="P153" s="252"/>
      <c r="Q153" s="252"/>
      <c r="R153" s="141"/>
      <c r="T153" s="142" t="s">
        <v>5</v>
      </c>
      <c r="U153" s="43" t="s">
        <v>37</v>
      </c>
      <c r="V153" s="143">
        <v>0</v>
      </c>
      <c r="W153" s="143">
        <f t="shared" si="1"/>
        <v>0</v>
      </c>
      <c r="X153" s="143">
        <v>0</v>
      </c>
      <c r="Y153" s="143">
        <f t="shared" si="2"/>
        <v>0</v>
      </c>
      <c r="Z153" s="143">
        <v>0</v>
      </c>
      <c r="AA153" s="144">
        <f t="shared" si="3"/>
        <v>0</v>
      </c>
      <c r="AR153" s="21" t="s">
        <v>274</v>
      </c>
      <c r="AT153" s="21" t="s">
        <v>254</v>
      </c>
      <c r="AU153" s="21" t="s">
        <v>130</v>
      </c>
      <c r="AY153" s="21" t="s">
        <v>123</v>
      </c>
      <c r="BE153" s="145">
        <f t="shared" si="4"/>
        <v>0</v>
      </c>
      <c r="BF153" s="145">
        <f t="shared" si="5"/>
        <v>0</v>
      </c>
      <c r="BG153" s="145">
        <f t="shared" si="6"/>
        <v>0</v>
      </c>
      <c r="BH153" s="145">
        <f t="shared" si="7"/>
        <v>0</v>
      </c>
      <c r="BI153" s="145">
        <f t="shared" si="8"/>
        <v>0</v>
      </c>
      <c r="BJ153" s="21" t="s">
        <v>130</v>
      </c>
      <c r="BK153" s="146">
        <f t="shared" si="9"/>
        <v>0</v>
      </c>
      <c r="BL153" s="21" t="s">
        <v>129</v>
      </c>
      <c r="BM153" s="21" t="s">
        <v>389</v>
      </c>
    </row>
    <row r="154" spans="2:65" s="1" customFormat="1" ht="16.5" customHeight="1" x14ac:dyDescent="0.3">
      <c r="B154" s="136"/>
      <c r="C154" s="171">
        <v>36</v>
      </c>
      <c r="D154" s="171" t="s">
        <v>254</v>
      </c>
      <c r="E154" s="172" t="s">
        <v>525</v>
      </c>
      <c r="F154" s="269" t="s">
        <v>526</v>
      </c>
      <c r="G154" s="269"/>
      <c r="H154" s="269"/>
      <c r="I154" s="269"/>
      <c r="J154" s="173" t="s">
        <v>128</v>
      </c>
      <c r="K154" s="174">
        <v>1</v>
      </c>
      <c r="L154" s="270"/>
      <c r="M154" s="270"/>
      <c r="N154" s="270">
        <f t="shared" si="0"/>
        <v>0</v>
      </c>
      <c r="O154" s="252"/>
      <c r="P154" s="252"/>
      <c r="Q154" s="252"/>
      <c r="R154" s="141"/>
      <c r="T154" s="142" t="s">
        <v>5</v>
      </c>
      <c r="U154" s="43" t="s">
        <v>37</v>
      </c>
      <c r="V154" s="143">
        <v>0</v>
      </c>
      <c r="W154" s="143">
        <f t="shared" si="1"/>
        <v>0</v>
      </c>
      <c r="X154" s="143">
        <v>0</v>
      </c>
      <c r="Y154" s="143">
        <f t="shared" si="2"/>
        <v>0</v>
      </c>
      <c r="Z154" s="143">
        <v>0</v>
      </c>
      <c r="AA154" s="144">
        <f t="shared" si="3"/>
        <v>0</v>
      </c>
      <c r="AR154" s="21" t="s">
        <v>274</v>
      </c>
      <c r="AT154" s="21" t="s">
        <v>254</v>
      </c>
      <c r="AU154" s="21" t="s">
        <v>130</v>
      </c>
      <c r="AY154" s="21" t="s">
        <v>123</v>
      </c>
      <c r="BE154" s="145">
        <f t="shared" si="4"/>
        <v>0</v>
      </c>
      <c r="BF154" s="145">
        <f t="shared" si="5"/>
        <v>0</v>
      </c>
      <c r="BG154" s="145">
        <f t="shared" si="6"/>
        <v>0</v>
      </c>
      <c r="BH154" s="145">
        <f t="shared" si="7"/>
        <v>0</v>
      </c>
      <c r="BI154" s="145">
        <f t="shared" si="8"/>
        <v>0</v>
      </c>
      <c r="BJ154" s="21" t="s">
        <v>130</v>
      </c>
      <c r="BK154" s="146">
        <f t="shared" si="9"/>
        <v>0</v>
      </c>
      <c r="BL154" s="21" t="s">
        <v>129</v>
      </c>
      <c r="BM154" s="21" t="s">
        <v>374</v>
      </c>
    </row>
    <row r="155" spans="2:65" s="1" customFormat="1" ht="16.5" customHeight="1" x14ac:dyDescent="0.3">
      <c r="B155" s="136"/>
      <c r="C155" s="171">
        <v>37</v>
      </c>
      <c r="D155" s="171" t="s">
        <v>254</v>
      </c>
      <c r="E155" s="172" t="s">
        <v>523</v>
      </c>
      <c r="F155" s="269" t="s">
        <v>527</v>
      </c>
      <c r="G155" s="269"/>
      <c r="H155" s="269"/>
      <c r="I155" s="269"/>
      <c r="J155" s="173" t="s">
        <v>128</v>
      </c>
      <c r="K155" s="174">
        <v>1</v>
      </c>
      <c r="L155" s="270"/>
      <c r="M155" s="270"/>
      <c r="N155" s="270">
        <f t="shared" ref="N155" si="120">ROUND(L155*K155,3)</f>
        <v>0</v>
      </c>
      <c r="O155" s="252"/>
      <c r="P155" s="252"/>
      <c r="Q155" s="252"/>
      <c r="R155" s="141"/>
      <c r="T155" s="142" t="s">
        <v>5</v>
      </c>
      <c r="U155" s="43" t="s">
        <v>37</v>
      </c>
      <c r="V155" s="143">
        <v>0</v>
      </c>
      <c r="W155" s="143">
        <f t="shared" ref="W155" si="121">V155*K155</f>
        <v>0</v>
      </c>
      <c r="X155" s="143">
        <v>0</v>
      </c>
      <c r="Y155" s="143">
        <f t="shared" ref="Y155" si="122">X155*K155</f>
        <v>0</v>
      </c>
      <c r="Z155" s="143">
        <v>0</v>
      </c>
      <c r="AA155" s="144">
        <f t="shared" ref="AA155" si="123">Z155*K155</f>
        <v>0</v>
      </c>
      <c r="AR155" s="21" t="s">
        <v>274</v>
      </c>
      <c r="AT155" s="21" t="s">
        <v>254</v>
      </c>
      <c r="AU155" s="21" t="s">
        <v>130</v>
      </c>
      <c r="AY155" s="21" t="s">
        <v>123</v>
      </c>
      <c r="BE155" s="145">
        <f t="shared" ref="BE155" si="124">IF(U155="základná",N155,0)</f>
        <v>0</v>
      </c>
      <c r="BF155" s="145">
        <f t="shared" ref="BF155" si="125">IF(U155="znížená",N155,0)</f>
        <v>0</v>
      </c>
      <c r="BG155" s="145">
        <f t="shared" ref="BG155" si="126">IF(U155="zákl. prenesená",N155,0)</f>
        <v>0</v>
      </c>
      <c r="BH155" s="145">
        <f t="shared" ref="BH155" si="127">IF(U155="zníž. prenesená",N155,0)</f>
        <v>0</v>
      </c>
      <c r="BI155" s="145">
        <f t="shared" ref="BI155" si="128">IF(U155="nulová",N155,0)</f>
        <v>0</v>
      </c>
      <c r="BJ155" s="21" t="s">
        <v>130</v>
      </c>
      <c r="BK155" s="146">
        <f t="shared" ref="BK155" si="129">ROUND(L155*K155,3)</f>
        <v>0</v>
      </c>
      <c r="BL155" s="21" t="s">
        <v>129</v>
      </c>
      <c r="BM155" s="21" t="s">
        <v>374</v>
      </c>
    </row>
    <row r="156" spans="2:65" s="1" customFormat="1" ht="16.5" customHeight="1" x14ac:dyDescent="0.3">
      <c r="B156" s="136"/>
      <c r="C156" s="171">
        <v>38</v>
      </c>
      <c r="D156" s="171" t="s">
        <v>254</v>
      </c>
      <c r="E156" s="172" t="s">
        <v>523</v>
      </c>
      <c r="F156" s="269" t="s">
        <v>528</v>
      </c>
      <c r="G156" s="269"/>
      <c r="H156" s="269"/>
      <c r="I156" s="269"/>
      <c r="J156" s="173" t="s">
        <v>128</v>
      </c>
      <c r="K156" s="174">
        <v>1</v>
      </c>
      <c r="L156" s="270"/>
      <c r="M156" s="270"/>
      <c r="N156" s="270">
        <f t="shared" si="0"/>
        <v>0</v>
      </c>
      <c r="O156" s="252"/>
      <c r="P156" s="252"/>
      <c r="Q156" s="252"/>
      <c r="R156" s="141"/>
      <c r="T156" s="142" t="s">
        <v>5</v>
      </c>
      <c r="U156" s="43" t="s">
        <v>37</v>
      </c>
      <c r="V156" s="143">
        <v>0</v>
      </c>
      <c r="W156" s="143">
        <f t="shared" si="1"/>
        <v>0</v>
      </c>
      <c r="X156" s="143">
        <v>0</v>
      </c>
      <c r="Y156" s="143">
        <f t="shared" si="2"/>
        <v>0</v>
      </c>
      <c r="Z156" s="143">
        <v>0</v>
      </c>
      <c r="AA156" s="144">
        <f t="shared" si="3"/>
        <v>0</v>
      </c>
      <c r="AR156" s="21" t="s">
        <v>274</v>
      </c>
      <c r="AT156" s="21" t="s">
        <v>254</v>
      </c>
      <c r="AU156" s="21" t="s">
        <v>130</v>
      </c>
      <c r="AY156" s="21" t="s">
        <v>123</v>
      </c>
      <c r="BE156" s="145">
        <f t="shared" si="4"/>
        <v>0</v>
      </c>
      <c r="BF156" s="145">
        <f t="shared" si="5"/>
        <v>0</v>
      </c>
      <c r="BG156" s="145">
        <f t="shared" si="6"/>
        <v>0</v>
      </c>
      <c r="BH156" s="145">
        <f t="shared" si="7"/>
        <v>0</v>
      </c>
      <c r="BI156" s="145">
        <f t="shared" si="8"/>
        <v>0</v>
      </c>
      <c r="BJ156" s="21" t="s">
        <v>130</v>
      </c>
      <c r="BK156" s="146">
        <f t="shared" si="9"/>
        <v>0</v>
      </c>
      <c r="BL156" s="21" t="s">
        <v>129</v>
      </c>
      <c r="BM156" s="21" t="s">
        <v>410</v>
      </c>
    </row>
    <row r="157" spans="2:65" s="1" customFormat="1" ht="25.5" customHeight="1" x14ac:dyDescent="0.3">
      <c r="B157" s="136"/>
      <c r="C157" s="137">
        <v>39</v>
      </c>
      <c r="D157" s="137" t="s">
        <v>125</v>
      </c>
      <c r="E157" s="179" t="s">
        <v>529</v>
      </c>
      <c r="F157" s="251" t="s">
        <v>530</v>
      </c>
      <c r="G157" s="251"/>
      <c r="H157" s="251"/>
      <c r="I157" s="251"/>
      <c r="J157" s="139" t="s">
        <v>396</v>
      </c>
      <c r="K157" s="140">
        <v>5</v>
      </c>
      <c r="L157" s="252"/>
      <c r="M157" s="252"/>
      <c r="N157" s="252">
        <f t="shared" si="0"/>
        <v>0</v>
      </c>
      <c r="O157" s="252"/>
      <c r="P157" s="252"/>
      <c r="Q157" s="252"/>
      <c r="R157" s="141"/>
      <c r="T157" s="142" t="s">
        <v>5</v>
      </c>
      <c r="U157" s="43" t="s">
        <v>37</v>
      </c>
      <c r="V157" s="143">
        <v>0</v>
      </c>
      <c r="W157" s="143">
        <f t="shared" si="1"/>
        <v>0</v>
      </c>
      <c r="X157" s="143">
        <v>0</v>
      </c>
      <c r="Y157" s="143">
        <f t="shared" si="2"/>
        <v>0</v>
      </c>
      <c r="Z157" s="143">
        <v>0</v>
      </c>
      <c r="AA157" s="144">
        <f t="shared" si="3"/>
        <v>0</v>
      </c>
      <c r="AR157" s="21" t="s">
        <v>129</v>
      </c>
      <c r="AT157" s="21" t="s">
        <v>125</v>
      </c>
      <c r="AU157" s="21" t="s">
        <v>130</v>
      </c>
      <c r="AY157" s="21" t="s">
        <v>123</v>
      </c>
      <c r="BE157" s="145">
        <f t="shared" si="4"/>
        <v>0</v>
      </c>
      <c r="BF157" s="145">
        <f t="shared" si="5"/>
        <v>0</v>
      </c>
      <c r="BG157" s="145">
        <f t="shared" si="6"/>
        <v>0</v>
      </c>
      <c r="BH157" s="145">
        <f t="shared" si="7"/>
        <v>0</v>
      </c>
      <c r="BI157" s="145">
        <f t="shared" si="8"/>
        <v>0</v>
      </c>
      <c r="BJ157" s="21" t="s">
        <v>130</v>
      </c>
      <c r="BK157" s="146">
        <f t="shared" si="9"/>
        <v>0</v>
      </c>
      <c r="BL157" s="21" t="s">
        <v>129</v>
      </c>
      <c r="BM157" s="21" t="s">
        <v>411</v>
      </c>
    </row>
    <row r="158" spans="2:65" s="1" customFormat="1" ht="16.5" customHeight="1" x14ac:dyDescent="0.3">
      <c r="B158" s="136"/>
      <c r="C158" s="171">
        <v>40</v>
      </c>
      <c r="D158" s="171" t="s">
        <v>254</v>
      </c>
      <c r="E158" s="172" t="s">
        <v>429</v>
      </c>
      <c r="F158" s="269" t="s">
        <v>430</v>
      </c>
      <c r="G158" s="269"/>
      <c r="H158" s="269"/>
      <c r="I158" s="269"/>
      <c r="J158" s="173" t="s">
        <v>128</v>
      </c>
      <c r="K158" s="174">
        <v>5</v>
      </c>
      <c r="L158" s="270"/>
      <c r="M158" s="270"/>
      <c r="N158" s="270">
        <f t="shared" si="0"/>
        <v>0</v>
      </c>
      <c r="O158" s="252"/>
      <c r="P158" s="252"/>
      <c r="Q158" s="252"/>
      <c r="R158" s="141"/>
      <c r="T158" s="142" t="s">
        <v>5</v>
      </c>
      <c r="U158" s="43" t="s">
        <v>37</v>
      </c>
      <c r="V158" s="143">
        <v>0</v>
      </c>
      <c r="W158" s="143">
        <f t="shared" si="1"/>
        <v>0</v>
      </c>
      <c r="X158" s="143">
        <v>0</v>
      </c>
      <c r="Y158" s="143">
        <f t="shared" si="2"/>
        <v>0</v>
      </c>
      <c r="Z158" s="143">
        <v>0</v>
      </c>
      <c r="AA158" s="144">
        <f t="shared" si="3"/>
        <v>0</v>
      </c>
      <c r="AR158" s="21" t="s">
        <v>274</v>
      </c>
      <c r="AT158" s="21" t="s">
        <v>254</v>
      </c>
      <c r="AU158" s="21" t="s">
        <v>130</v>
      </c>
      <c r="AY158" s="21" t="s">
        <v>123</v>
      </c>
      <c r="BE158" s="145">
        <f t="shared" si="4"/>
        <v>0</v>
      </c>
      <c r="BF158" s="145">
        <f t="shared" si="5"/>
        <v>0</v>
      </c>
      <c r="BG158" s="145">
        <f t="shared" si="6"/>
        <v>0</v>
      </c>
      <c r="BH158" s="145">
        <f t="shared" si="7"/>
        <v>0</v>
      </c>
      <c r="BI158" s="145">
        <f t="shared" si="8"/>
        <v>0</v>
      </c>
      <c r="BJ158" s="21" t="s">
        <v>130</v>
      </c>
      <c r="BK158" s="146">
        <f t="shared" si="9"/>
        <v>0</v>
      </c>
      <c r="BL158" s="21" t="s">
        <v>129</v>
      </c>
      <c r="BM158" s="21" t="s">
        <v>412</v>
      </c>
    </row>
    <row r="159" spans="2:65" s="1" customFormat="1" ht="30" customHeight="1" x14ac:dyDescent="0.3">
      <c r="B159" s="136"/>
      <c r="C159" s="137">
        <v>41</v>
      </c>
      <c r="D159" s="137" t="s">
        <v>125</v>
      </c>
      <c r="E159" s="179" t="s">
        <v>431</v>
      </c>
      <c r="F159" s="251" t="s">
        <v>531</v>
      </c>
      <c r="G159" s="251"/>
      <c r="H159" s="251"/>
      <c r="I159" s="251"/>
      <c r="J159" s="139" t="s">
        <v>128</v>
      </c>
      <c r="K159" s="140">
        <v>3</v>
      </c>
      <c r="L159" s="252"/>
      <c r="M159" s="252"/>
      <c r="N159" s="252">
        <f t="shared" si="0"/>
        <v>0</v>
      </c>
      <c r="O159" s="252"/>
      <c r="P159" s="252"/>
      <c r="Q159" s="252"/>
      <c r="R159" s="141"/>
      <c r="T159" s="142" t="s">
        <v>5</v>
      </c>
      <c r="U159" s="43" t="s">
        <v>37</v>
      </c>
      <c r="V159" s="143">
        <v>0</v>
      </c>
      <c r="W159" s="143">
        <f t="shared" si="1"/>
        <v>0</v>
      </c>
      <c r="X159" s="143">
        <v>0</v>
      </c>
      <c r="Y159" s="143">
        <f t="shared" si="2"/>
        <v>0</v>
      </c>
      <c r="Z159" s="143">
        <v>0</v>
      </c>
      <c r="AA159" s="144">
        <f t="shared" si="3"/>
        <v>0</v>
      </c>
      <c r="AR159" s="21" t="s">
        <v>129</v>
      </c>
      <c r="AT159" s="21" t="s">
        <v>125</v>
      </c>
      <c r="AU159" s="21" t="s">
        <v>130</v>
      </c>
      <c r="AY159" s="21" t="s">
        <v>123</v>
      </c>
      <c r="BE159" s="145">
        <f t="shared" si="4"/>
        <v>0</v>
      </c>
      <c r="BF159" s="145">
        <f t="shared" si="5"/>
        <v>0</v>
      </c>
      <c r="BG159" s="145">
        <f t="shared" si="6"/>
        <v>0</v>
      </c>
      <c r="BH159" s="145">
        <f t="shared" si="7"/>
        <v>0</v>
      </c>
      <c r="BI159" s="145">
        <f t="shared" si="8"/>
        <v>0</v>
      </c>
      <c r="BJ159" s="21" t="s">
        <v>130</v>
      </c>
      <c r="BK159" s="146">
        <f t="shared" si="9"/>
        <v>0</v>
      </c>
      <c r="BL159" s="21" t="s">
        <v>129</v>
      </c>
      <c r="BM159" s="21" t="s">
        <v>413</v>
      </c>
    </row>
    <row r="160" spans="2:65" s="1" customFormat="1" ht="16.5" customHeight="1" x14ac:dyDescent="0.3">
      <c r="B160" s="136"/>
      <c r="C160" s="171">
        <v>42</v>
      </c>
      <c r="D160" s="171" t="s">
        <v>254</v>
      </c>
      <c r="E160" s="172" t="s">
        <v>432</v>
      </c>
      <c r="F160" s="269" t="s">
        <v>532</v>
      </c>
      <c r="G160" s="269"/>
      <c r="H160" s="269"/>
      <c r="I160" s="269"/>
      <c r="J160" s="173" t="s">
        <v>128</v>
      </c>
      <c r="K160" s="174">
        <v>3</v>
      </c>
      <c r="L160" s="270"/>
      <c r="M160" s="270"/>
      <c r="N160" s="270">
        <f t="shared" si="0"/>
        <v>0</v>
      </c>
      <c r="O160" s="252"/>
      <c r="P160" s="252"/>
      <c r="Q160" s="252"/>
      <c r="R160" s="141"/>
      <c r="T160" s="142" t="s">
        <v>5</v>
      </c>
      <c r="U160" s="43" t="s">
        <v>37</v>
      </c>
      <c r="V160" s="143">
        <v>0</v>
      </c>
      <c r="W160" s="143">
        <f t="shared" si="1"/>
        <v>0</v>
      </c>
      <c r="X160" s="143">
        <v>0</v>
      </c>
      <c r="Y160" s="143">
        <f t="shared" si="2"/>
        <v>0</v>
      </c>
      <c r="Z160" s="143">
        <v>0</v>
      </c>
      <c r="AA160" s="144">
        <f t="shared" si="3"/>
        <v>0</v>
      </c>
      <c r="AR160" s="21" t="s">
        <v>274</v>
      </c>
      <c r="AT160" s="21" t="s">
        <v>254</v>
      </c>
      <c r="AU160" s="21" t="s">
        <v>130</v>
      </c>
      <c r="AY160" s="21" t="s">
        <v>123</v>
      </c>
      <c r="BE160" s="145">
        <f t="shared" si="4"/>
        <v>0</v>
      </c>
      <c r="BF160" s="145">
        <f t="shared" si="5"/>
        <v>0</v>
      </c>
      <c r="BG160" s="145">
        <f t="shared" si="6"/>
        <v>0</v>
      </c>
      <c r="BH160" s="145">
        <f t="shared" si="7"/>
        <v>0</v>
      </c>
      <c r="BI160" s="145">
        <f t="shared" si="8"/>
        <v>0</v>
      </c>
      <c r="BJ160" s="21" t="s">
        <v>130</v>
      </c>
      <c r="BK160" s="146">
        <f t="shared" si="9"/>
        <v>0</v>
      </c>
      <c r="BL160" s="21" t="s">
        <v>129</v>
      </c>
      <c r="BM160" s="21" t="s">
        <v>414</v>
      </c>
    </row>
    <row r="161" spans="2:65" s="1" customFormat="1" ht="27.75" customHeight="1" x14ac:dyDescent="0.3">
      <c r="B161" s="136"/>
      <c r="C161" s="137">
        <v>43</v>
      </c>
      <c r="D161" s="137" t="s">
        <v>125</v>
      </c>
      <c r="E161" s="179" t="s">
        <v>533</v>
      </c>
      <c r="F161" s="251" t="s">
        <v>534</v>
      </c>
      <c r="G161" s="251"/>
      <c r="H161" s="251"/>
      <c r="I161" s="251"/>
      <c r="J161" s="139" t="s">
        <v>128</v>
      </c>
      <c r="K161" s="140">
        <v>20</v>
      </c>
      <c r="L161" s="252"/>
      <c r="M161" s="252"/>
      <c r="N161" s="252">
        <f t="shared" si="0"/>
        <v>0</v>
      </c>
      <c r="O161" s="252"/>
      <c r="P161" s="252"/>
      <c r="Q161" s="252"/>
      <c r="R161" s="141"/>
      <c r="T161" s="142" t="s">
        <v>5</v>
      </c>
      <c r="U161" s="43" t="s">
        <v>37</v>
      </c>
      <c r="V161" s="143">
        <v>0</v>
      </c>
      <c r="W161" s="143">
        <f t="shared" si="1"/>
        <v>0</v>
      </c>
      <c r="X161" s="143">
        <v>0</v>
      </c>
      <c r="Y161" s="143">
        <f t="shared" si="2"/>
        <v>0</v>
      </c>
      <c r="Z161" s="143">
        <v>0</v>
      </c>
      <c r="AA161" s="144">
        <f t="shared" si="3"/>
        <v>0</v>
      </c>
      <c r="AR161" s="21" t="s">
        <v>129</v>
      </c>
      <c r="AT161" s="21" t="s">
        <v>125</v>
      </c>
      <c r="AU161" s="21" t="s">
        <v>130</v>
      </c>
      <c r="AY161" s="21" t="s">
        <v>123</v>
      </c>
      <c r="BE161" s="145">
        <f t="shared" si="4"/>
        <v>0</v>
      </c>
      <c r="BF161" s="145">
        <f t="shared" si="5"/>
        <v>0</v>
      </c>
      <c r="BG161" s="145">
        <f t="shared" si="6"/>
        <v>0</v>
      </c>
      <c r="BH161" s="145">
        <f t="shared" si="7"/>
        <v>0</v>
      </c>
      <c r="BI161" s="145">
        <f t="shared" si="8"/>
        <v>0</v>
      </c>
      <c r="BJ161" s="21" t="s">
        <v>130</v>
      </c>
      <c r="BK161" s="146">
        <f t="shared" si="9"/>
        <v>0</v>
      </c>
      <c r="BL161" s="21" t="s">
        <v>129</v>
      </c>
      <c r="BM161" s="21" t="s">
        <v>415</v>
      </c>
    </row>
    <row r="162" spans="2:65" s="1" customFormat="1" ht="16.5" customHeight="1" x14ac:dyDescent="0.3">
      <c r="B162" s="136"/>
      <c r="C162" s="171">
        <v>44</v>
      </c>
      <c r="D162" s="171" t="s">
        <v>254</v>
      </c>
      <c r="E162" s="172" t="s">
        <v>535</v>
      </c>
      <c r="F162" s="269" t="s">
        <v>536</v>
      </c>
      <c r="G162" s="269"/>
      <c r="H162" s="269"/>
      <c r="I162" s="269"/>
      <c r="J162" s="173" t="s">
        <v>148</v>
      </c>
      <c r="K162" s="174">
        <v>20</v>
      </c>
      <c r="L162" s="270"/>
      <c r="M162" s="270"/>
      <c r="N162" s="270">
        <f t="shared" si="0"/>
        <v>0</v>
      </c>
      <c r="O162" s="252"/>
      <c r="P162" s="252"/>
      <c r="Q162" s="252"/>
      <c r="R162" s="141"/>
      <c r="T162" s="142" t="s">
        <v>5</v>
      </c>
      <c r="U162" s="43" t="s">
        <v>37</v>
      </c>
      <c r="V162" s="143">
        <v>0</v>
      </c>
      <c r="W162" s="143">
        <f t="shared" si="1"/>
        <v>0</v>
      </c>
      <c r="X162" s="143">
        <v>0</v>
      </c>
      <c r="Y162" s="143">
        <f t="shared" si="2"/>
        <v>0</v>
      </c>
      <c r="Z162" s="143">
        <v>0</v>
      </c>
      <c r="AA162" s="144">
        <f t="shared" si="3"/>
        <v>0</v>
      </c>
      <c r="AR162" s="21" t="s">
        <v>274</v>
      </c>
      <c r="AT162" s="21" t="s">
        <v>254</v>
      </c>
      <c r="AU162" s="21" t="s">
        <v>130</v>
      </c>
      <c r="AY162" s="21" t="s">
        <v>123</v>
      </c>
      <c r="BE162" s="145">
        <f t="shared" si="4"/>
        <v>0</v>
      </c>
      <c r="BF162" s="145">
        <f t="shared" si="5"/>
        <v>0</v>
      </c>
      <c r="BG162" s="145">
        <f t="shared" si="6"/>
        <v>0</v>
      </c>
      <c r="BH162" s="145">
        <f t="shared" si="7"/>
        <v>0</v>
      </c>
      <c r="BI162" s="145">
        <f t="shared" si="8"/>
        <v>0</v>
      </c>
      <c r="BJ162" s="21" t="s">
        <v>130</v>
      </c>
      <c r="BK162" s="146">
        <f t="shared" si="9"/>
        <v>0</v>
      </c>
      <c r="BL162" s="21" t="s">
        <v>129</v>
      </c>
      <c r="BM162" s="21" t="s">
        <v>416</v>
      </c>
    </row>
    <row r="163" spans="2:65" s="1" customFormat="1" ht="25.5" customHeight="1" x14ac:dyDescent="0.3">
      <c r="B163" s="136"/>
      <c r="C163" s="137">
        <v>45</v>
      </c>
      <c r="D163" s="137" t="s">
        <v>125</v>
      </c>
      <c r="E163" s="179" t="s">
        <v>433</v>
      </c>
      <c r="F163" s="251" t="s">
        <v>434</v>
      </c>
      <c r="G163" s="251"/>
      <c r="H163" s="251"/>
      <c r="I163" s="251"/>
      <c r="J163" s="180" t="s">
        <v>148</v>
      </c>
      <c r="K163" s="140">
        <v>10</v>
      </c>
      <c r="L163" s="252"/>
      <c r="M163" s="252"/>
      <c r="N163" s="252">
        <f t="shared" si="0"/>
        <v>0</v>
      </c>
      <c r="O163" s="252"/>
      <c r="P163" s="252"/>
      <c r="Q163" s="252"/>
      <c r="R163" s="141"/>
      <c r="T163" s="142" t="s">
        <v>5</v>
      </c>
      <c r="U163" s="43" t="s">
        <v>37</v>
      </c>
      <c r="V163" s="143">
        <v>0</v>
      </c>
      <c r="W163" s="143">
        <f t="shared" si="1"/>
        <v>0</v>
      </c>
      <c r="X163" s="143">
        <v>0</v>
      </c>
      <c r="Y163" s="143">
        <f t="shared" si="2"/>
        <v>0</v>
      </c>
      <c r="Z163" s="143">
        <v>0</v>
      </c>
      <c r="AA163" s="144">
        <f t="shared" si="3"/>
        <v>0</v>
      </c>
      <c r="AR163" s="21" t="s">
        <v>129</v>
      </c>
      <c r="AT163" s="21" t="s">
        <v>125</v>
      </c>
      <c r="AU163" s="21" t="s">
        <v>130</v>
      </c>
      <c r="AY163" s="21" t="s">
        <v>123</v>
      </c>
      <c r="BE163" s="145">
        <f t="shared" si="4"/>
        <v>0</v>
      </c>
      <c r="BF163" s="145">
        <f t="shared" si="5"/>
        <v>0</v>
      </c>
      <c r="BG163" s="145">
        <f t="shared" si="6"/>
        <v>0</v>
      </c>
      <c r="BH163" s="145">
        <f t="shared" si="7"/>
        <v>0</v>
      </c>
      <c r="BI163" s="145">
        <f t="shared" si="8"/>
        <v>0</v>
      </c>
      <c r="BJ163" s="21" t="s">
        <v>130</v>
      </c>
      <c r="BK163" s="146">
        <f t="shared" si="9"/>
        <v>0</v>
      </c>
      <c r="BL163" s="21" t="s">
        <v>129</v>
      </c>
      <c r="BM163" s="21" t="s">
        <v>417</v>
      </c>
    </row>
    <row r="164" spans="2:65" s="1" customFormat="1" ht="16.5" customHeight="1" x14ac:dyDescent="0.3">
      <c r="B164" s="136"/>
      <c r="C164" s="171">
        <v>46</v>
      </c>
      <c r="D164" s="171" t="s">
        <v>254</v>
      </c>
      <c r="E164" s="172" t="s">
        <v>435</v>
      </c>
      <c r="F164" s="269" t="s">
        <v>436</v>
      </c>
      <c r="G164" s="269"/>
      <c r="H164" s="269"/>
      <c r="I164" s="269"/>
      <c r="J164" s="173" t="s">
        <v>148</v>
      </c>
      <c r="K164" s="174">
        <v>10</v>
      </c>
      <c r="L164" s="270"/>
      <c r="M164" s="270"/>
      <c r="N164" s="270">
        <f t="shared" si="0"/>
        <v>0</v>
      </c>
      <c r="O164" s="252"/>
      <c r="P164" s="252"/>
      <c r="Q164" s="252"/>
      <c r="R164" s="141"/>
      <c r="T164" s="142" t="s">
        <v>5</v>
      </c>
      <c r="U164" s="43" t="s">
        <v>37</v>
      </c>
      <c r="V164" s="143">
        <v>0</v>
      </c>
      <c r="W164" s="143">
        <f t="shared" si="1"/>
        <v>0</v>
      </c>
      <c r="X164" s="143">
        <v>0</v>
      </c>
      <c r="Y164" s="143">
        <f t="shared" si="2"/>
        <v>0</v>
      </c>
      <c r="Z164" s="143">
        <v>0</v>
      </c>
      <c r="AA164" s="144">
        <f t="shared" si="3"/>
        <v>0</v>
      </c>
      <c r="AR164" s="21" t="s">
        <v>274</v>
      </c>
      <c r="AT164" s="21" t="s">
        <v>254</v>
      </c>
      <c r="AU164" s="21" t="s">
        <v>130</v>
      </c>
      <c r="AY164" s="21" t="s">
        <v>123</v>
      </c>
      <c r="BE164" s="145">
        <f t="shared" si="4"/>
        <v>0</v>
      </c>
      <c r="BF164" s="145">
        <f t="shared" si="5"/>
        <v>0</v>
      </c>
      <c r="BG164" s="145">
        <f t="shared" si="6"/>
        <v>0</v>
      </c>
      <c r="BH164" s="145">
        <f t="shared" si="7"/>
        <v>0</v>
      </c>
      <c r="BI164" s="145">
        <f t="shared" si="8"/>
        <v>0</v>
      </c>
      <c r="BJ164" s="21" t="s">
        <v>130</v>
      </c>
      <c r="BK164" s="146">
        <f t="shared" si="9"/>
        <v>0</v>
      </c>
      <c r="BL164" s="21" t="s">
        <v>129</v>
      </c>
      <c r="BM164" s="21" t="s">
        <v>418</v>
      </c>
    </row>
    <row r="165" spans="2:65" s="1" customFormat="1" ht="33" customHeight="1" x14ac:dyDescent="0.3">
      <c r="B165" s="136"/>
      <c r="C165" s="137">
        <v>47</v>
      </c>
      <c r="D165" s="137" t="s">
        <v>125</v>
      </c>
      <c r="E165" s="179" t="s">
        <v>437</v>
      </c>
      <c r="F165" s="276" t="s">
        <v>438</v>
      </c>
      <c r="G165" s="251"/>
      <c r="H165" s="251"/>
      <c r="I165" s="251"/>
      <c r="J165" s="180" t="s">
        <v>148</v>
      </c>
      <c r="K165" s="140">
        <v>25</v>
      </c>
      <c r="L165" s="252"/>
      <c r="M165" s="252"/>
      <c r="N165" s="252">
        <f t="shared" si="0"/>
        <v>0</v>
      </c>
      <c r="O165" s="252"/>
      <c r="P165" s="252"/>
      <c r="Q165" s="252"/>
      <c r="R165" s="141"/>
      <c r="T165" s="142" t="s">
        <v>5</v>
      </c>
      <c r="U165" s="43" t="s">
        <v>37</v>
      </c>
      <c r="V165" s="143">
        <v>0</v>
      </c>
      <c r="W165" s="143">
        <f t="shared" si="1"/>
        <v>0</v>
      </c>
      <c r="X165" s="143">
        <v>0</v>
      </c>
      <c r="Y165" s="143">
        <f t="shared" si="2"/>
        <v>0</v>
      </c>
      <c r="Z165" s="143">
        <v>0</v>
      </c>
      <c r="AA165" s="144">
        <f t="shared" si="3"/>
        <v>0</v>
      </c>
      <c r="AR165" s="21" t="s">
        <v>129</v>
      </c>
      <c r="AT165" s="21" t="s">
        <v>125</v>
      </c>
      <c r="AU165" s="21" t="s">
        <v>130</v>
      </c>
      <c r="AY165" s="21" t="s">
        <v>123</v>
      </c>
      <c r="BE165" s="145">
        <f t="shared" si="4"/>
        <v>0</v>
      </c>
      <c r="BF165" s="145">
        <f t="shared" si="5"/>
        <v>0</v>
      </c>
      <c r="BG165" s="145">
        <f t="shared" si="6"/>
        <v>0</v>
      </c>
      <c r="BH165" s="145">
        <f t="shared" si="7"/>
        <v>0</v>
      </c>
      <c r="BI165" s="145">
        <f t="shared" si="8"/>
        <v>0</v>
      </c>
      <c r="BJ165" s="21" t="s">
        <v>130</v>
      </c>
      <c r="BK165" s="146">
        <f t="shared" si="9"/>
        <v>0</v>
      </c>
      <c r="BL165" s="21" t="s">
        <v>129</v>
      </c>
      <c r="BM165" s="21" t="s">
        <v>419</v>
      </c>
    </row>
    <row r="166" spans="2:65" s="1" customFormat="1" ht="16.5" customHeight="1" x14ac:dyDescent="0.3">
      <c r="B166" s="136"/>
      <c r="C166" s="171">
        <v>48</v>
      </c>
      <c r="D166" s="171" t="s">
        <v>254</v>
      </c>
      <c r="E166" s="172" t="s">
        <v>439</v>
      </c>
      <c r="F166" s="269" t="s">
        <v>440</v>
      </c>
      <c r="G166" s="269"/>
      <c r="H166" s="269"/>
      <c r="I166" s="269"/>
      <c r="J166" s="173" t="s">
        <v>148</v>
      </c>
      <c r="K166" s="174">
        <v>25</v>
      </c>
      <c r="L166" s="270"/>
      <c r="M166" s="270"/>
      <c r="N166" s="270">
        <f t="shared" si="0"/>
        <v>0</v>
      </c>
      <c r="O166" s="252"/>
      <c r="P166" s="252"/>
      <c r="Q166" s="252"/>
      <c r="R166" s="141"/>
      <c r="T166" s="142" t="s">
        <v>5</v>
      </c>
      <c r="U166" s="43" t="s">
        <v>37</v>
      </c>
      <c r="V166" s="143">
        <v>0</v>
      </c>
      <c r="W166" s="143">
        <f t="shared" si="1"/>
        <v>0</v>
      </c>
      <c r="X166" s="143">
        <v>0</v>
      </c>
      <c r="Y166" s="143">
        <f t="shared" si="2"/>
        <v>0</v>
      </c>
      <c r="Z166" s="143">
        <v>0</v>
      </c>
      <c r="AA166" s="144">
        <f t="shared" si="3"/>
        <v>0</v>
      </c>
      <c r="AR166" s="21" t="s">
        <v>274</v>
      </c>
      <c r="AT166" s="21" t="s">
        <v>254</v>
      </c>
      <c r="AU166" s="21" t="s">
        <v>130</v>
      </c>
      <c r="AY166" s="21" t="s">
        <v>123</v>
      </c>
      <c r="BE166" s="145">
        <f t="shared" si="4"/>
        <v>0</v>
      </c>
      <c r="BF166" s="145">
        <f t="shared" si="5"/>
        <v>0</v>
      </c>
      <c r="BG166" s="145">
        <f t="shared" si="6"/>
        <v>0</v>
      </c>
      <c r="BH166" s="145">
        <f t="shared" si="7"/>
        <v>0</v>
      </c>
      <c r="BI166" s="145">
        <f t="shared" si="8"/>
        <v>0</v>
      </c>
      <c r="BJ166" s="21" t="s">
        <v>130</v>
      </c>
      <c r="BK166" s="146">
        <f t="shared" si="9"/>
        <v>0</v>
      </c>
      <c r="BL166" s="21" t="s">
        <v>129</v>
      </c>
      <c r="BM166" s="21" t="s">
        <v>420</v>
      </c>
    </row>
    <row r="167" spans="2:65" s="1" customFormat="1" ht="32.25" customHeight="1" x14ac:dyDescent="0.3">
      <c r="B167" s="136"/>
      <c r="C167" s="137">
        <v>49</v>
      </c>
      <c r="D167" s="137" t="s">
        <v>125</v>
      </c>
      <c r="E167" s="179" t="s">
        <v>537</v>
      </c>
      <c r="F167" s="276" t="s">
        <v>538</v>
      </c>
      <c r="G167" s="251"/>
      <c r="H167" s="251"/>
      <c r="I167" s="251"/>
      <c r="J167" s="180" t="s">
        <v>148</v>
      </c>
      <c r="K167" s="140">
        <v>15</v>
      </c>
      <c r="L167" s="252"/>
      <c r="M167" s="252"/>
      <c r="N167" s="252">
        <f t="shared" si="0"/>
        <v>0</v>
      </c>
      <c r="O167" s="252"/>
      <c r="P167" s="252"/>
      <c r="Q167" s="252"/>
      <c r="R167" s="141"/>
      <c r="T167" s="142" t="s">
        <v>5</v>
      </c>
      <c r="U167" s="43" t="s">
        <v>37</v>
      </c>
      <c r="V167" s="143">
        <v>0</v>
      </c>
      <c r="W167" s="143">
        <f t="shared" si="1"/>
        <v>0</v>
      </c>
      <c r="X167" s="143">
        <v>0</v>
      </c>
      <c r="Y167" s="143">
        <f t="shared" si="2"/>
        <v>0</v>
      </c>
      <c r="Z167" s="143">
        <v>0</v>
      </c>
      <c r="AA167" s="144">
        <f t="shared" si="3"/>
        <v>0</v>
      </c>
      <c r="AR167" s="21" t="s">
        <v>129</v>
      </c>
      <c r="AT167" s="21" t="s">
        <v>125</v>
      </c>
      <c r="AU167" s="21" t="s">
        <v>130</v>
      </c>
      <c r="AY167" s="21" t="s">
        <v>123</v>
      </c>
      <c r="BE167" s="145">
        <f t="shared" si="4"/>
        <v>0</v>
      </c>
      <c r="BF167" s="145">
        <f t="shared" si="5"/>
        <v>0</v>
      </c>
      <c r="BG167" s="145">
        <f t="shared" si="6"/>
        <v>0</v>
      </c>
      <c r="BH167" s="145">
        <f t="shared" si="7"/>
        <v>0</v>
      </c>
      <c r="BI167" s="145">
        <f t="shared" si="8"/>
        <v>0</v>
      </c>
      <c r="BJ167" s="21" t="s">
        <v>130</v>
      </c>
      <c r="BK167" s="146">
        <f t="shared" si="9"/>
        <v>0</v>
      </c>
      <c r="BL167" s="21" t="s">
        <v>129</v>
      </c>
      <c r="BM167" s="21" t="s">
        <v>421</v>
      </c>
    </row>
    <row r="168" spans="2:65" s="1" customFormat="1" ht="25.5" customHeight="1" x14ac:dyDescent="0.3">
      <c r="B168" s="136"/>
      <c r="C168" s="171">
        <v>50</v>
      </c>
      <c r="D168" s="171" t="s">
        <v>254</v>
      </c>
      <c r="E168" s="172" t="s">
        <v>539</v>
      </c>
      <c r="F168" s="269" t="s">
        <v>540</v>
      </c>
      <c r="G168" s="269"/>
      <c r="H168" s="269"/>
      <c r="I168" s="269"/>
      <c r="J168" s="173" t="s">
        <v>148</v>
      </c>
      <c r="K168" s="174">
        <v>15</v>
      </c>
      <c r="L168" s="270"/>
      <c r="M168" s="270"/>
      <c r="N168" s="270">
        <f t="shared" si="0"/>
        <v>0</v>
      </c>
      <c r="O168" s="252"/>
      <c r="P168" s="252"/>
      <c r="Q168" s="252"/>
      <c r="R168" s="141"/>
      <c r="T168" s="142" t="s">
        <v>5</v>
      </c>
      <c r="U168" s="43" t="s">
        <v>37</v>
      </c>
      <c r="V168" s="143">
        <v>0</v>
      </c>
      <c r="W168" s="143">
        <f t="shared" si="1"/>
        <v>0</v>
      </c>
      <c r="X168" s="143">
        <v>0</v>
      </c>
      <c r="Y168" s="143">
        <f t="shared" si="2"/>
        <v>0</v>
      </c>
      <c r="Z168" s="143">
        <v>0</v>
      </c>
      <c r="AA168" s="144">
        <f t="shared" si="3"/>
        <v>0</v>
      </c>
      <c r="AR168" s="21" t="s">
        <v>274</v>
      </c>
      <c r="AT168" s="21" t="s">
        <v>254</v>
      </c>
      <c r="AU168" s="21" t="s">
        <v>130</v>
      </c>
      <c r="AY168" s="21" t="s">
        <v>123</v>
      </c>
      <c r="BE168" s="145">
        <f t="shared" si="4"/>
        <v>0</v>
      </c>
      <c r="BF168" s="145">
        <f t="shared" si="5"/>
        <v>0</v>
      </c>
      <c r="BG168" s="145">
        <f t="shared" si="6"/>
        <v>0</v>
      </c>
      <c r="BH168" s="145">
        <f t="shared" si="7"/>
        <v>0</v>
      </c>
      <c r="BI168" s="145">
        <f t="shared" si="8"/>
        <v>0</v>
      </c>
      <c r="BJ168" s="21" t="s">
        <v>130</v>
      </c>
      <c r="BK168" s="146">
        <f t="shared" si="9"/>
        <v>0</v>
      </c>
      <c r="BL168" s="21" t="s">
        <v>129</v>
      </c>
      <c r="BM168" s="21" t="s">
        <v>422</v>
      </c>
    </row>
    <row r="169" spans="2:65" s="1" customFormat="1" ht="45" customHeight="1" x14ac:dyDescent="0.3">
      <c r="B169" s="136"/>
      <c r="C169" s="137">
        <v>51</v>
      </c>
      <c r="D169" s="137" t="s">
        <v>125</v>
      </c>
      <c r="E169" s="179" t="s">
        <v>441</v>
      </c>
      <c r="F169" s="251" t="s">
        <v>442</v>
      </c>
      <c r="G169" s="251"/>
      <c r="H169" s="251"/>
      <c r="I169" s="251"/>
      <c r="J169" s="139" t="s">
        <v>128</v>
      </c>
      <c r="K169" s="140">
        <v>35</v>
      </c>
      <c r="L169" s="252"/>
      <c r="M169" s="252"/>
      <c r="N169" s="252">
        <f t="shared" si="0"/>
        <v>0</v>
      </c>
      <c r="O169" s="252"/>
      <c r="P169" s="252"/>
      <c r="Q169" s="252"/>
      <c r="R169" s="141"/>
      <c r="T169" s="142" t="s">
        <v>5</v>
      </c>
      <c r="U169" s="43" t="s">
        <v>37</v>
      </c>
      <c r="V169" s="143">
        <v>0</v>
      </c>
      <c r="W169" s="143">
        <f t="shared" si="1"/>
        <v>0</v>
      </c>
      <c r="X169" s="143">
        <v>0</v>
      </c>
      <c r="Y169" s="143">
        <f t="shared" si="2"/>
        <v>0</v>
      </c>
      <c r="Z169" s="143">
        <v>0</v>
      </c>
      <c r="AA169" s="144">
        <f t="shared" si="3"/>
        <v>0</v>
      </c>
      <c r="AR169" s="21" t="s">
        <v>129</v>
      </c>
      <c r="AT169" s="21" t="s">
        <v>125</v>
      </c>
      <c r="AU169" s="21" t="s">
        <v>130</v>
      </c>
      <c r="AY169" s="21" t="s">
        <v>123</v>
      </c>
      <c r="BE169" s="145">
        <f t="shared" si="4"/>
        <v>0</v>
      </c>
      <c r="BF169" s="145">
        <f t="shared" si="5"/>
        <v>0</v>
      </c>
      <c r="BG169" s="145">
        <f t="shared" si="6"/>
        <v>0</v>
      </c>
      <c r="BH169" s="145">
        <f t="shared" si="7"/>
        <v>0</v>
      </c>
      <c r="BI169" s="145">
        <f t="shared" si="8"/>
        <v>0</v>
      </c>
      <c r="BJ169" s="21" t="s">
        <v>130</v>
      </c>
      <c r="BK169" s="146">
        <f t="shared" si="9"/>
        <v>0</v>
      </c>
      <c r="BL169" s="21" t="s">
        <v>129</v>
      </c>
      <c r="BM169" s="21" t="s">
        <v>423</v>
      </c>
    </row>
    <row r="170" spans="2:65" s="1" customFormat="1" ht="16.5" customHeight="1" x14ac:dyDescent="0.3">
      <c r="B170" s="136"/>
      <c r="C170" s="171">
        <v>52</v>
      </c>
      <c r="D170" s="171" t="s">
        <v>254</v>
      </c>
      <c r="E170" s="172" t="s">
        <v>443</v>
      </c>
      <c r="F170" s="269" t="s">
        <v>444</v>
      </c>
      <c r="G170" s="269"/>
      <c r="H170" s="269"/>
      <c r="I170" s="269"/>
      <c r="J170" s="173" t="s">
        <v>128</v>
      </c>
      <c r="K170" s="174">
        <v>35</v>
      </c>
      <c r="L170" s="270"/>
      <c r="M170" s="270"/>
      <c r="N170" s="270">
        <f t="shared" si="0"/>
        <v>0</v>
      </c>
      <c r="O170" s="252"/>
      <c r="P170" s="252"/>
      <c r="Q170" s="252"/>
      <c r="R170" s="141"/>
      <c r="T170" s="142" t="s">
        <v>5</v>
      </c>
      <c r="U170" s="43" t="s">
        <v>37</v>
      </c>
      <c r="V170" s="143">
        <v>0</v>
      </c>
      <c r="W170" s="143">
        <f t="shared" si="1"/>
        <v>0</v>
      </c>
      <c r="X170" s="143">
        <v>0</v>
      </c>
      <c r="Y170" s="143">
        <f t="shared" si="2"/>
        <v>0</v>
      </c>
      <c r="Z170" s="143">
        <v>0</v>
      </c>
      <c r="AA170" s="144">
        <f t="shared" si="3"/>
        <v>0</v>
      </c>
      <c r="AR170" s="21" t="s">
        <v>274</v>
      </c>
      <c r="AT170" s="21" t="s">
        <v>254</v>
      </c>
      <c r="AU170" s="21" t="s">
        <v>130</v>
      </c>
      <c r="AY170" s="21" t="s">
        <v>123</v>
      </c>
      <c r="BE170" s="145">
        <f t="shared" si="4"/>
        <v>0</v>
      </c>
      <c r="BF170" s="145">
        <f t="shared" si="5"/>
        <v>0</v>
      </c>
      <c r="BG170" s="145">
        <f t="shared" si="6"/>
        <v>0</v>
      </c>
      <c r="BH170" s="145">
        <f t="shared" si="7"/>
        <v>0</v>
      </c>
      <c r="BI170" s="145">
        <f t="shared" si="8"/>
        <v>0</v>
      </c>
      <c r="BJ170" s="21" t="s">
        <v>130</v>
      </c>
      <c r="BK170" s="146">
        <f t="shared" si="9"/>
        <v>0</v>
      </c>
      <c r="BL170" s="21" t="s">
        <v>129</v>
      </c>
      <c r="BM170" s="21" t="s">
        <v>424</v>
      </c>
    </row>
    <row r="171" spans="2:65" s="9" customFormat="1" ht="29.85" customHeight="1" x14ac:dyDescent="0.35">
      <c r="B171" s="125"/>
      <c r="C171" s="126"/>
      <c r="D171" s="135" t="s">
        <v>541</v>
      </c>
      <c r="E171" s="135"/>
      <c r="F171" s="135"/>
      <c r="G171" s="135"/>
      <c r="H171" s="135"/>
      <c r="I171" s="135"/>
      <c r="J171" s="135"/>
      <c r="K171" s="135"/>
      <c r="L171" s="135"/>
      <c r="M171" s="135"/>
      <c r="N171" s="267">
        <f>BK171</f>
        <v>0</v>
      </c>
      <c r="O171" s="268"/>
      <c r="P171" s="268"/>
      <c r="Q171" s="268"/>
      <c r="R171" s="128"/>
      <c r="T171" s="129"/>
      <c r="U171" s="126"/>
      <c r="V171" s="126"/>
      <c r="W171" s="130">
        <f>SUM(W172:W174)</f>
        <v>0</v>
      </c>
      <c r="X171" s="126"/>
      <c r="Y171" s="130">
        <f>SUM(Y172:Y174)</f>
        <v>0</v>
      </c>
      <c r="Z171" s="126"/>
      <c r="AA171" s="131">
        <f>SUM(AA172:AA174)</f>
        <v>0</v>
      </c>
      <c r="AC171" s="181"/>
      <c r="AR171" s="132" t="s">
        <v>75</v>
      </c>
      <c r="AT171" s="133" t="s">
        <v>69</v>
      </c>
      <c r="AU171" s="133" t="s">
        <v>75</v>
      </c>
      <c r="AY171" s="132" t="s">
        <v>123</v>
      </c>
      <c r="BK171" s="134">
        <f>SUM(BK172:BK174)</f>
        <v>0</v>
      </c>
    </row>
    <row r="172" spans="2:65" s="1" customFormat="1" ht="16.5" customHeight="1" x14ac:dyDescent="0.3">
      <c r="B172" s="136"/>
      <c r="C172" s="137">
        <v>53</v>
      </c>
      <c r="D172" s="137" t="s">
        <v>125</v>
      </c>
      <c r="E172" s="179" t="s">
        <v>542</v>
      </c>
      <c r="F172" s="282" t="s">
        <v>543</v>
      </c>
      <c r="G172" s="283"/>
      <c r="H172" s="283"/>
      <c r="I172" s="284"/>
      <c r="J172" s="180" t="s">
        <v>148</v>
      </c>
      <c r="K172" s="140">
        <v>100</v>
      </c>
      <c r="L172" s="279"/>
      <c r="M172" s="281"/>
      <c r="N172" s="279">
        <f t="shared" si="0"/>
        <v>0</v>
      </c>
      <c r="O172" s="280"/>
      <c r="P172" s="280"/>
      <c r="Q172" s="281"/>
      <c r="R172" s="141"/>
      <c r="T172" s="142" t="s">
        <v>5</v>
      </c>
      <c r="U172" s="43" t="s">
        <v>37</v>
      </c>
      <c r="V172" s="143">
        <v>0</v>
      </c>
      <c r="W172" s="143">
        <f t="shared" si="1"/>
        <v>0</v>
      </c>
      <c r="X172" s="143">
        <v>0</v>
      </c>
      <c r="Y172" s="143">
        <f t="shared" si="2"/>
        <v>0</v>
      </c>
      <c r="Z172" s="143">
        <v>0</v>
      </c>
      <c r="AA172" s="144">
        <f t="shared" si="3"/>
        <v>0</v>
      </c>
      <c r="AR172" s="21" t="s">
        <v>129</v>
      </c>
      <c r="AT172" s="21" t="s">
        <v>125</v>
      </c>
      <c r="AU172" s="21" t="s">
        <v>130</v>
      </c>
      <c r="AY172" s="21" t="s">
        <v>123</v>
      </c>
      <c r="BE172" s="145">
        <f t="shared" si="4"/>
        <v>0</v>
      </c>
      <c r="BF172" s="145">
        <f t="shared" si="5"/>
        <v>0</v>
      </c>
      <c r="BG172" s="145">
        <f t="shared" si="6"/>
        <v>0</v>
      </c>
      <c r="BH172" s="145">
        <f t="shared" si="7"/>
        <v>0</v>
      </c>
      <c r="BI172" s="145">
        <f t="shared" si="8"/>
        <v>0</v>
      </c>
      <c r="BJ172" s="21" t="s">
        <v>130</v>
      </c>
      <c r="BK172" s="146">
        <f t="shared" si="9"/>
        <v>0</v>
      </c>
      <c r="BL172" s="21" t="s">
        <v>129</v>
      </c>
      <c r="BM172" s="21" t="s">
        <v>425</v>
      </c>
    </row>
    <row r="173" spans="2:65" s="1" customFormat="1" ht="16.5" customHeight="1" x14ac:dyDescent="0.3">
      <c r="B173" s="136"/>
      <c r="C173" s="171">
        <v>54</v>
      </c>
      <c r="D173" s="171" t="s">
        <v>254</v>
      </c>
      <c r="E173" s="172" t="s">
        <v>544</v>
      </c>
      <c r="F173" s="269" t="s">
        <v>545</v>
      </c>
      <c r="G173" s="269"/>
      <c r="H173" s="269"/>
      <c r="I173" s="269"/>
      <c r="J173" s="173" t="s">
        <v>148</v>
      </c>
      <c r="K173" s="174">
        <v>100</v>
      </c>
      <c r="L173" s="270"/>
      <c r="M173" s="270"/>
      <c r="N173" s="270">
        <f t="shared" si="0"/>
        <v>0</v>
      </c>
      <c r="O173" s="252"/>
      <c r="P173" s="252"/>
      <c r="Q173" s="252"/>
      <c r="R173" s="141"/>
      <c r="T173" s="142" t="s">
        <v>5</v>
      </c>
      <c r="U173" s="43" t="s">
        <v>37</v>
      </c>
      <c r="V173" s="143">
        <v>0</v>
      </c>
      <c r="W173" s="143">
        <f t="shared" si="1"/>
        <v>0</v>
      </c>
      <c r="X173" s="143">
        <v>0</v>
      </c>
      <c r="Y173" s="143">
        <f t="shared" si="2"/>
        <v>0</v>
      </c>
      <c r="Z173" s="143">
        <v>0</v>
      </c>
      <c r="AA173" s="144">
        <f t="shared" si="3"/>
        <v>0</v>
      </c>
      <c r="AR173" s="21" t="s">
        <v>274</v>
      </c>
      <c r="AT173" s="21" t="s">
        <v>254</v>
      </c>
      <c r="AU173" s="21" t="s">
        <v>130</v>
      </c>
      <c r="AY173" s="21" t="s">
        <v>123</v>
      </c>
      <c r="BE173" s="145">
        <f t="shared" si="4"/>
        <v>0</v>
      </c>
      <c r="BF173" s="145">
        <f t="shared" si="5"/>
        <v>0</v>
      </c>
      <c r="BG173" s="145">
        <f t="shared" si="6"/>
        <v>0</v>
      </c>
      <c r="BH173" s="145">
        <f t="shared" si="7"/>
        <v>0</v>
      </c>
      <c r="BI173" s="145">
        <f t="shared" si="8"/>
        <v>0</v>
      </c>
      <c r="BJ173" s="21" t="s">
        <v>130</v>
      </c>
      <c r="BK173" s="146">
        <f t="shared" si="9"/>
        <v>0</v>
      </c>
      <c r="BL173" s="21" t="s">
        <v>129</v>
      </c>
      <c r="BM173" s="21" t="s">
        <v>426</v>
      </c>
    </row>
    <row r="174" spans="2:65" s="1" customFormat="1" ht="25.5" customHeight="1" x14ac:dyDescent="0.3">
      <c r="B174" s="136"/>
      <c r="C174" s="137">
        <v>55</v>
      </c>
      <c r="D174" s="137" t="s">
        <v>125</v>
      </c>
      <c r="E174" s="179" t="s">
        <v>546</v>
      </c>
      <c r="F174" s="251" t="s">
        <v>547</v>
      </c>
      <c r="G174" s="251"/>
      <c r="H174" s="251"/>
      <c r="I174" s="251"/>
      <c r="J174" s="139" t="s">
        <v>128</v>
      </c>
      <c r="K174" s="140">
        <v>8</v>
      </c>
      <c r="L174" s="252"/>
      <c r="M174" s="252"/>
      <c r="N174" s="252">
        <f t="shared" si="0"/>
        <v>0</v>
      </c>
      <c r="O174" s="252"/>
      <c r="P174" s="252"/>
      <c r="Q174" s="252"/>
      <c r="R174" s="141"/>
      <c r="T174" s="142" t="s">
        <v>5</v>
      </c>
      <c r="U174" s="43" t="s">
        <v>37</v>
      </c>
      <c r="V174" s="143">
        <v>0</v>
      </c>
      <c r="W174" s="143">
        <f t="shared" si="1"/>
        <v>0</v>
      </c>
      <c r="X174" s="143">
        <v>0</v>
      </c>
      <c r="Y174" s="143">
        <f t="shared" si="2"/>
        <v>0</v>
      </c>
      <c r="Z174" s="143">
        <v>0</v>
      </c>
      <c r="AA174" s="144">
        <f t="shared" si="3"/>
        <v>0</v>
      </c>
      <c r="AR174" s="21" t="s">
        <v>129</v>
      </c>
      <c r="AT174" s="21" t="s">
        <v>125</v>
      </c>
      <c r="AU174" s="21" t="s">
        <v>130</v>
      </c>
      <c r="AY174" s="21" t="s">
        <v>123</v>
      </c>
      <c r="BE174" s="145">
        <f t="shared" si="4"/>
        <v>0</v>
      </c>
      <c r="BF174" s="145">
        <f t="shared" si="5"/>
        <v>0</v>
      </c>
      <c r="BG174" s="145">
        <f t="shared" si="6"/>
        <v>0</v>
      </c>
      <c r="BH174" s="145">
        <f t="shared" si="7"/>
        <v>0</v>
      </c>
      <c r="BI174" s="145">
        <f t="shared" si="8"/>
        <v>0</v>
      </c>
      <c r="BJ174" s="21" t="s">
        <v>130</v>
      </c>
      <c r="BK174" s="146">
        <f t="shared" si="9"/>
        <v>0</v>
      </c>
      <c r="BL174" s="21" t="s">
        <v>129</v>
      </c>
      <c r="BM174" s="21" t="s">
        <v>428</v>
      </c>
    </row>
    <row r="175" spans="2:65" s="9" customFormat="1" ht="29.85" customHeight="1" x14ac:dyDescent="0.35">
      <c r="B175" s="125"/>
      <c r="C175" s="126"/>
      <c r="D175" s="135" t="s">
        <v>393</v>
      </c>
      <c r="E175" s="135"/>
      <c r="F175" s="135"/>
      <c r="G175" s="135"/>
      <c r="H175" s="135"/>
      <c r="I175" s="135"/>
      <c r="J175" s="135"/>
      <c r="K175" s="135"/>
      <c r="L175" s="135"/>
      <c r="M175" s="135"/>
      <c r="N175" s="267">
        <f>BK175</f>
        <v>0</v>
      </c>
      <c r="O175" s="268"/>
      <c r="P175" s="268"/>
      <c r="Q175" s="268"/>
      <c r="R175" s="128"/>
      <c r="T175" s="129"/>
      <c r="U175" s="126"/>
      <c r="V175" s="126"/>
      <c r="W175" s="130">
        <f>SUM(W176:W177)</f>
        <v>0</v>
      </c>
      <c r="X175" s="126"/>
      <c r="Y175" s="130">
        <f>SUM(Y176:Y177)</f>
        <v>0</v>
      </c>
      <c r="Z175" s="126"/>
      <c r="AA175" s="131">
        <f>SUM(AA176:AA177)</f>
        <v>0</v>
      </c>
      <c r="AR175" s="132" t="s">
        <v>75</v>
      </c>
      <c r="AT175" s="133" t="s">
        <v>69</v>
      </c>
      <c r="AU175" s="133" t="s">
        <v>75</v>
      </c>
      <c r="AY175" s="132" t="s">
        <v>123</v>
      </c>
      <c r="BK175" s="134">
        <f>SUM(BK176:BK177)</f>
        <v>0</v>
      </c>
    </row>
    <row r="176" spans="2:65" s="1" customFormat="1" ht="25.5" customHeight="1" x14ac:dyDescent="0.3">
      <c r="B176" s="136"/>
      <c r="C176" s="137">
        <v>56</v>
      </c>
      <c r="D176" s="137" t="s">
        <v>125</v>
      </c>
      <c r="E176" s="138" t="s">
        <v>460</v>
      </c>
      <c r="F176" s="251" t="s">
        <v>461</v>
      </c>
      <c r="G176" s="251"/>
      <c r="H176" s="251"/>
      <c r="I176" s="251"/>
      <c r="J176" s="139" t="s">
        <v>128</v>
      </c>
      <c r="K176" s="140">
        <v>4</v>
      </c>
      <c r="L176" s="252"/>
      <c r="M176" s="252"/>
      <c r="N176" s="252">
        <f>ROUND(L176*K176,3)</f>
        <v>0</v>
      </c>
      <c r="O176" s="252"/>
      <c r="P176" s="252"/>
      <c r="Q176" s="252"/>
      <c r="R176" s="141"/>
      <c r="T176" s="142" t="s">
        <v>5</v>
      </c>
      <c r="U176" s="43" t="s">
        <v>37</v>
      </c>
      <c r="V176" s="143">
        <v>0</v>
      </c>
      <c r="W176" s="143">
        <f>V176*K176</f>
        <v>0</v>
      </c>
      <c r="X176" s="143">
        <v>0</v>
      </c>
      <c r="Y176" s="143">
        <f>X176*K176</f>
        <v>0</v>
      </c>
      <c r="Z176" s="143">
        <v>0</v>
      </c>
      <c r="AA176" s="144">
        <f>Z176*K176</f>
        <v>0</v>
      </c>
      <c r="AR176" s="21" t="s">
        <v>129</v>
      </c>
      <c r="AT176" s="21" t="s">
        <v>125</v>
      </c>
      <c r="AU176" s="21" t="s">
        <v>130</v>
      </c>
      <c r="AY176" s="21" t="s">
        <v>123</v>
      </c>
      <c r="BE176" s="145">
        <f>IF(U176="základná",N176,0)</f>
        <v>0</v>
      </c>
      <c r="BF176" s="145">
        <f>IF(U176="znížená",N176,0)</f>
        <v>0</v>
      </c>
      <c r="BG176" s="145">
        <f>IF(U176="zákl. prenesená",N176,0)</f>
        <v>0</v>
      </c>
      <c r="BH176" s="145">
        <f>IF(U176="zníž. prenesená",N176,0)</f>
        <v>0</v>
      </c>
      <c r="BI176" s="145">
        <f>IF(U176="nulová",N176,0)</f>
        <v>0</v>
      </c>
      <c r="BJ176" s="21" t="s">
        <v>130</v>
      </c>
      <c r="BK176" s="146">
        <f>ROUND(L176*K176,3)</f>
        <v>0</v>
      </c>
      <c r="BL176" s="21" t="s">
        <v>129</v>
      </c>
      <c r="BM176" s="21" t="s">
        <v>462</v>
      </c>
    </row>
    <row r="177" spans="2:65" s="1" customFormat="1" ht="16.5" customHeight="1" x14ac:dyDescent="0.3">
      <c r="B177" s="136"/>
      <c r="C177" s="171">
        <v>57</v>
      </c>
      <c r="D177" s="171" t="s">
        <v>254</v>
      </c>
      <c r="E177" s="172" t="s">
        <v>463</v>
      </c>
      <c r="F177" s="269" t="s">
        <v>464</v>
      </c>
      <c r="G177" s="269"/>
      <c r="H177" s="269"/>
      <c r="I177" s="269"/>
      <c r="J177" s="173" t="s">
        <v>465</v>
      </c>
      <c r="K177" s="174">
        <v>0.06</v>
      </c>
      <c r="L177" s="270"/>
      <c r="M177" s="270"/>
      <c r="N177" s="270">
        <f>ROUND(L177*K177,3)</f>
        <v>0</v>
      </c>
      <c r="O177" s="252"/>
      <c r="P177" s="252"/>
      <c r="Q177" s="252"/>
      <c r="R177" s="141"/>
      <c r="T177" s="142" t="s">
        <v>5</v>
      </c>
      <c r="U177" s="43" t="s">
        <v>37</v>
      </c>
      <c r="V177" s="143">
        <v>0</v>
      </c>
      <c r="W177" s="143">
        <f>V177*K177</f>
        <v>0</v>
      </c>
      <c r="X177" s="143">
        <v>0</v>
      </c>
      <c r="Y177" s="143">
        <f>X177*K177</f>
        <v>0</v>
      </c>
      <c r="Z177" s="143">
        <v>0</v>
      </c>
      <c r="AA177" s="144">
        <f>Z177*K177</f>
        <v>0</v>
      </c>
      <c r="AR177" s="21" t="s">
        <v>274</v>
      </c>
      <c r="AT177" s="21" t="s">
        <v>254</v>
      </c>
      <c r="AU177" s="21" t="s">
        <v>130</v>
      </c>
      <c r="AY177" s="21" t="s">
        <v>123</v>
      </c>
      <c r="BE177" s="145">
        <f>IF(U177="základná",N177,0)</f>
        <v>0</v>
      </c>
      <c r="BF177" s="145">
        <f>IF(U177="znížená",N177,0)</f>
        <v>0</v>
      </c>
      <c r="BG177" s="145">
        <f>IF(U177="zákl. prenesená",N177,0)</f>
        <v>0</v>
      </c>
      <c r="BH177" s="145">
        <f>IF(U177="zníž. prenesená",N177,0)</f>
        <v>0</v>
      </c>
      <c r="BI177" s="145">
        <f>IF(U177="nulová",N177,0)</f>
        <v>0</v>
      </c>
      <c r="BJ177" s="21" t="s">
        <v>130</v>
      </c>
      <c r="BK177" s="146">
        <f>ROUND(L177*K177,3)</f>
        <v>0</v>
      </c>
      <c r="BL177" s="21" t="s">
        <v>129</v>
      </c>
      <c r="BM177" s="21" t="s">
        <v>466</v>
      </c>
    </row>
    <row r="178" spans="2:65" s="9" customFormat="1" ht="29.85" customHeight="1" x14ac:dyDescent="0.35">
      <c r="B178" s="125"/>
      <c r="C178" s="126"/>
      <c r="D178" s="135" t="s">
        <v>548</v>
      </c>
      <c r="E178" s="135"/>
      <c r="F178" s="135"/>
      <c r="G178" s="135"/>
      <c r="H178" s="135"/>
      <c r="I178" s="135"/>
      <c r="J178" s="135"/>
      <c r="K178" s="135"/>
      <c r="L178" s="135"/>
      <c r="M178" s="135"/>
      <c r="N178" s="267">
        <f>N179+N180+N181</f>
        <v>0</v>
      </c>
      <c r="O178" s="268"/>
      <c r="P178" s="268"/>
      <c r="Q178" s="268"/>
      <c r="R178" s="128"/>
      <c r="T178" s="129"/>
      <c r="U178" s="126"/>
      <c r="V178" s="126"/>
      <c r="W178" s="130">
        <f>SUM(W179:W187)</f>
        <v>0</v>
      </c>
      <c r="X178" s="126"/>
      <c r="Y178" s="130">
        <f>SUM(Y179:Y187)</f>
        <v>0</v>
      </c>
      <c r="Z178" s="126"/>
      <c r="AA178" s="131">
        <f>SUM(AA179:AA187)</f>
        <v>0</v>
      </c>
      <c r="AR178" s="132" t="s">
        <v>75</v>
      </c>
      <c r="AT178" s="133" t="s">
        <v>69</v>
      </c>
      <c r="AU178" s="133" t="s">
        <v>75</v>
      </c>
      <c r="AY178" s="132" t="s">
        <v>123</v>
      </c>
      <c r="BK178" s="134">
        <f>SUM(BK179:BK187)</f>
        <v>0</v>
      </c>
    </row>
    <row r="179" spans="2:65" s="1" customFormat="1" ht="16.5" customHeight="1" x14ac:dyDescent="0.3">
      <c r="B179" s="136"/>
      <c r="C179" s="137">
        <v>58</v>
      </c>
      <c r="D179" s="137" t="s">
        <v>125</v>
      </c>
      <c r="E179" s="138" t="s">
        <v>445</v>
      </c>
      <c r="F179" s="251" t="s">
        <v>446</v>
      </c>
      <c r="G179" s="251"/>
      <c r="H179" s="251"/>
      <c r="I179" s="251"/>
      <c r="J179" s="139" t="s">
        <v>447</v>
      </c>
      <c r="K179" s="140">
        <v>24</v>
      </c>
      <c r="L179" s="252"/>
      <c r="M179" s="252"/>
      <c r="N179" s="252">
        <f t="shared" ref="N179:N181" si="130">ROUND(L179*K179,3)</f>
        <v>0</v>
      </c>
      <c r="O179" s="252"/>
      <c r="P179" s="252"/>
      <c r="Q179" s="252"/>
      <c r="R179" s="141"/>
      <c r="T179" s="142" t="s">
        <v>5</v>
      </c>
      <c r="U179" s="43" t="s">
        <v>37</v>
      </c>
      <c r="V179" s="143">
        <v>0</v>
      </c>
      <c r="W179" s="143">
        <f t="shared" ref="W179:W181" si="131">V179*K179</f>
        <v>0</v>
      </c>
      <c r="X179" s="143">
        <v>0</v>
      </c>
      <c r="Y179" s="143">
        <f t="shared" ref="Y179:Y181" si="132">X179*K179</f>
        <v>0</v>
      </c>
      <c r="Z179" s="143">
        <v>0</v>
      </c>
      <c r="AA179" s="144">
        <f t="shared" ref="AA179:AA181" si="133">Z179*K179</f>
        <v>0</v>
      </c>
      <c r="AR179" s="21" t="s">
        <v>129</v>
      </c>
      <c r="AT179" s="21" t="s">
        <v>125</v>
      </c>
      <c r="AU179" s="21" t="s">
        <v>130</v>
      </c>
      <c r="AY179" s="21" t="s">
        <v>123</v>
      </c>
      <c r="BE179" s="145">
        <f t="shared" ref="BE179:BE181" si="134">IF(U179="základná",N179,0)</f>
        <v>0</v>
      </c>
      <c r="BF179" s="145">
        <f t="shared" ref="BF179:BF181" si="135">IF(U179="znížená",N179,0)</f>
        <v>0</v>
      </c>
      <c r="BG179" s="145">
        <f t="shared" ref="BG179:BG181" si="136">IF(U179="zákl. prenesená",N179,0)</f>
        <v>0</v>
      </c>
      <c r="BH179" s="145">
        <f t="shared" ref="BH179:BH181" si="137">IF(U179="zníž. prenesená",N179,0)</f>
        <v>0</v>
      </c>
      <c r="BI179" s="145">
        <f t="shared" ref="BI179:BI181" si="138">IF(U179="nulová",N179,0)</f>
        <v>0</v>
      </c>
      <c r="BJ179" s="21" t="s">
        <v>130</v>
      </c>
      <c r="BK179" s="146">
        <f t="shared" ref="BK179:BK181" si="139">ROUND(L179*K179,3)</f>
        <v>0</v>
      </c>
      <c r="BL179" s="21" t="s">
        <v>129</v>
      </c>
      <c r="BM179" s="21" t="s">
        <v>448</v>
      </c>
    </row>
    <row r="180" spans="2:65" s="1" customFormat="1" ht="25.5" customHeight="1" x14ac:dyDescent="0.3">
      <c r="B180" s="136"/>
      <c r="C180" s="137">
        <v>59</v>
      </c>
      <c r="D180" s="137" t="s">
        <v>125</v>
      </c>
      <c r="E180" s="138" t="s">
        <v>449</v>
      </c>
      <c r="F180" s="251" t="s">
        <v>450</v>
      </c>
      <c r="G180" s="251"/>
      <c r="H180" s="251"/>
      <c r="I180" s="251"/>
      <c r="J180" s="139" t="s">
        <v>447</v>
      </c>
      <c r="K180" s="140">
        <v>10</v>
      </c>
      <c r="L180" s="252"/>
      <c r="M180" s="252"/>
      <c r="N180" s="252">
        <f t="shared" si="130"/>
        <v>0</v>
      </c>
      <c r="O180" s="252"/>
      <c r="P180" s="252"/>
      <c r="Q180" s="252"/>
      <c r="R180" s="141"/>
      <c r="T180" s="142" t="s">
        <v>5</v>
      </c>
      <c r="U180" s="43" t="s">
        <v>37</v>
      </c>
      <c r="V180" s="143">
        <v>0</v>
      </c>
      <c r="W180" s="143">
        <f t="shared" si="131"/>
        <v>0</v>
      </c>
      <c r="X180" s="143">
        <v>0</v>
      </c>
      <c r="Y180" s="143">
        <f t="shared" si="132"/>
        <v>0</v>
      </c>
      <c r="Z180" s="143">
        <v>0</v>
      </c>
      <c r="AA180" s="144">
        <f t="shared" si="133"/>
        <v>0</v>
      </c>
      <c r="AR180" s="21" t="s">
        <v>129</v>
      </c>
      <c r="AT180" s="21" t="s">
        <v>125</v>
      </c>
      <c r="AU180" s="21" t="s">
        <v>130</v>
      </c>
      <c r="AY180" s="21" t="s">
        <v>123</v>
      </c>
      <c r="BE180" s="145">
        <f t="shared" si="134"/>
        <v>0</v>
      </c>
      <c r="BF180" s="145">
        <f t="shared" si="135"/>
        <v>0</v>
      </c>
      <c r="BG180" s="145">
        <f t="shared" si="136"/>
        <v>0</v>
      </c>
      <c r="BH180" s="145">
        <f t="shared" si="137"/>
        <v>0</v>
      </c>
      <c r="BI180" s="145">
        <f t="shared" si="138"/>
        <v>0</v>
      </c>
      <c r="BJ180" s="21" t="s">
        <v>130</v>
      </c>
      <c r="BK180" s="146">
        <f t="shared" si="139"/>
        <v>0</v>
      </c>
      <c r="BL180" s="21" t="s">
        <v>129</v>
      </c>
      <c r="BM180" s="21" t="s">
        <v>451</v>
      </c>
    </row>
    <row r="181" spans="2:65" s="1" customFormat="1" ht="16.5" customHeight="1" x14ac:dyDescent="0.3">
      <c r="B181" s="136"/>
      <c r="C181" s="137">
        <v>60</v>
      </c>
      <c r="D181" s="137" t="s">
        <v>125</v>
      </c>
      <c r="E181" s="138" t="s">
        <v>452</v>
      </c>
      <c r="F181" s="251" t="s">
        <v>453</v>
      </c>
      <c r="G181" s="251"/>
      <c r="H181" s="251"/>
      <c r="I181" s="251"/>
      <c r="J181" s="139" t="s">
        <v>447</v>
      </c>
      <c r="K181" s="140">
        <v>10</v>
      </c>
      <c r="L181" s="252"/>
      <c r="M181" s="252"/>
      <c r="N181" s="252">
        <f t="shared" si="130"/>
        <v>0</v>
      </c>
      <c r="O181" s="252"/>
      <c r="P181" s="252"/>
      <c r="Q181" s="252"/>
      <c r="R181" s="141"/>
      <c r="T181" s="142" t="s">
        <v>5</v>
      </c>
      <c r="U181" s="43" t="s">
        <v>37</v>
      </c>
      <c r="V181" s="143">
        <v>0</v>
      </c>
      <c r="W181" s="143">
        <f t="shared" si="131"/>
        <v>0</v>
      </c>
      <c r="X181" s="143">
        <v>0</v>
      </c>
      <c r="Y181" s="143">
        <f t="shared" si="132"/>
        <v>0</v>
      </c>
      <c r="Z181" s="143">
        <v>0</v>
      </c>
      <c r="AA181" s="144">
        <f t="shared" si="133"/>
        <v>0</v>
      </c>
      <c r="AR181" s="21" t="s">
        <v>129</v>
      </c>
      <c r="AT181" s="21" t="s">
        <v>125</v>
      </c>
      <c r="AU181" s="21" t="s">
        <v>130</v>
      </c>
      <c r="AY181" s="21" t="s">
        <v>123</v>
      </c>
      <c r="BE181" s="145">
        <f t="shared" si="134"/>
        <v>0</v>
      </c>
      <c r="BF181" s="145">
        <f t="shared" si="135"/>
        <v>0</v>
      </c>
      <c r="BG181" s="145">
        <f t="shared" si="136"/>
        <v>0</v>
      </c>
      <c r="BH181" s="145">
        <f t="shared" si="137"/>
        <v>0</v>
      </c>
      <c r="BI181" s="145">
        <f t="shared" si="138"/>
        <v>0</v>
      </c>
      <c r="BJ181" s="21" t="s">
        <v>130</v>
      </c>
      <c r="BK181" s="146">
        <f t="shared" si="139"/>
        <v>0</v>
      </c>
      <c r="BL181" s="21" t="s">
        <v>129</v>
      </c>
      <c r="BM181" s="21" t="s">
        <v>454</v>
      </c>
    </row>
    <row r="182" spans="2:65" s="9" customFormat="1" ht="37.35" customHeight="1" x14ac:dyDescent="0.35">
      <c r="B182" s="125"/>
      <c r="C182" s="126"/>
      <c r="D182" s="127" t="s">
        <v>394</v>
      </c>
      <c r="E182" s="127"/>
      <c r="F182" s="127"/>
      <c r="G182" s="127"/>
      <c r="H182" s="127"/>
      <c r="I182" s="127"/>
      <c r="J182" s="127"/>
      <c r="K182" s="127"/>
      <c r="L182" s="127"/>
      <c r="M182" s="127"/>
      <c r="N182" s="277">
        <f>N183+N184+N185+N186+N187</f>
        <v>0</v>
      </c>
      <c r="O182" s="278"/>
      <c r="P182" s="278"/>
      <c r="Q182" s="278"/>
      <c r="R182" s="128"/>
      <c r="T182" s="129"/>
      <c r="U182" s="126"/>
      <c r="V182" s="126"/>
      <c r="W182" s="130">
        <f>W187</f>
        <v>0</v>
      </c>
      <c r="X182" s="126"/>
      <c r="Y182" s="130">
        <f>Y187</f>
        <v>0</v>
      </c>
      <c r="Z182" s="126"/>
      <c r="AA182" s="131">
        <f>AA187</f>
        <v>0</v>
      </c>
      <c r="AR182" s="132" t="s">
        <v>75</v>
      </c>
      <c r="AT182" s="133" t="s">
        <v>69</v>
      </c>
      <c r="AU182" s="133" t="s">
        <v>70</v>
      </c>
      <c r="AY182" s="132" t="s">
        <v>123</v>
      </c>
      <c r="BK182" s="134">
        <f>BK187</f>
        <v>0</v>
      </c>
    </row>
    <row r="183" spans="2:65" s="1" customFormat="1" ht="16.5" customHeight="1" x14ac:dyDescent="0.3">
      <c r="B183" s="136"/>
      <c r="C183" s="137">
        <v>61</v>
      </c>
      <c r="D183" s="137" t="s">
        <v>125</v>
      </c>
      <c r="E183" s="138" t="s">
        <v>455</v>
      </c>
      <c r="F183" s="251" t="s">
        <v>456</v>
      </c>
      <c r="G183" s="251"/>
      <c r="H183" s="251"/>
      <c r="I183" s="251"/>
      <c r="J183" s="139" t="s">
        <v>447</v>
      </c>
      <c r="K183" s="140">
        <v>20</v>
      </c>
      <c r="L183" s="252"/>
      <c r="M183" s="252"/>
      <c r="N183" s="252">
        <f t="shared" ref="N183:N184" si="140">ROUND(L183*K183,3)</f>
        <v>0</v>
      </c>
      <c r="O183" s="252"/>
      <c r="P183" s="252"/>
      <c r="Q183" s="252"/>
      <c r="R183" s="141"/>
      <c r="T183" s="142" t="s">
        <v>5</v>
      </c>
      <c r="U183" s="43" t="s">
        <v>37</v>
      </c>
      <c r="V183" s="143">
        <v>0</v>
      </c>
      <c r="W183" s="143">
        <f t="shared" ref="W183:W184" si="141">V183*K183</f>
        <v>0</v>
      </c>
      <c r="X183" s="143">
        <v>0</v>
      </c>
      <c r="Y183" s="143">
        <f t="shared" ref="Y183:Y184" si="142">X183*K183</f>
        <v>0</v>
      </c>
      <c r="Z183" s="143">
        <v>0</v>
      </c>
      <c r="AA183" s="144">
        <f t="shared" ref="AA183:AA184" si="143">Z183*K183</f>
        <v>0</v>
      </c>
      <c r="AR183" s="21" t="s">
        <v>129</v>
      </c>
      <c r="AT183" s="21" t="s">
        <v>125</v>
      </c>
      <c r="AU183" s="21" t="s">
        <v>130</v>
      </c>
      <c r="AY183" s="21" t="s">
        <v>123</v>
      </c>
      <c r="BE183" s="145">
        <f t="shared" ref="BE183:BE184" si="144">IF(U183="základná",N183,0)</f>
        <v>0</v>
      </c>
      <c r="BF183" s="145">
        <f t="shared" ref="BF183:BF184" si="145">IF(U183="znížená",N183,0)</f>
        <v>0</v>
      </c>
      <c r="BG183" s="145">
        <f t="shared" ref="BG183:BG184" si="146">IF(U183="zákl. prenesená",N183,0)</f>
        <v>0</v>
      </c>
      <c r="BH183" s="145">
        <f t="shared" ref="BH183:BH184" si="147">IF(U183="zníž. prenesená",N183,0)</f>
        <v>0</v>
      </c>
      <c r="BI183" s="145">
        <f t="shared" ref="BI183:BI184" si="148">IF(U183="nulová",N183,0)</f>
        <v>0</v>
      </c>
      <c r="BJ183" s="21" t="s">
        <v>130</v>
      </c>
      <c r="BK183" s="146">
        <f t="shared" ref="BK183:BK184" si="149">ROUND(L183*K183,3)</f>
        <v>0</v>
      </c>
      <c r="BL183" s="21" t="s">
        <v>129</v>
      </c>
      <c r="BM183" s="21" t="s">
        <v>457</v>
      </c>
    </row>
    <row r="184" spans="2:65" s="1" customFormat="1" ht="38.25" customHeight="1" x14ac:dyDescent="0.3">
      <c r="B184" s="136"/>
      <c r="C184" s="137">
        <v>62</v>
      </c>
      <c r="D184" s="137" t="s">
        <v>125</v>
      </c>
      <c r="E184" s="179" t="s">
        <v>458</v>
      </c>
      <c r="F184" s="251" t="s">
        <v>549</v>
      </c>
      <c r="G184" s="251"/>
      <c r="H184" s="251"/>
      <c r="I184" s="251"/>
      <c r="J184" s="139" t="s">
        <v>447</v>
      </c>
      <c r="K184" s="140">
        <v>4</v>
      </c>
      <c r="L184" s="252"/>
      <c r="M184" s="252"/>
      <c r="N184" s="252">
        <f t="shared" si="140"/>
        <v>0</v>
      </c>
      <c r="O184" s="252"/>
      <c r="P184" s="252"/>
      <c r="Q184" s="252"/>
      <c r="R184" s="141"/>
      <c r="T184" s="142" t="s">
        <v>5</v>
      </c>
      <c r="U184" s="43" t="s">
        <v>37</v>
      </c>
      <c r="V184" s="143">
        <v>0</v>
      </c>
      <c r="W184" s="143">
        <f t="shared" si="141"/>
        <v>0</v>
      </c>
      <c r="X184" s="143">
        <v>0</v>
      </c>
      <c r="Y184" s="143">
        <f t="shared" si="142"/>
        <v>0</v>
      </c>
      <c r="Z184" s="143">
        <v>0</v>
      </c>
      <c r="AA184" s="144">
        <f t="shared" si="143"/>
        <v>0</v>
      </c>
      <c r="AR184" s="21" t="s">
        <v>129</v>
      </c>
      <c r="AT184" s="21" t="s">
        <v>125</v>
      </c>
      <c r="AU184" s="21" t="s">
        <v>130</v>
      </c>
      <c r="AY184" s="21" t="s">
        <v>123</v>
      </c>
      <c r="BE184" s="145">
        <f t="shared" si="144"/>
        <v>0</v>
      </c>
      <c r="BF184" s="145">
        <f t="shared" si="145"/>
        <v>0</v>
      </c>
      <c r="BG184" s="145">
        <f t="shared" si="146"/>
        <v>0</v>
      </c>
      <c r="BH184" s="145">
        <f t="shared" si="147"/>
        <v>0</v>
      </c>
      <c r="BI184" s="145">
        <f t="shared" si="148"/>
        <v>0</v>
      </c>
      <c r="BJ184" s="21" t="s">
        <v>130</v>
      </c>
      <c r="BK184" s="146">
        <f t="shared" si="149"/>
        <v>0</v>
      </c>
      <c r="BL184" s="21" t="s">
        <v>129</v>
      </c>
      <c r="BM184" s="21" t="s">
        <v>459</v>
      </c>
    </row>
    <row r="185" spans="2:65" s="1" customFormat="1" ht="16.5" customHeight="1" x14ac:dyDescent="0.3">
      <c r="B185" s="136"/>
      <c r="C185" s="137">
        <v>63</v>
      </c>
      <c r="D185" s="137" t="s">
        <v>125</v>
      </c>
      <c r="E185" s="179" t="s">
        <v>550</v>
      </c>
      <c r="F185" s="251" t="s">
        <v>551</v>
      </c>
      <c r="G185" s="251"/>
      <c r="H185" s="251"/>
      <c r="I185" s="251"/>
      <c r="J185" s="139" t="s">
        <v>447</v>
      </c>
      <c r="K185" s="140">
        <v>2</v>
      </c>
      <c r="L185" s="252"/>
      <c r="M185" s="252"/>
      <c r="N185" s="252">
        <f t="shared" ref="N185" si="150">ROUND(L185*K185,3)</f>
        <v>0</v>
      </c>
      <c r="O185" s="252"/>
      <c r="P185" s="252"/>
      <c r="Q185" s="252"/>
      <c r="R185" s="141"/>
      <c r="T185" s="142" t="s">
        <v>5</v>
      </c>
      <c r="U185" s="43" t="s">
        <v>37</v>
      </c>
      <c r="V185" s="143">
        <v>0</v>
      </c>
      <c r="W185" s="143">
        <f t="shared" ref="W185" si="151">V185*K185</f>
        <v>0</v>
      </c>
      <c r="X185" s="143">
        <v>0</v>
      </c>
      <c r="Y185" s="143">
        <f t="shared" ref="Y185" si="152">X185*K185</f>
        <v>0</v>
      </c>
      <c r="Z185" s="143">
        <v>0</v>
      </c>
      <c r="AA185" s="144">
        <f t="shared" ref="AA185" si="153">Z185*K185</f>
        <v>0</v>
      </c>
      <c r="AR185" s="21" t="s">
        <v>129</v>
      </c>
      <c r="AT185" s="21" t="s">
        <v>125</v>
      </c>
      <c r="AU185" s="21" t="s">
        <v>130</v>
      </c>
      <c r="AY185" s="21" t="s">
        <v>123</v>
      </c>
      <c r="BE185" s="145">
        <f t="shared" ref="BE185" si="154">IF(U185="základná",N185,0)</f>
        <v>0</v>
      </c>
      <c r="BF185" s="145">
        <f t="shared" ref="BF185" si="155">IF(U185="znížená",N185,0)</f>
        <v>0</v>
      </c>
      <c r="BG185" s="145">
        <f t="shared" ref="BG185" si="156">IF(U185="zákl. prenesená",N185,0)</f>
        <v>0</v>
      </c>
      <c r="BH185" s="145">
        <f t="shared" ref="BH185" si="157">IF(U185="zníž. prenesená",N185,0)</f>
        <v>0</v>
      </c>
      <c r="BI185" s="145">
        <f t="shared" ref="BI185" si="158">IF(U185="nulová",N185,0)</f>
        <v>0</v>
      </c>
      <c r="BJ185" s="21" t="s">
        <v>130</v>
      </c>
      <c r="BK185" s="146">
        <f t="shared" ref="BK185" si="159">ROUND(L185*K185,3)</f>
        <v>0</v>
      </c>
      <c r="BL185" s="21" t="s">
        <v>129</v>
      </c>
      <c r="BM185" s="21" t="s">
        <v>457</v>
      </c>
    </row>
    <row r="186" spans="2:65" s="1" customFormat="1" ht="16.5" customHeight="1" x14ac:dyDescent="0.3">
      <c r="B186" s="136"/>
      <c r="C186" s="137">
        <v>64</v>
      </c>
      <c r="D186" s="137" t="s">
        <v>125</v>
      </c>
      <c r="E186" s="179" t="s">
        <v>552</v>
      </c>
      <c r="F186" s="251" t="s">
        <v>553</v>
      </c>
      <c r="G186" s="251"/>
      <c r="H186" s="251"/>
      <c r="I186" s="251"/>
      <c r="J186" s="139" t="s">
        <v>447</v>
      </c>
      <c r="K186" s="140">
        <v>2</v>
      </c>
      <c r="L186" s="252"/>
      <c r="M186" s="252"/>
      <c r="N186" s="252">
        <f t="shared" ref="N186" si="160">ROUND(L186*K186,3)</f>
        <v>0</v>
      </c>
      <c r="O186" s="252"/>
      <c r="P186" s="252"/>
      <c r="Q186" s="252"/>
      <c r="R186" s="141"/>
      <c r="T186" s="142" t="s">
        <v>5</v>
      </c>
      <c r="U186" s="43" t="s">
        <v>37</v>
      </c>
      <c r="V186" s="143">
        <v>0</v>
      </c>
      <c r="W186" s="143">
        <f t="shared" ref="W186" si="161">V186*K186</f>
        <v>0</v>
      </c>
      <c r="X186" s="143">
        <v>0</v>
      </c>
      <c r="Y186" s="143">
        <f t="shared" ref="Y186" si="162">X186*K186</f>
        <v>0</v>
      </c>
      <c r="Z186" s="143">
        <v>0</v>
      </c>
      <c r="AA186" s="144">
        <f t="shared" ref="AA186" si="163">Z186*K186</f>
        <v>0</v>
      </c>
      <c r="AR186" s="21" t="s">
        <v>129</v>
      </c>
      <c r="AT186" s="21" t="s">
        <v>125</v>
      </c>
      <c r="AU186" s="21" t="s">
        <v>130</v>
      </c>
      <c r="AY186" s="21" t="s">
        <v>123</v>
      </c>
      <c r="BE186" s="145">
        <f t="shared" ref="BE186" si="164">IF(U186="základná",N186,0)</f>
        <v>0</v>
      </c>
      <c r="BF186" s="145">
        <f t="shared" ref="BF186" si="165">IF(U186="znížená",N186,0)</f>
        <v>0</v>
      </c>
      <c r="BG186" s="145">
        <f t="shared" ref="BG186" si="166">IF(U186="zákl. prenesená",N186,0)</f>
        <v>0</v>
      </c>
      <c r="BH186" s="145">
        <f t="shared" ref="BH186" si="167">IF(U186="zníž. prenesená",N186,0)</f>
        <v>0</v>
      </c>
      <c r="BI186" s="145">
        <f t="shared" ref="BI186" si="168">IF(U186="nulová",N186,0)</f>
        <v>0</v>
      </c>
      <c r="BJ186" s="21" t="s">
        <v>130</v>
      </c>
      <c r="BK186" s="146">
        <f t="shared" ref="BK186" si="169">ROUND(L186*K186,3)</f>
        <v>0</v>
      </c>
      <c r="BL186" s="21" t="s">
        <v>129</v>
      </c>
      <c r="BM186" s="21" t="s">
        <v>457</v>
      </c>
    </row>
    <row r="187" spans="2:65" s="1" customFormat="1" ht="16.5" customHeight="1" x14ac:dyDescent="0.3">
      <c r="B187" s="136"/>
      <c r="C187" s="137">
        <v>65</v>
      </c>
      <c r="D187" s="137" t="s">
        <v>125</v>
      </c>
      <c r="E187" s="179" t="s">
        <v>554</v>
      </c>
      <c r="F187" s="251" t="s">
        <v>555</v>
      </c>
      <c r="G187" s="251"/>
      <c r="H187" s="251"/>
      <c r="I187" s="251"/>
      <c r="J187" s="180" t="s">
        <v>447</v>
      </c>
      <c r="K187" s="140">
        <v>8</v>
      </c>
      <c r="L187" s="252"/>
      <c r="M187" s="252"/>
      <c r="N187" s="252">
        <f>ROUND(L187*K187,3)</f>
        <v>0</v>
      </c>
      <c r="O187" s="252"/>
      <c r="P187" s="252"/>
      <c r="Q187" s="252"/>
      <c r="R187" s="141"/>
      <c r="T187" s="142" t="s">
        <v>5</v>
      </c>
      <c r="U187" s="175" t="s">
        <v>37</v>
      </c>
      <c r="V187" s="176">
        <v>0</v>
      </c>
      <c r="W187" s="176">
        <f>V187*K187</f>
        <v>0</v>
      </c>
      <c r="X187" s="176">
        <v>0</v>
      </c>
      <c r="Y187" s="176">
        <f>X187*K187</f>
        <v>0</v>
      </c>
      <c r="Z187" s="176">
        <v>0</v>
      </c>
      <c r="AA187" s="177">
        <f>Z187*K187</f>
        <v>0</v>
      </c>
      <c r="AR187" s="21" t="s">
        <v>129</v>
      </c>
      <c r="AT187" s="21" t="s">
        <v>125</v>
      </c>
      <c r="AU187" s="21" t="s">
        <v>75</v>
      </c>
      <c r="AY187" s="21" t="s">
        <v>123</v>
      </c>
      <c r="BE187" s="145">
        <f>IF(U187="základná",N187,0)</f>
        <v>0</v>
      </c>
      <c r="BF187" s="145">
        <f>IF(U187="znížená",N187,0)</f>
        <v>0</v>
      </c>
      <c r="BG187" s="145">
        <f>IF(U187="zákl. prenesená",N187,0)</f>
        <v>0</v>
      </c>
      <c r="BH187" s="145">
        <f>IF(U187="zníž. prenesená",N187,0)</f>
        <v>0</v>
      </c>
      <c r="BI187" s="145">
        <f>IF(U187="nulová",N187,0)</f>
        <v>0</v>
      </c>
      <c r="BJ187" s="21" t="s">
        <v>130</v>
      </c>
      <c r="BK187" s="146">
        <f>ROUND(L187*K187,3)</f>
        <v>0</v>
      </c>
      <c r="BL187" s="21" t="s">
        <v>129</v>
      </c>
      <c r="BM187" s="21" t="s">
        <v>467</v>
      </c>
    </row>
    <row r="188" spans="2:65" s="1" customFormat="1" ht="6.9" customHeight="1" x14ac:dyDescent="0.3">
      <c r="B188" s="58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60"/>
    </row>
  </sheetData>
  <mergeCells count="258">
    <mergeCell ref="N185:Q185"/>
    <mergeCell ref="N93:Q93"/>
    <mergeCell ref="N91:Q91"/>
    <mergeCell ref="N182:Q182"/>
    <mergeCell ref="F187:I187"/>
    <mergeCell ref="L187:M187"/>
    <mergeCell ref="N187:Q187"/>
    <mergeCell ref="N171:Q171"/>
    <mergeCell ref="N172:Q172"/>
    <mergeCell ref="L172:M172"/>
    <mergeCell ref="F172:I172"/>
    <mergeCell ref="F185:I185"/>
    <mergeCell ref="L185:M185"/>
    <mergeCell ref="N175:Q175"/>
    <mergeCell ref="F176:I176"/>
    <mergeCell ref="L176:M176"/>
    <mergeCell ref="N176:Q176"/>
    <mergeCell ref="F177:I177"/>
    <mergeCell ref="L177:M177"/>
    <mergeCell ref="N177:Q177"/>
    <mergeCell ref="F186:I186"/>
    <mergeCell ref="L186:M186"/>
    <mergeCell ref="N186:Q186"/>
    <mergeCell ref="F184:I184"/>
    <mergeCell ref="L184:M184"/>
    <mergeCell ref="N184:Q184"/>
    <mergeCell ref="F183:I183"/>
    <mergeCell ref="L183:M183"/>
    <mergeCell ref="N183:Q183"/>
    <mergeCell ref="F180:I180"/>
    <mergeCell ref="L180:M180"/>
    <mergeCell ref="N180:Q180"/>
    <mergeCell ref="F181:I181"/>
    <mergeCell ref="L181:M181"/>
    <mergeCell ref="N181:Q181"/>
    <mergeCell ref="N178:Q178"/>
    <mergeCell ref="F179:I179"/>
    <mergeCell ref="L179:M179"/>
    <mergeCell ref="N179:Q179"/>
    <mergeCell ref="F173:I173"/>
    <mergeCell ref="L173:M173"/>
    <mergeCell ref="N173:Q173"/>
    <mergeCell ref="F174:I174"/>
    <mergeCell ref="L174:M174"/>
    <mergeCell ref="N174:Q174"/>
    <mergeCell ref="F170:I170"/>
    <mergeCell ref="L170:M170"/>
    <mergeCell ref="N170:Q170"/>
    <mergeCell ref="F168:I168"/>
    <mergeCell ref="L168:M168"/>
    <mergeCell ref="N168:Q168"/>
    <mergeCell ref="F169:I169"/>
    <mergeCell ref="L169:M169"/>
    <mergeCell ref="N169:Q169"/>
    <mergeCell ref="F166:I166"/>
    <mergeCell ref="L166:M166"/>
    <mergeCell ref="N166:Q166"/>
    <mergeCell ref="F167:I167"/>
    <mergeCell ref="L167:M167"/>
    <mergeCell ref="N167:Q167"/>
    <mergeCell ref="F164:I164"/>
    <mergeCell ref="L164:M164"/>
    <mergeCell ref="N164:Q164"/>
    <mergeCell ref="F165:I165"/>
    <mergeCell ref="L165:M165"/>
    <mergeCell ref="N165:Q165"/>
    <mergeCell ref="F162:I162"/>
    <mergeCell ref="L162:M162"/>
    <mergeCell ref="N162:Q162"/>
    <mergeCell ref="F163:I163"/>
    <mergeCell ref="L163:M163"/>
    <mergeCell ref="N163:Q163"/>
    <mergeCell ref="F160:I160"/>
    <mergeCell ref="L160:M160"/>
    <mergeCell ref="N160:Q160"/>
    <mergeCell ref="F161:I161"/>
    <mergeCell ref="L161:M161"/>
    <mergeCell ref="N161:Q161"/>
    <mergeCell ref="F158:I158"/>
    <mergeCell ref="L158:M158"/>
    <mergeCell ref="N158:Q158"/>
    <mergeCell ref="F159:I159"/>
    <mergeCell ref="L159:M159"/>
    <mergeCell ref="N159:Q159"/>
    <mergeCell ref="F156:I156"/>
    <mergeCell ref="L156:M156"/>
    <mergeCell ref="N156:Q156"/>
    <mergeCell ref="F157:I157"/>
    <mergeCell ref="L157:M157"/>
    <mergeCell ref="N157:Q157"/>
    <mergeCell ref="F154:I154"/>
    <mergeCell ref="L154:M154"/>
    <mergeCell ref="N154:Q154"/>
    <mergeCell ref="F155:I155"/>
    <mergeCell ref="L155:M155"/>
    <mergeCell ref="N155:Q155"/>
    <mergeCell ref="F152:I152"/>
    <mergeCell ref="L152:M152"/>
    <mergeCell ref="N152:Q152"/>
    <mergeCell ref="F153:I153"/>
    <mergeCell ref="L153:M153"/>
    <mergeCell ref="N153:Q153"/>
    <mergeCell ref="F150:I150"/>
    <mergeCell ref="L150:M150"/>
    <mergeCell ref="N150:Q150"/>
    <mergeCell ref="F151:I151"/>
    <mergeCell ref="L151:M151"/>
    <mergeCell ref="N151:Q151"/>
    <mergeCell ref="F148:I148"/>
    <mergeCell ref="L148:M148"/>
    <mergeCell ref="N148:Q148"/>
    <mergeCell ref="F149:I149"/>
    <mergeCell ref="L149:M149"/>
    <mergeCell ref="N149:Q149"/>
    <mergeCell ref="F146:I146"/>
    <mergeCell ref="L146:M146"/>
    <mergeCell ref="N146:Q146"/>
    <mergeCell ref="F147:I147"/>
    <mergeCell ref="L147:M147"/>
    <mergeCell ref="N147:Q147"/>
    <mergeCell ref="F145:I145"/>
    <mergeCell ref="L145:M145"/>
    <mergeCell ref="N145:Q145"/>
    <mergeCell ref="F143:I143"/>
    <mergeCell ref="L143:M143"/>
    <mergeCell ref="N143:Q143"/>
    <mergeCell ref="F144:I144"/>
    <mergeCell ref="L144:M144"/>
    <mergeCell ref="N144:Q144"/>
    <mergeCell ref="F141:I141"/>
    <mergeCell ref="L141:M141"/>
    <mergeCell ref="N141:Q141"/>
    <mergeCell ref="F142:I142"/>
    <mergeCell ref="L142:M142"/>
    <mergeCell ref="N142:Q142"/>
    <mergeCell ref="F139:I139"/>
    <mergeCell ref="L139:M139"/>
    <mergeCell ref="N139:Q139"/>
    <mergeCell ref="F140:I140"/>
    <mergeCell ref="L140:M140"/>
    <mergeCell ref="N140:Q140"/>
    <mergeCell ref="F137:I137"/>
    <mergeCell ref="L137:M137"/>
    <mergeCell ref="N137:Q137"/>
    <mergeCell ref="F138:I138"/>
    <mergeCell ref="L138:M138"/>
    <mergeCell ref="N138:Q138"/>
    <mergeCell ref="F135:I135"/>
    <mergeCell ref="L135:M135"/>
    <mergeCell ref="N135:Q135"/>
    <mergeCell ref="F136:I136"/>
    <mergeCell ref="L136:M136"/>
    <mergeCell ref="N136:Q136"/>
    <mergeCell ref="F133:I133"/>
    <mergeCell ref="L133:M133"/>
    <mergeCell ref="N133:Q133"/>
    <mergeCell ref="F134:I134"/>
    <mergeCell ref="L134:M134"/>
    <mergeCell ref="N134:Q134"/>
    <mergeCell ref="F132:I132"/>
    <mergeCell ref="L132:M132"/>
    <mergeCell ref="N132:Q132"/>
    <mergeCell ref="F130:I130"/>
    <mergeCell ref="L130:M130"/>
    <mergeCell ref="N130:Q130"/>
    <mergeCell ref="F131:I131"/>
    <mergeCell ref="L131:M131"/>
    <mergeCell ref="N131:Q131"/>
    <mergeCell ref="F128:I128"/>
    <mergeCell ref="L128:M128"/>
    <mergeCell ref="N128:Q128"/>
    <mergeCell ref="F129:I129"/>
    <mergeCell ref="L129:M129"/>
    <mergeCell ref="N129:Q129"/>
    <mergeCell ref="F126:I126"/>
    <mergeCell ref="L126:M126"/>
    <mergeCell ref="N126:Q126"/>
    <mergeCell ref="F127:I127"/>
    <mergeCell ref="L127:M127"/>
    <mergeCell ref="N127:Q127"/>
    <mergeCell ref="F124:I124"/>
    <mergeCell ref="L124:M124"/>
    <mergeCell ref="N124:Q124"/>
    <mergeCell ref="F125:I125"/>
    <mergeCell ref="L125:M125"/>
    <mergeCell ref="N125:Q125"/>
    <mergeCell ref="F122:I122"/>
    <mergeCell ref="L122:M122"/>
    <mergeCell ref="N122:Q122"/>
    <mergeCell ref="F123:I123"/>
    <mergeCell ref="L123:M123"/>
    <mergeCell ref="N123:Q123"/>
    <mergeCell ref="F121:I121"/>
    <mergeCell ref="L121:M121"/>
    <mergeCell ref="N121:Q121"/>
    <mergeCell ref="N118:Q118"/>
    <mergeCell ref="F119:I119"/>
    <mergeCell ref="L119:M119"/>
    <mergeCell ref="N119:Q119"/>
    <mergeCell ref="F120:I120"/>
    <mergeCell ref="L120:M120"/>
    <mergeCell ref="N120:Q120"/>
    <mergeCell ref="M113:Q113"/>
    <mergeCell ref="F115:I115"/>
    <mergeCell ref="L115:M115"/>
    <mergeCell ref="N115:Q115"/>
    <mergeCell ref="N116:Q116"/>
    <mergeCell ref="N117:Q117"/>
    <mergeCell ref="L99:Q99"/>
    <mergeCell ref="C105:Q105"/>
    <mergeCell ref="F107:P107"/>
    <mergeCell ref="F108:P108"/>
    <mergeCell ref="M110:P110"/>
    <mergeCell ref="M112:Q112"/>
    <mergeCell ref="N88:Q88"/>
    <mergeCell ref="N89:Q89"/>
    <mergeCell ref="N90:Q90"/>
    <mergeCell ref="N92:Q92"/>
    <mergeCell ref="N95:Q95"/>
    <mergeCell ref="N97:Q97"/>
    <mergeCell ref="F78:P78"/>
    <mergeCell ref="F79:P79"/>
    <mergeCell ref="M81:P81"/>
    <mergeCell ref="M83:Q83"/>
    <mergeCell ref="M84:Q84"/>
    <mergeCell ref="C86:G86"/>
    <mergeCell ref="N86:Q86"/>
    <mergeCell ref="H35:J35"/>
    <mergeCell ref="M35:P35"/>
    <mergeCell ref="H36:J36"/>
    <mergeCell ref="M36:P36"/>
    <mergeCell ref="L38:P38"/>
    <mergeCell ref="C76:Q76"/>
    <mergeCell ref="M30:P30"/>
    <mergeCell ref="H32:J32"/>
    <mergeCell ref="M32:P32"/>
    <mergeCell ref="H33:J33"/>
    <mergeCell ref="M33:P33"/>
    <mergeCell ref="H34:J34"/>
    <mergeCell ref="M34:P34"/>
    <mergeCell ref="E24:L24"/>
    <mergeCell ref="M27:P27"/>
    <mergeCell ref="M28:P28"/>
    <mergeCell ref="O9:P9"/>
    <mergeCell ref="O11:P11"/>
    <mergeCell ref="O12:P12"/>
    <mergeCell ref="O14:P14"/>
    <mergeCell ref="O15:P15"/>
    <mergeCell ref="O17:P17"/>
    <mergeCell ref="H1:K1"/>
    <mergeCell ref="C2:Q2"/>
    <mergeCell ref="S2:AC2"/>
    <mergeCell ref="C4:Q4"/>
    <mergeCell ref="F6:P6"/>
    <mergeCell ref="F7:P7"/>
    <mergeCell ref="O18:P18"/>
    <mergeCell ref="O20:P20"/>
    <mergeCell ref="O21:P21"/>
  </mergeCells>
  <hyperlinks>
    <hyperlink ref="F1:G1" location="C2" display="1) Krycí list rozpočtu" xr:uid="{00000000-0004-0000-0200-000000000000}"/>
    <hyperlink ref="H1:K1" location="C86" display="2) Rekapitulácia rozpočtu" xr:uid="{00000000-0004-0000-0200-000001000000}"/>
    <hyperlink ref="L1" location="C112" display="3) Rozpočet" xr:uid="{00000000-0004-0000-0200-000002000000}"/>
    <hyperlink ref="S1:T1" location="'Rekapitulácia stavby'!C2" display="Rekapitulácia stavby" xr:uid="{00000000-0004-0000-02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177"/>
  <sheetViews>
    <sheetView showGridLines="0" workbookViewId="0">
      <pane ySplit="1" topLeftCell="A181" activePane="bottomLeft" state="frozen"/>
      <selection pane="bottomLeft" activeCell="O9" sqref="O9:P9"/>
    </sheetView>
  </sheetViews>
  <sheetFormatPr defaultColWidth="9.28515625" defaultRowHeight="12" x14ac:dyDescent="0.3"/>
  <cols>
    <col min="1" max="1" width="8.28515625" style="183" customWidth="1"/>
    <col min="2" max="2" width="1.7109375" style="183" customWidth="1"/>
    <col min="3" max="3" width="4.140625" style="183" customWidth="1"/>
    <col min="4" max="4" width="4.28515625" style="183" customWidth="1"/>
    <col min="5" max="5" width="17.140625" style="183" customWidth="1"/>
    <col min="6" max="7" width="11.140625" style="183" customWidth="1"/>
    <col min="8" max="8" width="12.42578125" style="183" customWidth="1"/>
    <col min="9" max="9" width="7" style="183" customWidth="1"/>
    <col min="10" max="10" width="5.140625" style="183" customWidth="1"/>
    <col min="11" max="11" width="11.42578125" style="183" customWidth="1"/>
    <col min="12" max="12" width="12" style="183" customWidth="1"/>
    <col min="13" max="14" width="6" style="183" customWidth="1"/>
    <col min="15" max="15" width="2" style="183" customWidth="1"/>
    <col min="16" max="16" width="12.42578125" style="183" customWidth="1"/>
    <col min="17" max="17" width="4.140625" style="183" customWidth="1"/>
    <col min="18" max="18" width="1.7109375" style="183" customWidth="1"/>
    <col min="19" max="19" width="8.140625" style="183" customWidth="1"/>
    <col min="20" max="20" width="29.7109375" style="183" hidden="1" customWidth="1"/>
    <col min="21" max="21" width="16.28515625" style="183" hidden="1" customWidth="1"/>
    <col min="22" max="22" width="12.28515625" style="183" hidden="1" customWidth="1"/>
    <col min="23" max="23" width="16.28515625" style="183" hidden="1" customWidth="1"/>
    <col min="24" max="24" width="12.140625" style="183" hidden="1" customWidth="1"/>
    <col min="25" max="25" width="15" style="183" hidden="1" customWidth="1"/>
    <col min="26" max="26" width="11" style="183" hidden="1" customWidth="1"/>
    <col min="27" max="27" width="15" style="183" hidden="1" customWidth="1"/>
    <col min="28" max="28" width="16.28515625" style="183" hidden="1" customWidth="1"/>
    <col min="29" max="29" width="11" style="183" customWidth="1"/>
    <col min="30" max="30" width="15" style="183" customWidth="1"/>
    <col min="31" max="31" width="16.28515625" style="183" customWidth="1"/>
    <col min="32" max="16384" width="9.28515625" style="183"/>
  </cols>
  <sheetData>
    <row r="1" spans="1:66" ht="21.75" customHeight="1" x14ac:dyDescent="0.3">
      <c r="A1" s="99"/>
      <c r="B1" s="14"/>
      <c r="C1" s="14"/>
      <c r="D1" s="15" t="s">
        <v>1</v>
      </c>
      <c r="E1" s="14"/>
      <c r="F1" s="16" t="s">
        <v>81</v>
      </c>
      <c r="G1" s="16"/>
      <c r="H1" s="271" t="s">
        <v>82</v>
      </c>
      <c r="I1" s="271"/>
      <c r="J1" s="271"/>
      <c r="K1" s="271"/>
      <c r="L1" s="16" t="s">
        <v>83</v>
      </c>
      <c r="M1" s="14"/>
      <c r="N1" s="14"/>
      <c r="O1" s="15" t="s">
        <v>84</v>
      </c>
      <c r="P1" s="14"/>
      <c r="Q1" s="14"/>
      <c r="R1" s="14"/>
      <c r="S1" s="16" t="s">
        <v>85</v>
      </c>
      <c r="T1" s="16"/>
      <c r="U1" s="99"/>
      <c r="V1" s="99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" customHeight="1" x14ac:dyDescent="0.3">
      <c r="C2" s="204" t="s">
        <v>7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S2" s="230" t="s">
        <v>8</v>
      </c>
      <c r="T2" s="231"/>
      <c r="U2" s="231"/>
      <c r="V2" s="231"/>
      <c r="W2" s="231"/>
      <c r="X2" s="231"/>
      <c r="Y2" s="231"/>
      <c r="Z2" s="231"/>
      <c r="AA2" s="231"/>
      <c r="AB2" s="231"/>
      <c r="AC2" s="231"/>
      <c r="AT2" s="21" t="s">
        <v>72</v>
      </c>
    </row>
    <row r="3" spans="1:66" ht="6.9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70</v>
      </c>
    </row>
    <row r="4" spans="1:66" ht="36.9" customHeight="1" x14ac:dyDescent="0.3">
      <c r="B4" s="25"/>
      <c r="C4" s="206" t="s">
        <v>86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6"/>
      <c r="T4" s="187" t="s">
        <v>12</v>
      </c>
      <c r="AT4" s="21" t="s">
        <v>6</v>
      </c>
    </row>
    <row r="5" spans="1:66" ht="6.9" customHeight="1" x14ac:dyDescent="0.3">
      <c r="B5" s="2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26"/>
    </row>
    <row r="6" spans="1:66" s="1" customFormat="1" ht="32.85" customHeight="1" x14ac:dyDescent="0.3">
      <c r="B6" s="34"/>
      <c r="C6" s="191"/>
      <c r="D6" s="30" t="s">
        <v>15</v>
      </c>
      <c r="E6" s="191"/>
      <c r="F6" s="210" t="s">
        <v>16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191"/>
      <c r="R6" s="36"/>
    </row>
    <row r="7" spans="1:66" s="1" customFormat="1" ht="32.85" customHeight="1" x14ac:dyDescent="0.3">
      <c r="B7" s="34"/>
      <c r="C7" s="191"/>
      <c r="D7" s="30" t="s">
        <v>391</v>
      </c>
      <c r="E7" s="191"/>
      <c r="F7" s="210" t="s">
        <v>560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191"/>
      <c r="R7" s="36"/>
    </row>
    <row r="8" spans="1:66" s="1" customFormat="1" ht="14.4" customHeight="1" x14ac:dyDescent="0.3">
      <c r="B8" s="34"/>
      <c r="C8" s="191"/>
      <c r="D8" s="196" t="s">
        <v>17</v>
      </c>
      <c r="E8" s="191"/>
      <c r="F8" s="188" t="s">
        <v>5</v>
      </c>
      <c r="G8" s="191"/>
      <c r="H8" s="191"/>
      <c r="I8" s="191"/>
      <c r="J8" s="191"/>
      <c r="K8" s="191"/>
      <c r="L8" s="191"/>
      <c r="M8" s="196" t="s">
        <v>18</v>
      </c>
      <c r="N8" s="191"/>
      <c r="O8" s="188" t="s">
        <v>5</v>
      </c>
      <c r="P8" s="191"/>
      <c r="Q8" s="191"/>
      <c r="R8" s="36"/>
    </row>
    <row r="9" spans="1:66" s="1" customFormat="1" ht="14.4" customHeight="1" x14ac:dyDescent="0.3">
      <c r="B9" s="34"/>
      <c r="C9" s="191"/>
      <c r="D9" s="196" t="s">
        <v>19</v>
      </c>
      <c r="E9" s="191"/>
      <c r="F9" s="188" t="s">
        <v>20</v>
      </c>
      <c r="G9" s="191"/>
      <c r="H9" s="191"/>
      <c r="I9" s="191"/>
      <c r="J9" s="191"/>
      <c r="K9" s="191"/>
      <c r="L9" s="191"/>
      <c r="M9" s="196" t="s">
        <v>21</v>
      </c>
      <c r="N9" s="191"/>
      <c r="O9" s="236"/>
      <c r="P9" s="236"/>
      <c r="Q9" s="191"/>
      <c r="R9" s="36"/>
    </row>
    <row r="10" spans="1:66" s="1" customFormat="1" ht="10.95" customHeight="1" x14ac:dyDescent="0.3">
      <c r="B10" s="34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36"/>
    </row>
    <row r="11" spans="1:66" s="1" customFormat="1" ht="14.4" customHeight="1" x14ac:dyDescent="0.3">
      <c r="B11" s="34"/>
      <c r="C11" s="191"/>
      <c r="D11" s="196" t="s">
        <v>22</v>
      </c>
      <c r="E11" s="191"/>
      <c r="F11" s="191"/>
      <c r="G11" s="191"/>
      <c r="H11" s="191"/>
      <c r="I11" s="191"/>
      <c r="J11" s="191"/>
      <c r="K11" s="191"/>
      <c r="L11" s="191"/>
      <c r="M11" s="196" t="s">
        <v>23</v>
      </c>
      <c r="N11" s="191"/>
      <c r="O11" s="208" t="str">
        <f>IF('Rekapitulácia stavby'!AN10="","",'Rekapitulácia stavby'!AN10)</f>
        <v/>
      </c>
      <c r="P11" s="208"/>
      <c r="Q11" s="191"/>
      <c r="R11" s="36"/>
    </row>
    <row r="12" spans="1:66" s="1" customFormat="1" ht="18" customHeight="1" x14ac:dyDescent="0.3">
      <c r="B12" s="34"/>
      <c r="C12" s="191"/>
      <c r="D12" s="191"/>
      <c r="E12" s="188" t="str">
        <f>IF('Rekapitulácia stavby'!E11="","",'Rekapitulácia stavby'!E11)</f>
        <v xml:space="preserve"> </v>
      </c>
      <c r="F12" s="191"/>
      <c r="G12" s="191"/>
      <c r="H12" s="191"/>
      <c r="I12" s="191"/>
      <c r="J12" s="191"/>
      <c r="K12" s="191"/>
      <c r="L12" s="191"/>
      <c r="M12" s="196" t="s">
        <v>24</v>
      </c>
      <c r="N12" s="191"/>
      <c r="O12" s="208" t="str">
        <f>IF('Rekapitulácia stavby'!AN11="","",'Rekapitulácia stavby'!AN11)</f>
        <v/>
      </c>
      <c r="P12" s="208"/>
      <c r="Q12" s="191"/>
      <c r="R12" s="36"/>
    </row>
    <row r="13" spans="1:66" s="1" customFormat="1" ht="6.9" customHeight="1" x14ac:dyDescent="0.3">
      <c r="B13" s="34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36"/>
    </row>
    <row r="14" spans="1:66" s="1" customFormat="1" ht="14.4" customHeight="1" x14ac:dyDescent="0.3">
      <c r="B14" s="34"/>
      <c r="C14" s="191"/>
      <c r="D14" s="196" t="s">
        <v>25</v>
      </c>
      <c r="E14" s="191"/>
      <c r="F14" s="191"/>
      <c r="G14" s="191"/>
      <c r="H14" s="191"/>
      <c r="I14" s="191"/>
      <c r="J14" s="191"/>
      <c r="K14" s="191"/>
      <c r="L14" s="191"/>
      <c r="M14" s="196" t="s">
        <v>23</v>
      </c>
      <c r="N14" s="191"/>
      <c r="O14" s="208" t="str">
        <f>IF('Rekapitulácia stavby'!AN13="","",'Rekapitulácia stavby'!AN13)</f>
        <v/>
      </c>
      <c r="P14" s="208"/>
      <c r="Q14" s="191"/>
      <c r="R14" s="36"/>
    </row>
    <row r="15" spans="1:66" s="1" customFormat="1" ht="18" customHeight="1" x14ac:dyDescent="0.3">
      <c r="B15" s="34"/>
      <c r="C15" s="191"/>
      <c r="D15" s="191"/>
      <c r="E15" s="188" t="str">
        <f>IF('Rekapitulácia stavby'!E14="","",'Rekapitulácia stavby'!E14)</f>
        <v xml:space="preserve"> </v>
      </c>
      <c r="F15" s="191"/>
      <c r="G15" s="191"/>
      <c r="H15" s="191"/>
      <c r="I15" s="191"/>
      <c r="J15" s="191"/>
      <c r="K15" s="191"/>
      <c r="L15" s="191"/>
      <c r="M15" s="196" t="s">
        <v>24</v>
      </c>
      <c r="N15" s="191"/>
      <c r="O15" s="208" t="str">
        <f>IF('Rekapitulácia stavby'!AN14="","",'Rekapitulácia stavby'!AN14)</f>
        <v/>
      </c>
      <c r="P15" s="208"/>
      <c r="Q15" s="191"/>
      <c r="R15" s="36"/>
    </row>
    <row r="16" spans="1:66" s="1" customFormat="1" ht="6.9" customHeight="1" x14ac:dyDescent="0.3">
      <c r="B16" s="34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36"/>
    </row>
    <row r="17" spans="2:18" s="1" customFormat="1" ht="14.4" customHeight="1" x14ac:dyDescent="0.3">
      <c r="B17" s="34"/>
      <c r="C17" s="191"/>
      <c r="D17" s="196" t="s">
        <v>26</v>
      </c>
      <c r="E17" s="191"/>
      <c r="F17" s="191"/>
      <c r="G17" s="191"/>
      <c r="H17" s="191"/>
      <c r="I17" s="191"/>
      <c r="J17" s="191"/>
      <c r="K17" s="191"/>
      <c r="L17" s="191"/>
      <c r="M17" s="196" t="s">
        <v>23</v>
      </c>
      <c r="N17" s="191"/>
      <c r="O17" s="208" t="str">
        <f>IF('Rekapitulácia stavby'!AN16="","",'Rekapitulácia stavby'!AN16)</f>
        <v/>
      </c>
      <c r="P17" s="208"/>
      <c r="Q17" s="191"/>
      <c r="R17" s="36"/>
    </row>
    <row r="18" spans="2:18" s="1" customFormat="1" ht="18" customHeight="1" x14ac:dyDescent="0.3">
      <c r="B18" s="34"/>
      <c r="C18" s="191"/>
      <c r="D18" s="191"/>
      <c r="E18" s="188" t="str">
        <f>IF('Rekapitulácia stavby'!E17="","",'Rekapitulácia stavby'!E17)</f>
        <v xml:space="preserve"> </v>
      </c>
      <c r="F18" s="191"/>
      <c r="G18" s="191"/>
      <c r="H18" s="191"/>
      <c r="I18" s="191"/>
      <c r="J18" s="191"/>
      <c r="K18" s="191"/>
      <c r="L18" s="191"/>
      <c r="M18" s="196" t="s">
        <v>24</v>
      </c>
      <c r="N18" s="191"/>
      <c r="O18" s="208" t="str">
        <f>IF('Rekapitulácia stavby'!AN17="","",'Rekapitulácia stavby'!AN17)</f>
        <v/>
      </c>
      <c r="P18" s="208"/>
      <c r="Q18" s="191"/>
      <c r="R18" s="36"/>
    </row>
    <row r="19" spans="2:18" s="1" customFormat="1" ht="6.9" customHeight="1" x14ac:dyDescent="0.3">
      <c r="B19" s="34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36"/>
    </row>
    <row r="20" spans="2:18" s="1" customFormat="1" ht="14.4" customHeight="1" x14ac:dyDescent="0.3">
      <c r="B20" s="34"/>
      <c r="C20" s="191"/>
      <c r="D20" s="196" t="s">
        <v>29</v>
      </c>
      <c r="E20" s="191"/>
      <c r="F20" s="191"/>
      <c r="G20" s="191"/>
      <c r="H20" s="191"/>
      <c r="I20" s="191"/>
      <c r="J20" s="191"/>
      <c r="K20" s="191"/>
      <c r="L20" s="191"/>
      <c r="M20" s="196" t="s">
        <v>23</v>
      </c>
      <c r="N20" s="191"/>
      <c r="O20" s="208" t="str">
        <f>IF('Rekapitulácia stavby'!AN19="","",'Rekapitulácia stavby'!AN19)</f>
        <v/>
      </c>
      <c r="P20" s="208"/>
      <c r="Q20" s="191"/>
      <c r="R20" s="36"/>
    </row>
    <row r="21" spans="2:18" s="1" customFormat="1" ht="18" customHeight="1" x14ac:dyDescent="0.3">
      <c r="B21" s="34"/>
      <c r="C21" s="191"/>
      <c r="D21" s="191"/>
      <c r="E21" s="188" t="str">
        <f>IF('Rekapitulácia stavby'!E20="","",'Rekapitulácia stavby'!E20)</f>
        <v xml:space="preserve"> </v>
      </c>
      <c r="F21" s="191"/>
      <c r="G21" s="191"/>
      <c r="H21" s="191"/>
      <c r="I21" s="191"/>
      <c r="J21" s="191"/>
      <c r="K21" s="191"/>
      <c r="L21" s="191"/>
      <c r="M21" s="196" t="s">
        <v>24</v>
      </c>
      <c r="N21" s="191"/>
      <c r="O21" s="208" t="str">
        <f>IF('Rekapitulácia stavby'!AN20="","",'Rekapitulácia stavby'!AN20)</f>
        <v/>
      </c>
      <c r="P21" s="208"/>
      <c r="Q21" s="191"/>
      <c r="R21" s="36"/>
    </row>
    <row r="22" spans="2:18" s="1" customFormat="1" ht="6.9" customHeight="1" x14ac:dyDescent="0.3">
      <c r="B22" s="34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36"/>
    </row>
    <row r="23" spans="2:18" s="1" customFormat="1" ht="14.4" customHeight="1" x14ac:dyDescent="0.3">
      <c r="B23" s="34"/>
      <c r="C23" s="191"/>
      <c r="D23" s="196" t="s">
        <v>30</v>
      </c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36"/>
    </row>
    <row r="24" spans="2:18" s="1" customFormat="1" ht="16.5" customHeight="1" x14ac:dyDescent="0.3">
      <c r="B24" s="34"/>
      <c r="C24" s="191"/>
      <c r="D24" s="191"/>
      <c r="E24" s="211" t="s">
        <v>5</v>
      </c>
      <c r="F24" s="211"/>
      <c r="G24" s="211"/>
      <c r="H24" s="211"/>
      <c r="I24" s="211"/>
      <c r="J24" s="211"/>
      <c r="K24" s="211"/>
      <c r="L24" s="211"/>
      <c r="M24" s="191"/>
      <c r="N24" s="191"/>
      <c r="O24" s="191"/>
      <c r="P24" s="191"/>
      <c r="Q24" s="191"/>
      <c r="R24" s="36"/>
    </row>
    <row r="25" spans="2:18" s="1" customFormat="1" ht="6.9" customHeight="1" x14ac:dyDescent="0.3">
      <c r="B25" s="34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36"/>
    </row>
    <row r="26" spans="2:18" s="1" customFormat="1" ht="6.9" customHeight="1" x14ac:dyDescent="0.3">
      <c r="B26" s="34"/>
      <c r="C26" s="191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191"/>
      <c r="R26" s="36"/>
    </row>
    <row r="27" spans="2:18" s="1" customFormat="1" ht="14.4" customHeight="1" x14ac:dyDescent="0.3">
      <c r="B27" s="34"/>
      <c r="C27" s="191"/>
      <c r="D27" s="100" t="s">
        <v>87</v>
      </c>
      <c r="E27" s="191"/>
      <c r="F27" s="191"/>
      <c r="G27" s="191"/>
      <c r="H27" s="191"/>
      <c r="I27" s="191"/>
      <c r="J27" s="191"/>
      <c r="K27" s="191"/>
      <c r="L27" s="191"/>
      <c r="M27" s="232">
        <f>N88</f>
        <v>0</v>
      </c>
      <c r="N27" s="232"/>
      <c r="O27" s="232"/>
      <c r="P27" s="232"/>
      <c r="Q27" s="191"/>
      <c r="R27" s="36"/>
    </row>
    <row r="28" spans="2:18" s="1" customFormat="1" ht="14.4" customHeight="1" x14ac:dyDescent="0.3">
      <c r="B28" s="34"/>
      <c r="C28" s="191"/>
      <c r="D28" s="33" t="s">
        <v>88</v>
      </c>
      <c r="E28" s="191"/>
      <c r="F28" s="191"/>
      <c r="G28" s="191"/>
      <c r="H28" s="191"/>
      <c r="I28" s="191"/>
      <c r="J28" s="191"/>
      <c r="K28" s="191"/>
      <c r="L28" s="191"/>
      <c r="M28" s="232">
        <f>N99</f>
        <v>0</v>
      </c>
      <c r="N28" s="232"/>
      <c r="O28" s="232"/>
      <c r="P28" s="232"/>
      <c r="Q28" s="191"/>
      <c r="R28" s="36"/>
    </row>
    <row r="29" spans="2:18" s="1" customFormat="1" ht="6.9" customHeight="1" x14ac:dyDescent="0.3">
      <c r="B29" s="34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36"/>
    </row>
    <row r="30" spans="2:18" s="1" customFormat="1" ht="25.35" customHeight="1" x14ac:dyDescent="0.3">
      <c r="B30" s="34"/>
      <c r="C30" s="191"/>
      <c r="D30" s="101" t="s">
        <v>33</v>
      </c>
      <c r="E30" s="191"/>
      <c r="F30" s="191"/>
      <c r="G30" s="191"/>
      <c r="H30" s="191"/>
      <c r="I30" s="191"/>
      <c r="J30" s="191"/>
      <c r="K30" s="191"/>
      <c r="L30" s="191"/>
      <c r="M30" s="237">
        <f>ROUND(M27+M28,2)</f>
        <v>0</v>
      </c>
      <c r="N30" s="235"/>
      <c r="O30" s="235"/>
      <c r="P30" s="235"/>
      <c r="Q30" s="191"/>
      <c r="R30" s="36"/>
    </row>
    <row r="31" spans="2:18" s="1" customFormat="1" ht="6.9" customHeight="1" x14ac:dyDescent="0.3">
      <c r="B31" s="34"/>
      <c r="C31" s="191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191"/>
      <c r="R31" s="36"/>
    </row>
    <row r="32" spans="2:18" s="1" customFormat="1" ht="14.4" customHeight="1" x14ac:dyDescent="0.3">
      <c r="B32" s="34"/>
      <c r="C32" s="191"/>
      <c r="D32" s="184" t="s">
        <v>34</v>
      </c>
      <c r="E32" s="184" t="s">
        <v>35</v>
      </c>
      <c r="F32" s="185">
        <v>0.2</v>
      </c>
      <c r="G32" s="102" t="s">
        <v>36</v>
      </c>
      <c r="H32" s="238">
        <f>ROUND((SUM(BE99:BE100)+SUM(BE117:BE176)), 2)</f>
        <v>0</v>
      </c>
      <c r="I32" s="235"/>
      <c r="J32" s="235"/>
      <c r="K32" s="191"/>
      <c r="L32" s="191"/>
      <c r="M32" s="238">
        <f>ROUND(ROUND((SUM(BE99:BE100)+SUM(BE117:BE176)), 2)*F32, 2)</f>
        <v>0</v>
      </c>
      <c r="N32" s="235"/>
      <c r="O32" s="235"/>
      <c r="P32" s="235"/>
      <c r="Q32" s="191"/>
      <c r="R32" s="36"/>
    </row>
    <row r="33" spans="2:18" s="1" customFormat="1" ht="14.4" customHeight="1" x14ac:dyDescent="0.3">
      <c r="B33" s="34"/>
      <c r="C33" s="191"/>
      <c r="D33" s="191"/>
      <c r="E33" s="184" t="s">
        <v>37</v>
      </c>
      <c r="F33" s="185">
        <v>0.2</v>
      </c>
      <c r="G33" s="102" t="s">
        <v>36</v>
      </c>
      <c r="H33" s="238">
        <f>ROUND((SUM(BF99:BF100)+SUM(BF117:BF176)), 2)</f>
        <v>0</v>
      </c>
      <c r="I33" s="235"/>
      <c r="J33" s="235"/>
      <c r="K33" s="191"/>
      <c r="L33" s="191"/>
      <c r="M33" s="238">
        <f>ROUND(ROUND((SUM(BF99:BF100)+SUM(BF117:BF176)), 2)*F33, 2)</f>
        <v>0</v>
      </c>
      <c r="N33" s="235"/>
      <c r="O33" s="235"/>
      <c r="P33" s="235"/>
      <c r="Q33" s="191"/>
      <c r="R33" s="36"/>
    </row>
    <row r="34" spans="2:18" s="1" customFormat="1" ht="14.4" hidden="1" customHeight="1" x14ac:dyDescent="0.3">
      <c r="B34" s="34"/>
      <c r="C34" s="191"/>
      <c r="D34" s="191"/>
      <c r="E34" s="184" t="s">
        <v>38</v>
      </c>
      <c r="F34" s="185">
        <v>0.2</v>
      </c>
      <c r="G34" s="102" t="s">
        <v>36</v>
      </c>
      <c r="H34" s="238">
        <f>ROUND((SUM(BG99:BG100)+SUM(BG117:BG176)), 2)</f>
        <v>0</v>
      </c>
      <c r="I34" s="235"/>
      <c r="J34" s="235"/>
      <c r="K34" s="191"/>
      <c r="L34" s="191"/>
      <c r="M34" s="238">
        <v>0</v>
      </c>
      <c r="N34" s="235"/>
      <c r="O34" s="235"/>
      <c r="P34" s="235"/>
      <c r="Q34" s="191"/>
      <c r="R34" s="36"/>
    </row>
    <row r="35" spans="2:18" s="1" customFormat="1" ht="14.4" hidden="1" customHeight="1" x14ac:dyDescent="0.3">
      <c r="B35" s="34"/>
      <c r="C35" s="191"/>
      <c r="D35" s="191"/>
      <c r="E35" s="184" t="s">
        <v>39</v>
      </c>
      <c r="F35" s="185">
        <v>0.2</v>
      </c>
      <c r="G35" s="102" t="s">
        <v>36</v>
      </c>
      <c r="H35" s="238">
        <f>ROUND((SUM(BH99:BH100)+SUM(BH117:BH176)), 2)</f>
        <v>0</v>
      </c>
      <c r="I35" s="235"/>
      <c r="J35" s="235"/>
      <c r="K35" s="191"/>
      <c r="L35" s="191"/>
      <c r="M35" s="238">
        <v>0</v>
      </c>
      <c r="N35" s="235"/>
      <c r="O35" s="235"/>
      <c r="P35" s="235"/>
      <c r="Q35" s="191"/>
      <c r="R35" s="36"/>
    </row>
    <row r="36" spans="2:18" s="1" customFormat="1" ht="14.4" hidden="1" customHeight="1" x14ac:dyDescent="0.3">
      <c r="B36" s="34"/>
      <c r="C36" s="191"/>
      <c r="D36" s="191"/>
      <c r="E36" s="184" t="s">
        <v>40</v>
      </c>
      <c r="F36" s="185">
        <v>0</v>
      </c>
      <c r="G36" s="102" t="s">
        <v>36</v>
      </c>
      <c r="H36" s="238">
        <f>ROUND((SUM(BI99:BI100)+SUM(BI117:BI176)), 2)</f>
        <v>0</v>
      </c>
      <c r="I36" s="235"/>
      <c r="J36" s="235"/>
      <c r="K36" s="191"/>
      <c r="L36" s="191"/>
      <c r="M36" s="238">
        <v>0</v>
      </c>
      <c r="N36" s="235"/>
      <c r="O36" s="235"/>
      <c r="P36" s="235"/>
      <c r="Q36" s="191"/>
      <c r="R36" s="36"/>
    </row>
    <row r="37" spans="2:18" s="1" customFormat="1" ht="6.9" customHeight="1" x14ac:dyDescent="0.3">
      <c r="B37" s="34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36"/>
    </row>
    <row r="38" spans="2:18" s="1" customFormat="1" ht="25.35" customHeight="1" x14ac:dyDescent="0.3">
      <c r="B38" s="34"/>
      <c r="C38" s="195"/>
      <c r="D38" s="103" t="s">
        <v>41</v>
      </c>
      <c r="E38" s="74"/>
      <c r="F38" s="74"/>
      <c r="G38" s="104" t="s">
        <v>42</v>
      </c>
      <c r="H38" s="105" t="s">
        <v>43</v>
      </c>
      <c r="I38" s="74"/>
      <c r="J38" s="74"/>
      <c r="K38" s="74"/>
      <c r="L38" s="239">
        <f>SUM(M30:M36)</f>
        <v>0</v>
      </c>
      <c r="M38" s="239"/>
      <c r="N38" s="239"/>
      <c r="O38" s="239"/>
      <c r="P38" s="240"/>
      <c r="Q38" s="195"/>
      <c r="R38" s="36"/>
    </row>
    <row r="39" spans="2:18" s="1" customFormat="1" ht="14.4" customHeight="1" x14ac:dyDescent="0.3">
      <c r="B39" s="34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36"/>
    </row>
    <row r="40" spans="2:18" s="1" customFormat="1" ht="14.4" customHeight="1" x14ac:dyDescent="0.3">
      <c r="B40" s="34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36"/>
    </row>
    <row r="41" spans="2:18" x14ac:dyDescent="0.3">
      <c r="B41" s="25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26"/>
    </row>
    <row r="42" spans="2:18" x14ac:dyDescent="0.3">
      <c r="B42" s="25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26"/>
    </row>
    <row r="43" spans="2:18" x14ac:dyDescent="0.3">
      <c r="B43" s="25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26"/>
    </row>
    <row r="44" spans="2:18" x14ac:dyDescent="0.3">
      <c r="B44" s="25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26"/>
    </row>
    <row r="45" spans="2:18" x14ac:dyDescent="0.3">
      <c r="B45" s="25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26"/>
    </row>
    <row r="46" spans="2:18" x14ac:dyDescent="0.3">
      <c r="B46" s="25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26"/>
    </row>
    <row r="47" spans="2:18" x14ac:dyDescent="0.3">
      <c r="B47" s="25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26"/>
    </row>
    <row r="48" spans="2:18" x14ac:dyDescent="0.3">
      <c r="B48" s="25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26"/>
    </row>
    <row r="49" spans="2:18" x14ac:dyDescent="0.3">
      <c r="B49" s="25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26"/>
    </row>
    <row r="50" spans="2:18" x14ac:dyDescent="0.3">
      <c r="B50" s="25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26"/>
    </row>
    <row r="51" spans="2:18" s="1" customFormat="1" ht="14.4" x14ac:dyDescent="0.3">
      <c r="B51" s="34"/>
      <c r="C51" s="191"/>
      <c r="D51" s="49" t="s">
        <v>44</v>
      </c>
      <c r="E51" s="50"/>
      <c r="F51" s="50"/>
      <c r="G51" s="50"/>
      <c r="H51" s="51"/>
      <c r="I51" s="191"/>
      <c r="J51" s="49" t="s">
        <v>45</v>
      </c>
      <c r="K51" s="50"/>
      <c r="L51" s="50"/>
      <c r="M51" s="50"/>
      <c r="N51" s="50"/>
      <c r="O51" s="50"/>
      <c r="P51" s="51"/>
      <c r="Q51" s="191"/>
      <c r="R51" s="36"/>
    </row>
    <row r="52" spans="2:18" x14ac:dyDescent="0.3">
      <c r="B52" s="25"/>
      <c r="C52" s="186"/>
      <c r="D52" s="52"/>
      <c r="E52" s="186"/>
      <c r="F52" s="186"/>
      <c r="G52" s="186"/>
      <c r="H52" s="53"/>
      <c r="I52" s="186"/>
      <c r="J52" s="52"/>
      <c r="K52" s="186"/>
      <c r="L52" s="186"/>
      <c r="M52" s="186"/>
      <c r="N52" s="186"/>
      <c r="O52" s="186"/>
      <c r="P52" s="53"/>
      <c r="Q52" s="186"/>
      <c r="R52" s="26"/>
    </row>
    <row r="53" spans="2:18" x14ac:dyDescent="0.3">
      <c r="B53" s="25"/>
      <c r="C53" s="186"/>
      <c r="D53" s="52"/>
      <c r="E53" s="186"/>
      <c r="F53" s="186"/>
      <c r="G53" s="186"/>
      <c r="H53" s="53"/>
      <c r="I53" s="186"/>
      <c r="J53" s="52"/>
      <c r="K53" s="186"/>
      <c r="L53" s="186"/>
      <c r="M53" s="186"/>
      <c r="N53" s="186"/>
      <c r="O53" s="186"/>
      <c r="P53" s="53"/>
      <c r="Q53" s="186"/>
      <c r="R53" s="26"/>
    </row>
    <row r="54" spans="2:18" x14ac:dyDescent="0.3">
      <c r="B54" s="25"/>
      <c r="C54" s="186"/>
      <c r="D54" s="52"/>
      <c r="E54" s="186"/>
      <c r="F54" s="186"/>
      <c r="G54" s="186"/>
      <c r="H54" s="53"/>
      <c r="I54" s="186"/>
      <c r="J54" s="52"/>
      <c r="K54" s="186"/>
      <c r="L54" s="186"/>
      <c r="M54" s="186"/>
      <c r="N54" s="186"/>
      <c r="O54" s="186"/>
      <c r="P54" s="53"/>
      <c r="Q54" s="186"/>
      <c r="R54" s="26"/>
    </row>
    <row r="55" spans="2:18" x14ac:dyDescent="0.3">
      <c r="B55" s="25"/>
      <c r="C55" s="186"/>
      <c r="D55" s="52"/>
      <c r="E55" s="186"/>
      <c r="F55" s="186"/>
      <c r="G55" s="186"/>
      <c r="H55" s="53"/>
      <c r="I55" s="186"/>
      <c r="J55" s="52"/>
      <c r="K55" s="186"/>
      <c r="L55" s="186"/>
      <c r="M55" s="186"/>
      <c r="N55" s="186"/>
      <c r="O55" s="186"/>
      <c r="P55" s="53"/>
      <c r="Q55" s="186"/>
      <c r="R55" s="26"/>
    </row>
    <row r="56" spans="2:18" x14ac:dyDescent="0.3">
      <c r="B56" s="25"/>
      <c r="C56" s="186"/>
      <c r="D56" s="52"/>
      <c r="E56" s="186"/>
      <c r="F56" s="186"/>
      <c r="G56" s="186"/>
      <c r="H56" s="53"/>
      <c r="I56" s="186"/>
      <c r="J56" s="52"/>
      <c r="K56" s="186"/>
      <c r="L56" s="186"/>
      <c r="M56" s="186"/>
      <c r="N56" s="186"/>
      <c r="O56" s="186"/>
      <c r="P56" s="53"/>
      <c r="Q56" s="186"/>
      <c r="R56" s="26"/>
    </row>
    <row r="57" spans="2:18" x14ac:dyDescent="0.3">
      <c r="B57" s="25"/>
      <c r="C57" s="186"/>
      <c r="D57" s="52"/>
      <c r="E57" s="186"/>
      <c r="F57" s="186"/>
      <c r="G57" s="186"/>
      <c r="H57" s="53"/>
      <c r="I57" s="186"/>
      <c r="J57" s="52"/>
      <c r="K57" s="186"/>
      <c r="L57" s="186"/>
      <c r="M57" s="186"/>
      <c r="N57" s="186"/>
      <c r="O57" s="186"/>
      <c r="P57" s="53"/>
      <c r="Q57" s="186"/>
      <c r="R57" s="26"/>
    </row>
    <row r="58" spans="2:18" x14ac:dyDescent="0.3">
      <c r="B58" s="25"/>
      <c r="C58" s="186"/>
      <c r="D58" s="52"/>
      <c r="E58" s="186"/>
      <c r="F58" s="186"/>
      <c r="G58" s="186"/>
      <c r="H58" s="53"/>
      <c r="I58" s="186"/>
      <c r="J58" s="52"/>
      <c r="K58" s="186"/>
      <c r="L58" s="186"/>
      <c r="M58" s="186"/>
      <c r="N58" s="186"/>
      <c r="O58" s="186"/>
      <c r="P58" s="53"/>
      <c r="Q58" s="186"/>
      <c r="R58" s="26"/>
    </row>
    <row r="59" spans="2:18" x14ac:dyDescent="0.3">
      <c r="B59" s="25"/>
      <c r="C59" s="186"/>
      <c r="D59" s="52"/>
      <c r="E59" s="186"/>
      <c r="F59" s="186"/>
      <c r="G59" s="186"/>
      <c r="H59" s="53"/>
      <c r="I59" s="186"/>
      <c r="J59" s="52"/>
      <c r="K59" s="186"/>
      <c r="L59" s="186"/>
      <c r="M59" s="186"/>
      <c r="N59" s="186"/>
      <c r="O59" s="186"/>
      <c r="P59" s="53"/>
      <c r="Q59" s="186"/>
      <c r="R59" s="26"/>
    </row>
    <row r="60" spans="2:18" s="1" customFormat="1" ht="14.4" x14ac:dyDescent="0.3">
      <c r="B60" s="34"/>
      <c r="C60" s="191"/>
      <c r="D60" s="54" t="s">
        <v>46</v>
      </c>
      <c r="E60" s="55"/>
      <c r="F60" s="55"/>
      <c r="G60" s="56" t="s">
        <v>47</v>
      </c>
      <c r="H60" s="57"/>
      <c r="I60" s="191"/>
      <c r="J60" s="54" t="s">
        <v>46</v>
      </c>
      <c r="K60" s="55"/>
      <c r="L60" s="55"/>
      <c r="M60" s="55"/>
      <c r="N60" s="56" t="s">
        <v>47</v>
      </c>
      <c r="O60" s="55"/>
      <c r="P60" s="57"/>
      <c r="Q60" s="191"/>
      <c r="R60" s="36"/>
    </row>
    <row r="61" spans="2:18" x14ac:dyDescent="0.3">
      <c r="B61" s="25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26"/>
    </row>
    <row r="62" spans="2:18" s="1" customFormat="1" ht="14.4" x14ac:dyDescent="0.3">
      <c r="B62" s="34"/>
      <c r="C62" s="191"/>
      <c r="D62" s="49" t="s">
        <v>48</v>
      </c>
      <c r="E62" s="50"/>
      <c r="F62" s="50"/>
      <c r="G62" s="50"/>
      <c r="H62" s="51"/>
      <c r="I62" s="191"/>
      <c r="J62" s="49" t="s">
        <v>49</v>
      </c>
      <c r="K62" s="50"/>
      <c r="L62" s="50"/>
      <c r="M62" s="50"/>
      <c r="N62" s="50"/>
      <c r="O62" s="50"/>
      <c r="P62" s="51"/>
      <c r="Q62" s="191"/>
      <c r="R62" s="36"/>
    </row>
    <row r="63" spans="2:18" x14ac:dyDescent="0.3">
      <c r="B63" s="25"/>
      <c r="C63" s="186"/>
      <c r="D63" s="52"/>
      <c r="E63" s="186"/>
      <c r="F63" s="186"/>
      <c r="G63" s="186"/>
      <c r="H63" s="53"/>
      <c r="I63" s="186"/>
      <c r="J63" s="52"/>
      <c r="K63" s="186"/>
      <c r="L63" s="186"/>
      <c r="M63" s="186"/>
      <c r="N63" s="186"/>
      <c r="O63" s="186"/>
      <c r="P63" s="53"/>
      <c r="Q63" s="186"/>
      <c r="R63" s="26"/>
    </row>
    <row r="64" spans="2:18" x14ac:dyDescent="0.3">
      <c r="B64" s="25"/>
      <c r="C64" s="186"/>
      <c r="D64" s="52"/>
      <c r="E64" s="186"/>
      <c r="F64" s="186"/>
      <c r="G64" s="186"/>
      <c r="H64" s="53"/>
      <c r="I64" s="186"/>
      <c r="J64" s="52"/>
      <c r="K64" s="186"/>
      <c r="L64" s="186"/>
      <c r="M64" s="186"/>
      <c r="N64" s="186"/>
      <c r="O64" s="186"/>
      <c r="P64" s="53"/>
      <c r="Q64" s="186"/>
      <c r="R64" s="26"/>
    </row>
    <row r="65" spans="2:18" x14ac:dyDescent="0.3">
      <c r="B65" s="25"/>
      <c r="C65" s="186"/>
      <c r="D65" s="52"/>
      <c r="E65" s="186"/>
      <c r="F65" s="186"/>
      <c r="G65" s="186"/>
      <c r="H65" s="53"/>
      <c r="I65" s="186"/>
      <c r="J65" s="52"/>
      <c r="K65" s="186"/>
      <c r="L65" s="186"/>
      <c r="M65" s="186"/>
      <c r="N65" s="186"/>
      <c r="O65" s="186"/>
      <c r="P65" s="53"/>
      <c r="Q65" s="186"/>
      <c r="R65" s="26"/>
    </row>
    <row r="66" spans="2:18" x14ac:dyDescent="0.3">
      <c r="B66" s="25"/>
      <c r="C66" s="186"/>
      <c r="D66" s="52"/>
      <c r="E66" s="186"/>
      <c r="F66" s="186"/>
      <c r="G66" s="186"/>
      <c r="H66" s="53"/>
      <c r="I66" s="186"/>
      <c r="J66" s="52"/>
      <c r="K66" s="186"/>
      <c r="L66" s="186"/>
      <c r="M66" s="186"/>
      <c r="N66" s="186"/>
      <c r="O66" s="186"/>
      <c r="P66" s="53"/>
      <c r="Q66" s="186"/>
      <c r="R66" s="26"/>
    </row>
    <row r="67" spans="2:18" x14ac:dyDescent="0.3">
      <c r="B67" s="25"/>
      <c r="C67" s="186"/>
      <c r="D67" s="52"/>
      <c r="E67" s="186"/>
      <c r="F67" s="186"/>
      <c r="G67" s="186"/>
      <c r="H67" s="53"/>
      <c r="I67" s="186"/>
      <c r="J67" s="52"/>
      <c r="K67" s="186"/>
      <c r="L67" s="186"/>
      <c r="M67" s="186"/>
      <c r="N67" s="186"/>
      <c r="O67" s="186"/>
      <c r="P67" s="53"/>
      <c r="Q67" s="186"/>
      <c r="R67" s="26"/>
    </row>
    <row r="68" spans="2:18" x14ac:dyDescent="0.3">
      <c r="B68" s="25"/>
      <c r="C68" s="186"/>
      <c r="D68" s="52"/>
      <c r="E68" s="186"/>
      <c r="F68" s="186"/>
      <c r="G68" s="186"/>
      <c r="H68" s="53"/>
      <c r="I68" s="186"/>
      <c r="J68" s="52"/>
      <c r="K68" s="186"/>
      <c r="L68" s="186"/>
      <c r="M68" s="186"/>
      <c r="N68" s="186"/>
      <c r="O68" s="186"/>
      <c r="P68" s="53"/>
      <c r="Q68" s="186"/>
      <c r="R68" s="26"/>
    </row>
    <row r="69" spans="2:18" x14ac:dyDescent="0.3">
      <c r="B69" s="25"/>
      <c r="C69" s="186"/>
      <c r="D69" s="52"/>
      <c r="E69" s="186"/>
      <c r="F69" s="186"/>
      <c r="G69" s="186"/>
      <c r="H69" s="53"/>
      <c r="I69" s="186"/>
      <c r="J69" s="52"/>
      <c r="K69" s="186"/>
      <c r="L69" s="186"/>
      <c r="M69" s="186"/>
      <c r="N69" s="186"/>
      <c r="O69" s="186"/>
      <c r="P69" s="53"/>
      <c r="Q69" s="186"/>
      <c r="R69" s="26"/>
    </row>
    <row r="70" spans="2:18" x14ac:dyDescent="0.3">
      <c r="B70" s="25"/>
      <c r="C70" s="186"/>
      <c r="D70" s="52"/>
      <c r="E70" s="186"/>
      <c r="F70" s="186"/>
      <c r="G70" s="186"/>
      <c r="H70" s="53"/>
      <c r="I70" s="186"/>
      <c r="J70" s="52"/>
      <c r="K70" s="186"/>
      <c r="L70" s="186"/>
      <c r="M70" s="186"/>
      <c r="N70" s="186"/>
      <c r="O70" s="186"/>
      <c r="P70" s="53"/>
      <c r="Q70" s="186"/>
      <c r="R70" s="26"/>
    </row>
    <row r="71" spans="2:18" s="1" customFormat="1" ht="14.4" x14ac:dyDescent="0.3">
      <c r="B71" s="34"/>
      <c r="C71" s="191"/>
      <c r="D71" s="54" t="s">
        <v>46</v>
      </c>
      <c r="E71" s="55"/>
      <c r="F71" s="55"/>
      <c r="G71" s="56" t="s">
        <v>47</v>
      </c>
      <c r="H71" s="57"/>
      <c r="I71" s="191"/>
      <c r="J71" s="54" t="s">
        <v>46</v>
      </c>
      <c r="K71" s="55"/>
      <c r="L71" s="55"/>
      <c r="M71" s="55"/>
      <c r="N71" s="56" t="s">
        <v>47</v>
      </c>
      <c r="O71" s="55"/>
      <c r="P71" s="57"/>
      <c r="Q71" s="191"/>
      <c r="R71" s="36"/>
    </row>
    <row r="72" spans="2:18" s="1" customFormat="1" ht="14.4" customHeight="1" x14ac:dyDescent="0.3"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60"/>
    </row>
    <row r="76" spans="2:18" s="1" customFormat="1" ht="6.9" customHeight="1" x14ac:dyDescent="0.3"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3"/>
    </row>
    <row r="77" spans="2:18" s="1" customFormat="1" ht="36.9" customHeight="1" x14ac:dyDescent="0.3">
      <c r="B77" s="34"/>
      <c r="C77" s="206" t="s">
        <v>89</v>
      </c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36"/>
    </row>
    <row r="78" spans="2:18" s="1" customFormat="1" ht="6.9" customHeight="1" x14ac:dyDescent="0.3">
      <c r="B78" s="34"/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  <c r="R78" s="36"/>
    </row>
    <row r="79" spans="2:18" s="1" customFormat="1" ht="36.9" customHeight="1" x14ac:dyDescent="0.3">
      <c r="B79" s="34"/>
      <c r="C79" s="68" t="s">
        <v>15</v>
      </c>
      <c r="D79" s="191"/>
      <c r="E79" s="191"/>
      <c r="F79" s="216" t="str">
        <f>F6</f>
        <v>Stavebné úpravy WC na WC pre imobilných</v>
      </c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191"/>
      <c r="R79" s="36"/>
    </row>
    <row r="80" spans="2:18" s="1" customFormat="1" ht="36.9" customHeight="1" x14ac:dyDescent="0.3">
      <c r="B80" s="34"/>
      <c r="C80" s="68" t="s">
        <v>391</v>
      </c>
      <c r="D80" s="191"/>
      <c r="E80" s="191"/>
      <c r="F80" s="216" t="s">
        <v>561</v>
      </c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191"/>
      <c r="R80" s="36"/>
    </row>
    <row r="81" spans="2:47" s="1" customFormat="1" ht="18" customHeight="1" x14ac:dyDescent="0.3">
      <c r="B81" s="34"/>
      <c r="C81" s="196" t="s">
        <v>19</v>
      </c>
      <c r="D81" s="191"/>
      <c r="E81" s="191"/>
      <c r="F81" s="188" t="str">
        <f>F9</f>
        <v xml:space="preserve"> </v>
      </c>
      <c r="G81" s="191"/>
      <c r="H81" s="191"/>
      <c r="I81" s="191"/>
      <c r="J81" s="191"/>
      <c r="K81" s="196" t="s">
        <v>21</v>
      </c>
      <c r="L81" s="191"/>
      <c r="M81" s="236" t="str">
        <f>IF(O9="","",O9)</f>
        <v/>
      </c>
      <c r="N81" s="236"/>
      <c r="O81" s="236"/>
      <c r="P81" s="236"/>
      <c r="Q81" s="191"/>
      <c r="R81" s="36"/>
    </row>
    <row r="82" spans="2:47" s="1" customFormat="1" ht="6.9" customHeight="1" x14ac:dyDescent="0.3">
      <c r="B82" s="34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36"/>
    </row>
    <row r="83" spans="2:47" s="1" customFormat="1" ht="13.2" x14ac:dyDescent="0.3">
      <c r="B83" s="34"/>
      <c r="C83" s="196" t="s">
        <v>22</v>
      </c>
      <c r="D83" s="191"/>
      <c r="E83" s="191"/>
      <c r="F83" s="188" t="str">
        <f>E12</f>
        <v xml:space="preserve"> </v>
      </c>
      <c r="G83" s="191"/>
      <c r="H83" s="191"/>
      <c r="I83" s="191"/>
      <c r="J83" s="191"/>
      <c r="K83" s="196" t="s">
        <v>26</v>
      </c>
      <c r="L83" s="191"/>
      <c r="M83" s="208" t="str">
        <f>E18</f>
        <v xml:space="preserve"> </v>
      </c>
      <c r="N83" s="208"/>
      <c r="O83" s="208"/>
      <c r="P83" s="208"/>
      <c r="Q83" s="208"/>
      <c r="R83" s="36"/>
    </row>
    <row r="84" spans="2:47" s="1" customFormat="1" ht="14.4" customHeight="1" x14ac:dyDescent="0.3">
      <c r="B84" s="34"/>
      <c r="C84" s="196" t="s">
        <v>25</v>
      </c>
      <c r="D84" s="191"/>
      <c r="E84" s="191"/>
      <c r="F84" s="188" t="str">
        <f>IF(E15="","",E15)</f>
        <v xml:space="preserve"> </v>
      </c>
      <c r="G84" s="191"/>
      <c r="H84" s="191"/>
      <c r="I84" s="191"/>
      <c r="J84" s="191"/>
      <c r="K84" s="196" t="s">
        <v>29</v>
      </c>
      <c r="L84" s="191"/>
      <c r="M84" s="208" t="str">
        <f>E21</f>
        <v xml:space="preserve"> </v>
      </c>
      <c r="N84" s="208"/>
      <c r="O84" s="208"/>
      <c r="P84" s="208"/>
      <c r="Q84" s="208"/>
      <c r="R84" s="36"/>
    </row>
    <row r="85" spans="2:47" s="1" customFormat="1" ht="10.35" customHeight="1" x14ac:dyDescent="0.3">
      <c r="B85" s="34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36"/>
    </row>
    <row r="86" spans="2:47" s="1" customFormat="1" ht="29.25" customHeight="1" x14ac:dyDescent="0.3">
      <c r="B86" s="34"/>
      <c r="C86" s="241" t="s">
        <v>90</v>
      </c>
      <c r="D86" s="242"/>
      <c r="E86" s="242"/>
      <c r="F86" s="242"/>
      <c r="G86" s="242"/>
      <c r="H86" s="195"/>
      <c r="I86" s="195"/>
      <c r="J86" s="195"/>
      <c r="K86" s="195"/>
      <c r="L86" s="195"/>
      <c r="M86" s="195"/>
      <c r="N86" s="241" t="s">
        <v>91</v>
      </c>
      <c r="O86" s="242"/>
      <c r="P86" s="242"/>
      <c r="Q86" s="242"/>
      <c r="R86" s="36"/>
    </row>
    <row r="87" spans="2:47" s="1" customFormat="1" ht="10.35" customHeight="1" x14ac:dyDescent="0.3">
      <c r="B87" s="34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36"/>
    </row>
    <row r="88" spans="2:47" s="1" customFormat="1" ht="29.25" customHeight="1" x14ac:dyDescent="0.3">
      <c r="B88" s="34"/>
      <c r="C88" s="106" t="s">
        <v>92</v>
      </c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220">
        <f>N117</f>
        <v>0</v>
      </c>
      <c r="O88" s="243"/>
      <c r="P88" s="243"/>
      <c r="Q88" s="243"/>
      <c r="R88" s="36"/>
      <c r="AU88" s="21" t="s">
        <v>93</v>
      </c>
    </row>
    <row r="89" spans="2:47" s="6" customFormat="1" ht="24.9" customHeight="1" x14ac:dyDescent="0.3">
      <c r="B89" s="107"/>
      <c r="C89" s="194"/>
      <c r="D89" s="109" t="s">
        <v>94</v>
      </c>
      <c r="E89" s="194"/>
      <c r="F89" s="194"/>
      <c r="G89" s="194"/>
      <c r="H89" s="194"/>
      <c r="I89" s="194"/>
      <c r="J89" s="194"/>
      <c r="K89" s="194"/>
      <c r="L89" s="194"/>
      <c r="M89" s="194"/>
      <c r="N89" s="244">
        <f>N118</f>
        <v>0</v>
      </c>
      <c r="O89" s="245"/>
      <c r="P89" s="245"/>
      <c r="Q89" s="245"/>
      <c r="R89" s="110"/>
    </row>
    <row r="90" spans="2:47" s="7" customFormat="1" ht="19.95" customHeight="1" x14ac:dyDescent="0.3">
      <c r="B90" s="111"/>
      <c r="C90" s="193"/>
      <c r="D90" s="113" t="s">
        <v>654</v>
      </c>
      <c r="E90" s="193"/>
      <c r="F90" s="193"/>
      <c r="G90" s="193"/>
      <c r="H90" s="193"/>
      <c r="I90" s="193"/>
      <c r="J90" s="193"/>
      <c r="K90" s="193"/>
      <c r="L90" s="193"/>
      <c r="M90" s="193"/>
      <c r="N90" s="246">
        <f>N119</f>
        <v>0</v>
      </c>
      <c r="O90" s="247"/>
      <c r="P90" s="247"/>
      <c r="Q90" s="247"/>
      <c r="R90" s="115"/>
    </row>
    <row r="91" spans="2:47" s="7" customFormat="1" ht="19.95" customHeight="1" x14ac:dyDescent="0.3">
      <c r="B91" s="111"/>
      <c r="C91" s="193"/>
      <c r="D91" s="113" t="s">
        <v>567</v>
      </c>
      <c r="E91" s="193"/>
      <c r="F91" s="193"/>
      <c r="G91" s="193"/>
      <c r="H91" s="193"/>
      <c r="I91" s="193"/>
      <c r="J91" s="193"/>
      <c r="K91" s="193"/>
      <c r="L91" s="193"/>
      <c r="M91" s="193"/>
      <c r="N91" s="246">
        <f>N122</f>
        <v>0</v>
      </c>
      <c r="O91" s="247"/>
      <c r="P91" s="247"/>
      <c r="Q91" s="247"/>
      <c r="R91" s="115"/>
    </row>
    <row r="92" spans="2:47" s="7" customFormat="1" ht="19.95" customHeight="1" x14ac:dyDescent="0.3">
      <c r="B92" s="111"/>
      <c r="C92" s="193"/>
      <c r="D92" s="113" t="s">
        <v>98</v>
      </c>
      <c r="E92" s="193"/>
      <c r="F92" s="193"/>
      <c r="G92" s="193"/>
      <c r="H92" s="193"/>
      <c r="I92" s="193"/>
      <c r="J92" s="193"/>
      <c r="K92" s="193"/>
      <c r="L92" s="193"/>
      <c r="M92" s="193"/>
      <c r="N92" s="246">
        <f>N130</f>
        <v>0</v>
      </c>
      <c r="O92" s="247"/>
      <c r="P92" s="247"/>
      <c r="Q92" s="247"/>
      <c r="R92" s="115"/>
    </row>
    <row r="93" spans="2:47" s="6" customFormat="1" ht="24.9" customHeight="1" x14ac:dyDescent="0.3">
      <c r="B93" s="107"/>
      <c r="C93" s="194"/>
      <c r="D93" s="109" t="s">
        <v>99</v>
      </c>
      <c r="E93" s="194"/>
      <c r="F93" s="194"/>
      <c r="G93" s="194"/>
      <c r="H93" s="194"/>
      <c r="I93" s="194"/>
      <c r="J93" s="194"/>
      <c r="K93" s="194"/>
      <c r="L93" s="194"/>
      <c r="M93" s="194"/>
      <c r="N93" s="244">
        <f>N94+N95+N96+N97</f>
        <v>0</v>
      </c>
      <c r="O93" s="245"/>
      <c r="P93" s="245"/>
      <c r="Q93" s="245"/>
      <c r="R93" s="110"/>
    </row>
    <row r="94" spans="2:47" s="7" customFormat="1" ht="19.95" customHeight="1" x14ac:dyDescent="0.3">
      <c r="B94" s="111"/>
      <c r="C94" s="193"/>
      <c r="D94" s="113" t="s">
        <v>653</v>
      </c>
      <c r="E94" s="193"/>
      <c r="F94" s="193"/>
      <c r="G94" s="193"/>
      <c r="H94" s="193"/>
      <c r="I94" s="193"/>
      <c r="J94" s="193"/>
      <c r="K94" s="193"/>
      <c r="L94" s="193"/>
      <c r="M94" s="193"/>
      <c r="N94" s="246">
        <f>N133</f>
        <v>0</v>
      </c>
      <c r="O94" s="247"/>
      <c r="P94" s="247"/>
      <c r="Q94" s="247"/>
      <c r="R94" s="115"/>
    </row>
    <row r="95" spans="2:47" s="7" customFormat="1" ht="19.95" customHeight="1" x14ac:dyDescent="0.3">
      <c r="B95" s="111"/>
      <c r="C95" s="193"/>
      <c r="D95" s="113" t="s">
        <v>596</v>
      </c>
      <c r="E95" s="193"/>
      <c r="F95" s="193"/>
      <c r="G95" s="193"/>
      <c r="H95" s="193"/>
      <c r="I95" s="193"/>
      <c r="J95" s="193"/>
      <c r="K95" s="193"/>
      <c r="L95" s="193"/>
      <c r="M95" s="193"/>
      <c r="N95" s="246">
        <f>N138</f>
        <v>0</v>
      </c>
      <c r="O95" s="247"/>
      <c r="P95" s="247"/>
      <c r="Q95" s="247"/>
      <c r="R95" s="115"/>
    </row>
    <row r="96" spans="2:47" s="7" customFormat="1" ht="19.95" customHeight="1" x14ac:dyDescent="0.3">
      <c r="B96" s="111"/>
      <c r="C96" s="193"/>
      <c r="D96" s="113" t="s">
        <v>597</v>
      </c>
      <c r="E96" s="193"/>
      <c r="F96" s="193"/>
      <c r="G96" s="193"/>
      <c r="H96" s="193"/>
      <c r="I96" s="193"/>
      <c r="J96" s="193"/>
      <c r="K96" s="193"/>
      <c r="L96" s="193"/>
      <c r="M96" s="193"/>
      <c r="N96" s="246">
        <f>N146</f>
        <v>0</v>
      </c>
      <c r="O96" s="247"/>
      <c r="P96" s="247"/>
      <c r="Q96" s="247"/>
      <c r="R96" s="115"/>
    </row>
    <row r="97" spans="2:21" s="7" customFormat="1" ht="19.95" customHeight="1" x14ac:dyDescent="0.3">
      <c r="B97" s="111"/>
      <c r="C97" s="193"/>
      <c r="D97" s="113" t="s">
        <v>100</v>
      </c>
      <c r="E97" s="193"/>
      <c r="F97" s="193"/>
      <c r="G97" s="193"/>
      <c r="H97" s="193"/>
      <c r="I97" s="193"/>
      <c r="J97" s="193"/>
      <c r="K97" s="193"/>
      <c r="L97" s="193"/>
      <c r="M97" s="193"/>
      <c r="N97" s="246">
        <f>N161</f>
        <v>0</v>
      </c>
      <c r="O97" s="247"/>
      <c r="P97" s="247"/>
      <c r="Q97" s="247"/>
      <c r="R97" s="115"/>
    </row>
    <row r="98" spans="2:21" s="1" customFormat="1" ht="21.75" customHeight="1" x14ac:dyDescent="0.3">
      <c r="B98" s="34"/>
      <c r="C98" s="191"/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191"/>
      <c r="O98" s="191"/>
      <c r="P98" s="191"/>
      <c r="Q98" s="191"/>
      <c r="R98" s="36"/>
    </row>
    <row r="99" spans="2:21" s="1" customFormat="1" ht="29.25" customHeight="1" x14ac:dyDescent="0.3">
      <c r="B99" s="34"/>
      <c r="C99" s="106" t="s">
        <v>108</v>
      </c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243">
        <v>0</v>
      </c>
      <c r="O99" s="248"/>
      <c r="P99" s="248"/>
      <c r="Q99" s="248"/>
      <c r="R99" s="36"/>
      <c r="T99" s="116"/>
      <c r="U99" s="117" t="s">
        <v>34</v>
      </c>
    </row>
    <row r="100" spans="2:21" s="1" customFormat="1" ht="18" customHeight="1" x14ac:dyDescent="0.3">
      <c r="B100" s="34"/>
      <c r="C100" s="191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36"/>
    </row>
    <row r="101" spans="2:21" s="1" customFormat="1" ht="29.25" customHeight="1" x14ac:dyDescent="0.3">
      <c r="B101" s="34"/>
      <c r="C101" s="97" t="s">
        <v>80</v>
      </c>
      <c r="D101" s="195"/>
      <c r="E101" s="195"/>
      <c r="F101" s="195"/>
      <c r="G101" s="195"/>
      <c r="H101" s="195"/>
      <c r="I101" s="195"/>
      <c r="J101" s="195"/>
      <c r="K101" s="195"/>
      <c r="L101" s="229">
        <f>ROUND(SUM(N88+N99),2)</f>
        <v>0</v>
      </c>
      <c r="M101" s="229"/>
      <c r="N101" s="229"/>
      <c r="O101" s="229"/>
      <c r="P101" s="229"/>
      <c r="Q101" s="229"/>
      <c r="R101" s="36"/>
    </row>
    <row r="102" spans="2:21" s="1" customFormat="1" ht="6.9" customHeight="1" x14ac:dyDescent="0.3"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60"/>
    </row>
    <row r="106" spans="2:21" s="1" customFormat="1" ht="6.9" customHeight="1" x14ac:dyDescent="0.3"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3"/>
    </row>
    <row r="107" spans="2:21" s="1" customFormat="1" ht="36.9" customHeight="1" x14ac:dyDescent="0.3">
      <c r="B107" s="34"/>
      <c r="C107" s="206" t="s">
        <v>109</v>
      </c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36"/>
    </row>
    <row r="108" spans="2:21" s="1" customFormat="1" ht="6.9" customHeight="1" x14ac:dyDescent="0.3">
      <c r="B108" s="34"/>
      <c r="C108" s="191"/>
      <c r="D108" s="191"/>
      <c r="E108" s="191"/>
      <c r="F108" s="191"/>
      <c r="G108" s="191"/>
      <c r="H108" s="191"/>
      <c r="I108" s="191"/>
      <c r="J108" s="191"/>
      <c r="K108" s="191"/>
      <c r="L108" s="191"/>
      <c r="M108" s="191"/>
      <c r="N108" s="191"/>
      <c r="O108" s="191"/>
      <c r="P108" s="191"/>
      <c r="Q108" s="191"/>
      <c r="R108" s="36"/>
    </row>
    <row r="109" spans="2:21" s="1" customFormat="1" ht="36.9" customHeight="1" x14ac:dyDescent="0.3">
      <c r="B109" s="34"/>
      <c r="C109" s="68" t="s">
        <v>15</v>
      </c>
      <c r="D109" s="191"/>
      <c r="E109" s="191"/>
      <c r="F109" s="216" t="str">
        <f>F6</f>
        <v>Stavebné úpravy WC na WC pre imobilných</v>
      </c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191"/>
      <c r="R109" s="36"/>
    </row>
    <row r="110" spans="2:21" s="1" customFormat="1" ht="6.9" customHeight="1" x14ac:dyDescent="0.3">
      <c r="B110" s="34"/>
      <c r="C110" s="191"/>
      <c r="D110" s="191"/>
      <c r="E110" s="191"/>
      <c r="F110" s="191"/>
      <c r="G110" s="191"/>
      <c r="H110" s="191"/>
      <c r="I110" s="191"/>
      <c r="J110" s="191"/>
      <c r="K110" s="191"/>
      <c r="L110" s="191"/>
      <c r="M110" s="191"/>
      <c r="N110" s="191"/>
      <c r="O110" s="191"/>
      <c r="P110" s="191"/>
      <c r="Q110" s="191"/>
      <c r="R110" s="36"/>
    </row>
    <row r="111" spans="2:21" s="1" customFormat="1" ht="18" customHeight="1" x14ac:dyDescent="0.3">
      <c r="B111" s="34"/>
      <c r="C111" s="196" t="s">
        <v>19</v>
      </c>
      <c r="D111" s="191"/>
      <c r="E111" s="191"/>
      <c r="F111" s="188" t="str">
        <f>F9</f>
        <v xml:space="preserve"> </v>
      </c>
      <c r="G111" s="191"/>
      <c r="H111" s="191"/>
      <c r="I111" s="191"/>
      <c r="J111" s="191"/>
      <c r="K111" s="196" t="s">
        <v>21</v>
      </c>
      <c r="L111" s="191"/>
      <c r="M111" s="236" t="str">
        <f>IF(O9="","",O9)</f>
        <v/>
      </c>
      <c r="N111" s="236"/>
      <c r="O111" s="236"/>
      <c r="P111" s="236"/>
      <c r="Q111" s="191"/>
      <c r="R111" s="36"/>
    </row>
    <row r="112" spans="2:21" s="1" customFormat="1" ht="6.9" customHeight="1" x14ac:dyDescent="0.3">
      <c r="B112" s="34"/>
      <c r="C112" s="191"/>
      <c r="D112" s="191"/>
      <c r="E112" s="191"/>
      <c r="F112" s="191"/>
      <c r="G112" s="191"/>
      <c r="H112" s="191"/>
      <c r="I112" s="191"/>
      <c r="J112" s="191"/>
      <c r="K112" s="191"/>
      <c r="L112" s="191"/>
      <c r="M112" s="191"/>
      <c r="N112" s="191"/>
      <c r="O112" s="191"/>
      <c r="P112" s="191"/>
      <c r="Q112" s="191"/>
      <c r="R112" s="36"/>
    </row>
    <row r="113" spans="2:65" s="1" customFormat="1" ht="13.2" x14ac:dyDescent="0.3">
      <c r="B113" s="34"/>
      <c r="C113" s="196" t="s">
        <v>22</v>
      </c>
      <c r="D113" s="191"/>
      <c r="E113" s="191"/>
      <c r="F113" s="188" t="str">
        <f>E12</f>
        <v xml:space="preserve"> </v>
      </c>
      <c r="G113" s="191"/>
      <c r="H113" s="191"/>
      <c r="I113" s="191"/>
      <c r="J113" s="191"/>
      <c r="K113" s="196" t="s">
        <v>26</v>
      </c>
      <c r="L113" s="191"/>
      <c r="M113" s="208" t="str">
        <f>E18</f>
        <v xml:space="preserve"> </v>
      </c>
      <c r="N113" s="208"/>
      <c r="O113" s="208"/>
      <c r="P113" s="208"/>
      <c r="Q113" s="208"/>
      <c r="R113" s="36"/>
    </row>
    <row r="114" spans="2:65" s="1" customFormat="1" ht="14.4" customHeight="1" x14ac:dyDescent="0.3">
      <c r="B114" s="34"/>
      <c r="C114" s="196" t="s">
        <v>25</v>
      </c>
      <c r="D114" s="191"/>
      <c r="E114" s="191"/>
      <c r="F114" s="188" t="str">
        <f>IF(E15="","",E15)</f>
        <v xml:space="preserve"> </v>
      </c>
      <c r="G114" s="191"/>
      <c r="H114" s="191"/>
      <c r="I114" s="191"/>
      <c r="J114" s="191"/>
      <c r="K114" s="196" t="s">
        <v>29</v>
      </c>
      <c r="L114" s="191"/>
      <c r="M114" s="208" t="str">
        <f>E21</f>
        <v xml:space="preserve"> </v>
      </c>
      <c r="N114" s="208"/>
      <c r="O114" s="208"/>
      <c r="P114" s="208"/>
      <c r="Q114" s="208"/>
      <c r="R114" s="36"/>
    </row>
    <row r="115" spans="2:65" s="1" customFormat="1" ht="10.35" customHeight="1" x14ac:dyDescent="0.3">
      <c r="B115" s="34"/>
      <c r="C115" s="191"/>
      <c r="D115" s="191"/>
      <c r="E115" s="191"/>
      <c r="F115" s="191"/>
      <c r="G115" s="191"/>
      <c r="H115" s="191"/>
      <c r="I115" s="191"/>
      <c r="J115" s="191"/>
      <c r="K115" s="191"/>
      <c r="L115" s="191"/>
      <c r="M115" s="191"/>
      <c r="N115" s="191"/>
      <c r="O115" s="191"/>
      <c r="P115" s="191"/>
      <c r="Q115" s="191"/>
      <c r="R115" s="36"/>
    </row>
    <row r="116" spans="2:65" s="8" customFormat="1" ht="29.25" customHeight="1" x14ac:dyDescent="0.3">
      <c r="B116" s="118"/>
      <c r="C116" s="119" t="s">
        <v>110</v>
      </c>
      <c r="D116" s="192" t="s">
        <v>111</v>
      </c>
      <c r="E116" s="192" t="s">
        <v>52</v>
      </c>
      <c r="F116" s="249" t="s">
        <v>112</v>
      </c>
      <c r="G116" s="249"/>
      <c r="H116" s="249"/>
      <c r="I116" s="249"/>
      <c r="J116" s="192" t="s">
        <v>113</v>
      </c>
      <c r="K116" s="192" t="s">
        <v>114</v>
      </c>
      <c r="L116" s="249" t="s">
        <v>115</v>
      </c>
      <c r="M116" s="249"/>
      <c r="N116" s="249" t="s">
        <v>91</v>
      </c>
      <c r="O116" s="249"/>
      <c r="P116" s="249"/>
      <c r="Q116" s="250"/>
      <c r="R116" s="121"/>
      <c r="T116" s="75" t="s">
        <v>116</v>
      </c>
      <c r="U116" s="76" t="s">
        <v>34</v>
      </c>
      <c r="V116" s="76" t="s">
        <v>117</v>
      </c>
      <c r="W116" s="76" t="s">
        <v>118</v>
      </c>
      <c r="X116" s="76" t="s">
        <v>119</v>
      </c>
      <c r="Y116" s="76" t="s">
        <v>120</v>
      </c>
      <c r="Z116" s="76" t="s">
        <v>121</v>
      </c>
      <c r="AA116" s="77" t="s">
        <v>122</v>
      </c>
    </row>
    <row r="117" spans="2:65" s="1" customFormat="1" ht="29.25" customHeight="1" x14ac:dyDescent="0.35">
      <c r="B117" s="34"/>
      <c r="C117" s="79" t="s">
        <v>87</v>
      </c>
      <c r="D117" s="191"/>
      <c r="E117" s="191"/>
      <c r="F117" s="191"/>
      <c r="G117" s="191"/>
      <c r="H117" s="191"/>
      <c r="I117" s="191"/>
      <c r="J117" s="191"/>
      <c r="K117" s="191"/>
      <c r="L117" s="191"/>
      <c r="M117" s="191"/>
      <c r="N117" s="253">
        <f>N118+N132</f>
        <v>0</v>
      </c>
      <c r="O117" s="254"/>
      <c r="P117" s="254"/>
      <c r="Q117" s="254"/>
      <c r="R117" s="36"/>
      <c r="T117" s="78"/>
      <c r="U117" s="50"/>
      <c r="V117" s="50"/>
      <c r="W117" s="122" t="e">
        <f>W118+W132+#REF!</f>
        <v>#REF!</v>
      </c>
      <c r="X117" s="50"/>
      <c r="Y117" s="122" t="e">
        <f>Y118+Y132+#REF!</f>
        <v>#REF!</v>
      </c>
      <c r="Z117" s="50"/>
      <c r="AA117" s="123" t="e">
        <f>AA118+AA132+#REF!</f>
        <v>#REF!</v>
      </c>
      <c r="AT117" s="21" t="s">
        <v>69</v>
      </c>
      <c r="AU117" s="21" t="s">
        <v>93</v>
      </c>
      <c r="BK117" s="124" t="e">
        <f>BK118+BK132+#REF!</f>
        <v>#REF!</v>
      </c>
    </row>
    <row r="118" spans="2:65" s="9" customFormat="1" ht="37.35" customHeight="1" x14ac:dyDescent="0.35">
      <c r="B118" s="125"/>
      <c r="C118" s="126"/>
      <c r="D118" s="127" t="s">
        <v>94</v>
      </c>
      <c r="E118" s="127"/>
      <c r="F118" s="127"/>
      <c r="G118" s="127"/>
      <c r="H118" s="127"/>
      <c r="I118" s="127"/>
      <c r="J118" s="127"/>
      <c r="K118" s="127"/>
      <c r="L118" s="127"/>
      <c r="M118" s="127"/>
      <c r="N118" s="255">
        <f>N119+N122+N130</f>
        <v>0</v>
      </c>
      <c r="O118" s="256"/>
      <c r="P118" s="256"/>
      <c r="Q118" s="256"/>
      <c r="R118" s="128"/>
      <c r="T118" s="129"/>
      <c r="U118" s="126"/>
      <c r="V118" s="126"/>
      <c r="W118" s="130" t="e">
        <f>#REF!+W119+W122+W130</f>
        <v>#REF!</v>
      </c>
      <c r="X118" s="126"/>
      <c r="Y118" s="130" t="e">
        <f>#REF!+Y119+Y122+Y130</f>
        <v>#REF!</v>
      </c>
      <c r="Z118" s="126"/>
      <c r="AA118" s="131" t="e">
        <f>#REF!+AA119+AA122+AA130</f>
        <v>#REF!</v>
      </c>
      <c r="AR118" s="132" t="s">
        <v>75</v>
      </c>
      <c r="AT118" s="133" t="s">
        <v>69</v>
      </c>
      <c r="AU118" s="133" t="s">
        <v>70</v>
      </c>
      <c r="AY118" s="132" t="s">
        <v>123</v>
      </c>
      <c r="BK118" s="134" t="e">
        <f>#REF!+BK119+BK122+BK130</f>
        <v>#REF!</v>
      </c>
    </row>
    <row r="119" spans="2:65" s="9" customFormat="1" ht="29.85" customHeight="1" x14ac:dyDescent="0.35">
      <c r="B119" s="125"/>
      <c r="C119" s="126"/>
      <c r="D119" s="135" t="s">
        <v>562</v>
      </c>
      <c r="E119" s="135"/>
      <c r="F119" s="135"/>
      <c r="G119" s="135"/>
      <c r="H119" s="135"/>
      <c r="I119" s="135"/>
      <c r="J119" s="135"/>
      <c r="K119" s="135"/>
      <c r="L119" s="135"/>
      <c r="M119" s="135"/>
      <c r="N119" s="257">
        <f>BK119</f>
        <v>0</v>
      </c>
      <c r="O119" s="258"/>
      <c r="P119" s="258"/>
      <c r="Q119" s="258"/>
      <c r="R119" s="128"/>
      <c r="T119" s="129"/>
      <c r="U119" s="126"/>
      <c r="V119" s="126"/>
      <c r="W119" s="130">
        <f>SUM(W120:W121)</f>
        <v>0.18375786</v>
      </c>
      <c r="X119" s="126"/>
      <c r="Y119" s="130">
        <f>SUM(Y120:Y121)</f>
        <v>1.6515499999999999E-3</v>
      </c>
      <c r="Z119" s="126"/>
      <c r="AA119" s="131">
        <f>SUM(AA120:AA121)</f>
        <v>0</v>
      </c>
      <c r="AC119" s="181"/>
      <c r="AR119" s="132" t="s">
        <v>75</v>
      </c>
      <c r="AT119" s="133" t="s">
        <v>69</v>
      </c>
      <c r="AU119" s="133" t="s">
        <v>75</v>
      </c>
      <c r="AY119" s="132" t="s">
        <v>123</v>
      </c>
      <c r="BK119" s="134">
        <f>SUM(BK120:BK121)</f>
        <v>0</v>
      </c>
    </row>
    <row r="120" spans="2:65" s="1" customFormat="1" ht="38.25" customHeight="1" x14ac:dyDescent="0.3">
      <c r="B120" s="136"/>
      <c r="C120" s="137">
        <v>1</v>
      </c>
      <c r="D120" s="137" t="s">
        <v>125</v>
      </c>
      <c r="E120" s="179" t="s">
        <v>563</v>
      </c>
      <c r="F120" s="251" t="s">
        <v>564</v>
      </c>
      <c r="G120" s="251"/>
      <c r="H120" s="251"/>
      <c r="I120" s="251"/>
      <c r="J120" s="139" t="s">
        <v>134</v>
      </c>
      <c r="K120" s="189">
        <v>0.60199999999999998</v>
      </c>
      <c r="L120" s="252"/>
      <c r="M120" s="252"/>
      <c r="N120" s="252">
        <f>ROUND(L120*K120,3)</f>
        <v>0</v>
      </c>
      <c r="O120" s="252"/>
      <c r="P120" s="252"/>
      <c r="Q120" s="252"/>
      <c r="R120" s="141"/>
      <c r="T120" s="142" t="s">
        <v>5</v>
      </c>
      <c r="U120" s="43" t="s">
        <v>37</v>
      </c>
      <c r="V120" s="143">
        <v>0.11208</v>
      </c>
      <c r="W120" s="143">
        <f>V120*K120</f>
        <v>6.7472160000000003E-2</v>
      </c>
      <c r="X120" s="143">
        <v>4.0000000000000002E-4</v>
      </c>
      <c r="Y120" s="143">
        <f>X120*K120</f>
        <v>2.408E-4</v>
      </c>
      <c r="Z120" s="143">
        <v>0</v>
      </c>
      <c r="AA120" s="144">
        <f>Z120*K120</f>
        <v>0</v>
      </c>
      <c r="AR120" s="21" t="s">
        <v>129</v>
      </c>
      <c r="AT120" s="21" t="s">
        <v>125</v>
      </c>
      <c r="AU120" s="21" t="s">
        <v>130</v>
      </c>
      <c r="AY120" s="21" t="s">
        <v>123</v>
      </c>
      <c r="BE120" s="145">
        <f>IF(U120="základná",N120,0)</f>
        <v>0</v>
      </c>
      <c r="BF120" s="145">
        <f>IF(U120="znížená",N120,0)</f>
        <v>0</v>
      </c>
      <c r="BG120" s="145">
        <f>IF(U120="zákl. prenesená",N120,0)</f>
        <v>0</v>
      </c>
      <c r="BH120" s="145">
        <f>IF(U120="zníž. prenesená",N120,0)</f>
        <v>0</v>
      </c>
      <c r="BI120" s="145">
        <f>IF(U120="nulová",N120,0)</f>
        <v>0</v>
      </c>
      <c r="BJ120" s="21" t="s">
        <v>130</v>
      </c>
      <c r="BK120" s="146">
        <f>ROUND(L120*K120,3)</f>
        <v>0</v>
      </c>
      <c r="BL120" s="21" t="s">
        <v>129</v>
      </c>
      <c r="BM120" s="21" t="s">
        <v>156</v>
      </c>
    </row>
    <row r="121" spans="2:65" s="1" customFormat="1" ht="38.25" customHeight="1" x14ac:dyDescent="0.3">
      <c r="B121" s="136"/>
      <c r="C121" s="137">
        <v>2</v>
      </c>
      <c r="D121" s="137" t="s">
        <v>125</v>
      </c>
      <c r="E121" s="179" t="s">
        <v>565</v>
      </c>
      <c r="F121" s="251" t="s">
        <v>566</v>
      </c>
      <c r="G121" s="251"/>
      <c r="H121" s="251"/>
      <c r="I121" s="251"/>
      <c r="J121" s="139" t="s">
        <v>134</v>
      </c>
      <c r="K121" s="189">
        <v>0.28499999999999998</v>
      </c>
      <c r="L121" s="252"/>
      <c r="M121" s="252"/>
      <c r="N121" s="252">
        <f>ROUND(L121*K121,3)</f>
        <v>0</v>
      </c>
      <c r="O121" s="252"/>
      <c r="P121" s="252"/>
      <c r="Q121" s="252"/>
      <c r="R121" s="141"/>
      <c r="T121" s="142" t="s">
        <v>5</v>
      </c>
      <c r="U121" s="43" t="s">
        <v>37</v>
      </c>
      <c r="V121" s="143">
        <v>0.40801999999999999</v>
      </c>
      <c r="W121" s="143">
        <f>V121*K121</f>
        <v>0.11628569999999999</v>
      </c>
      <c r="X121" s="143">
        <v>4.9500000000000004E-3</v>
      </c>
      <c r="Y121" s="143">
        <f>X121*K121</f>
        <v>1.4107499999999999E-3</v>
      </c>
      <c r="Z121" s="143">
        <v>0</v>
      </c>
      <c r="AA121" s="144">
        <f>Z121*K121</f>
        <v>0</v>
      </c>
      <c r="AR121" s="21" t="s">
        <v>129</v>
      </c>
      <c r="AT121" s="21" t="s">
        <v>125</v>
      </c>
      <c r="AU121" s="21" t="s">
        <v>130</v>
      </c>
      <c r="AY121" s="21" t="s">
        <v>123</v>
      </c>
      <c r="BE121" s="145">
        <f>IF(U121="základná",N121,0)</f>
        <v>0</v>
      </c>
      <c r="BF121" s="145">
        <f>IF(U121="znížená",N121,0)</f>
        <v>0</v>
      </c>
      <c r="BG121" s="145">
        <f>IF(U121="zákl. prenesená",N121,0)</f>
        <v>0</v>
      </c>
      <c r="BH121" s="145">
        <f>IF(U121="zníž. prenesená",N121,0)</f>
        <v>0</v>
      </c>
      <c r="BI121" s="145">
        <f>IF(U121="nulová",N121,0)</f>
        <v>0</v>
      </c>
      <c r="BJ121" s="21" t="s">
        <v>130</v>
      </c>
      <c r="BK121" s="146">
        <f>ROUND(L121*K121,3)</f>
        <v>0</v>
      </c>
      <c r="BL121" s="21" t="s">
        <v>129</v>
      </c>
      <c r="BM121" s="21" t="s">
        <v>159</v>
      </c>
    </row>
    <row r="122" spans="2:65" s="9" customFormat="1" ht="29.85" customHeight="1" x14ac:dyDescent="0.35">
      <c r="B122" s="125"/>
      <c r="C122" s="126"/>
      <c r="D122" s="135" t="s">
        <v>567</v>
      </c>
      <c r="E122" s="135"/>
      <c r="F122" s="135"/>
      <c r="G122" s="135"/>
      <c r="H122" s="135"/>
      <c r="I122" s="135"/>
      <c r="J122" s="135"/>
      <c r="K122" s="135"/>
      <c r="L122" s="135"/>
      <c r="M122" s="135"/>
      <c r="N122" s="257">
        <f>BK122</f>
        <v>0</v>
      </c>
      <c r="O122" s="258"/>
      <c r="P122" s="258"/>
      <c r="Q122" s="258"/>
      <c r="R122" s="128"/>
      <c r="T122" s="129"/>
      <c r="U122" s="126"/>
      <c r="V122" s="126"/>
      <c r="W122" s="130">
        <f>SUM(W123:W129)</f>
        <v>2.6893650000000004</v>
      </c>
      <c r="X122" s="126"/>
      <c r="Y122" s="130">
        <f>SUM(Y123:Y129)</f>
        <v>0</v>
      </c>
      <c r="Z122" s="126"/>
      <c r="AA122" s="131">
        <f>SUM(AA123:AA129)</f>
        <v>0.58002500000000001</v>
      </c>
      <c r="AC122" s="181"/>
      <c r="AR122" s="132" t="s">
        <v>75</v>
      </c>
      <c r="AT122" s="133" t="s">
        <v>69</v>
      </c>
      <c r="AU122" s="133" t="s">
        <v>75</v>
      </c>
      <c r="AY122" s="132" t="s">
        <v>123</v>
      </c>
      <c r="BK122" s="134">
        <f>SUM(BK123:BK129)</f>
        <v>0</v>
      </c>
    </row>
    <row r="123" spans="2:65" s="1" customFormat="1" ht="38.25" customHeight="1" x14ac:dyDescent="0.3">
      <c r="B123" s="136"/>
      <c r="C123" s="137">
        <v>3</v>
      </c>
      <c r="D123" s="137" t="s">
        <v>125</v>
      </c>
      <c r="E123" s="179" t="s">
        <v>568</v>
      </c>
      <c r="F123" s="251" t="s">
        <v>569</v>
      </c>
      <c r="G123" s="251"/>
      <c r="H123" s="251"/>
      <c r="I123" s="251"/>
      <c r="J123" s="180" t="s">
        <v>148</v>
      </c>
      <c r="K123" s="189">
        <v>10.08</v>
      </c>
      <c r="L123" s="252"/>
      <c r="M123" s="252"/>
      <c r="N123" s="252">
        <f t="shared" ref="N123:N129" si="0">ROUND(L123*K123,3)</f>
        <v>0</v>
      </c>
      <c r="O123" s="252"/>
      <c r="P123" s="252"/>
      <c r="Q123" s="252"/>
      <c r="R123" s="141"/>
      <c r="T123" s="142" t="s">
        <v>5</v>
      </c>
      <c r="U123" s="43" t="s">
        <v>37</v>
      </c>
      <c r="V123" s="143">
        <v>0.16600000000000001</v>
      </c>
      <c r="W123" s="143">
        <f t="shared" ref="W123:W129" si="1">V123*K123</f>
        <v>1.6732800000000001</v>
      </c>
      <c r="X123" s="143">
        <v>0</v>
      </c>
      <c r="Y123" s="143">
        <f t="shared" ref="Y123:Y129" si="2">X123*K123</f>
        <v>0</v>
      </c>
      <c r="Z123" s="143">
        <v>0.02</v>
      </c>
      <c r="AA123" s="144">
        <f t="shared" ref="AA123:AA129" si="3">Z123*K123</f>
        <v>0.2016</v>
      </c>
      <c r="AR123" s="21" t="s">
        <v>129</v>
      </c>
      <c r="AT123" s="21" t="s">
        <v>125</v>
      </c>
      <c r="AU123" s="21" t="s">
        <v>130</v>
      </c>
      <c r="AY123" s="21" t="s">
        <v>123</v>
      </c>
      <c r="BE123" s="145">
        <f t="shared" ref="BE123:BE129" si="4">IF(U123="základná",N123,0)</f>
        <v>0</v>
      </c>
      <c r="BF123" s="145">
        <f t="shared" ref="BF123:BF129" si="5">IF(U123="znížená",N123,0)</f>
        <v>0</v>
      </c>
      <c r="BG123" s="145">
        <f t="shared" ref="BG123:BG129" si="6">IF(U123="zákl. prenesená",N123,0)</f>
        <v>0</v>
      </c>
      <c r="BH123" s="145">
        <f t="shared" ref="BH123:BH129" si="7">IF(U123="zníž. prenesená",N123,0)</f>
        <v>0</v>
      </c>
      <c r="BI123" s="145">
        <f t="shared" ref="BI123:BI129" si="8">IF(U123="nulová",N123,0)</f>
        <v>0</v>
      </c>
      <c r="BJ123" s="21" t="s">
        <v>130</v>
      </c>
      <c r="BK123" s="146">
        <f t="shared" ref="BK123:BK129" si="9">ROUND(L123*K123,3)</f>
        <v>0</v>
      </c>
      <c r="BL123" s="21" t="s">
        <v>129</v>
      </c>
      <c r="BM123" s="21" t="s">
        <v>200</v>
      </c>
    </row>
    <row r="124" spans="2:65" s="1" customFormat="1" ht="21.75" customHeight="1" x14ac:dyDescent="0.3">
      <c r="B124" s="136"/>
      <c r="C124" s="137">
        <v>4</v>
      </c>
      <c r="D124" s="137" t="s">
        <v>125</v>
      </c>
      <c r="E124" s="179" t="s">
        <v>570</v>
      </c>
      <c r="F124" s="276" t="s">
        <v>571</v>
      </c>
      <c r="G124" s="251"/>
      <c r="H124" s="251"/>
      <c r="I124" s="251"/>
      <c r="J124" s="180" t="s">
        <v>148</v>
      </c>
      <c r="K124" s="189">
        <v>2.9950000000000001</v>
      </c>
      <c r="L124" s="252"/>
      <c r="M124" s="252"/>
      <c r="N124" s="252">
        <f t="shared" si="0"/>
        <v>0</v>
      </c>
      <c r="O124" s="252"/>
      <c r="P124" s="252"/>
      <c r="Q124" s="252"/>
      <c r="R124" s="141"/>
      <c r="T124" s="142" t="s">
        <v>5</v>
      </c>
      <c r="U124" s="43" t="s">
        <v>37</v>
      </c>
      <c r="V124" s="143">
        <v>0.112</v>
      </c>
      <c r="W124" s="143">
        <f t="shared" si="1"/>
        <v>0.33544000000000002</v>
      </c>
      <c r="X124" s="143">
        <v>0</v>
      </c>
      <c r="Y124" s="143">
        <f t="shared" si="2"/>
        <v>0</v>
      </c>
      <c r="Z124" s="143">
        <v>0.115</v>
      </c>
      <c r="AA124" s="144">
        <f t="shared" si="3"/>
        <v>0.34442500000000004</v>
      </c>
      <c r="AR124" s="21" t="s">
        <v>129</v>
      </c>
      <c r="AT124" s="21" t="s">
        <v>125</v>
      </c>
      <c r="AU124" s="21" t="s">
        <v>130</v>
      </c>
      <c r="AY124" s="21" t="s">
        <v>123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21" t="s">
        <v>130</v>
      </c>
      <c r="BK124" s="146">
        <f t="shared" si="9"/>
        <v>0</v>
      </c>
      <c r="BL124" s="21" t="s">
        <v>129</v>
      </c>
      <c r="BM124" s="21" t="s">
        <v>190</v>
      </c>
    </row>
    <row r="125" spans="2:65" s="1" customFormat="1" ht="38.25" customHeight="1" x14ac:dyDescent="0.3">
      <c r="B125" s="136"/>
      <c r="C125" s="137">
        <v>5</v>
      </c>
      <c r="D125" s="137" t="s">
        <v>125</v>
      </c>
      <c r="E125" s="179" t="s">
        <v>572</v>
      </c>
      <c r="F125" s="251" t="s">
        <v>573</v>
      </c>
      <c r="G125" s="251"/>
      <c r="H125" s="251"/>
      <c r="I125" s="251"/>
      <c r="J125" s="180" t="s">
        <v>148</v>
      </c>
      <c r="K125" s="189">
        <v>1.7</v>
      </c>
      <c r="L125" s="252"/>
      <c r="M125" s="252"/>
      <c r="N125" s="252">
        <f t="shared" si="0"/>
        <v>0</v>
      </c>
      <c r="O125" s="252"/>
      <c r="P125" s="252"/>
      <c r="Q125" s="252"/>
      <c r="R125" s="141"/>
      <c r="T125" s="142" t="s">
        <v>5</v>
      </c>
      <c r="U125" s="43" t="s">
        <v>37</v>
      </c>
      <c r="V125" s="143">
        <v>0.16600000000000001</v>
      </c>
      <c r="W125" s="143">
        <f t="shared" si="1"/>
        <v>0.28220000000000001</v>
      </c>
      <c r="X125" s="143">
        <v>0</v>
      </c>
      <c r="Y125" s="143">
        <f t="shared" si="2"/>
        <v>0</v>
      </c>
      <c r="Z125" s="143">
        <v>0.02</v>
      </c>
      <c r="AA125" s="144">
        <f t="shared" si="3"/>
        <v>3.4000000000000002E-2</v>
      </c>
      <c r="AR125" s="21" t="s">
        <v>129</v>
      </c>
      <c r="AT125" s="21" t="s">
        <v>125</v>
      </c>
      <c r="AU125" s="21" t="s">
        <v>130</v>
      </c>
      <c r="AY125" s="21" t="s">
        <v>123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21" t="s">
        <v>130</v>
      </c>
      <c r="BK125" s="146">
        <f t="shared" si="9"/>
        <v>0</v>
      </c>
      <c r="BL125" s="21" t="s">
        <v>129</v>
      </c>
      <c r="BM125" s="21" t="s">
        <v>200</v>
      </c>
    </row>
    <row r="126" spans="2:65" s="1" customFormat="1" ht="38.25" customHeight="1" x14ac:dyDescent="0.3">
      <c r="B126" s="136"/>
      <c r="C126" s="137">
        <v>6</v>
      </c>
      <c r="D126" s="137" t="s">
        <v>125</v>
      </c>
      <c r="E126" s="138" t="s">
        <v>223</v>
      </c>
      <c r="F126" s="251" t="s">
        <v>236</v>
      </c>
      <c r="G126" s="251"/>
      <c r="H126" s="251"/>
      <c r="I126" s="251"/>
      <c r="J126" s="139" t="s">
        <v>225</v>
      </c>
      <c r="K126" s="189">
        <v>0.26300000000000001</v>
      </c>
      <c r="L126" s="252"/>
      <c r="M126" s="252"/>
      <c r="N126" s="252">
        <f t="shared" si="0"/>
        <v>0</v>
      </c>
      <c r="O126" s="252"/>
      <c r="P126" s="252"/>
      <c r="Q126" s="252"/>
      <c r="R126" s="141"/>
      <c r="T126" s="142" t="s">
        <v>5</v>
      </c>
      <c r="U126" s="43" t="s">
        <v>37</v>
      </c>
      <c r="V126" s="143">
        <v>0.88200000000000001</v>
      </c>
      <c r="W126" s="143">
        <f t="shared" si="1"/>
        <v>0.23196600000000001</v>
      </c>
      <c r="X126" s="143">
        <v>0</v>
      </c>
      <c r="Y126" s="143">
        <f t="shared" si="2"/>
        <v>0</v>
      </c>
      <c r="Z126" s="143">
        <v>0</v>
      </c>
      <c r="AA126" s="144">
        <f t="shared" si="3"/>
        <v>0</v>
      </c>
      <c r="AR126" s="21" t="s">
        <v>129</v>
      </c>
      <c r="AT126" s="21" t="s">
        <v>125</v>
      </c>
      <c r="AU126" s="21" t="s">
        <v>130</v>
      </c>
      <c r="AY126" s="21" t="s">
        <v>123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21" t="s">
        <v>130</v>
      </c>
      <c r="BK126" s="146">
        <f t="shared" si="9"/>
        <v>0</v>
      </c>
      <c r="BL126" s="21" t="s">
        <v>129</v>
      </c>
      <c r="BM126" s="21" t="s">
        <v>226</v>
      </c>
    </row>
    <row r="127" spans="2:65" s="1" customFormat="1" ht="25.5" customHeight="1" x14ac:dyDescent="0.3">
      <c r="B127" s="136"/>
      <c r="C127" s="137">
        <v>7</v>
      </c>
      <c r="D127" s="137" t="s">
        <v>125</v>
      </c>
      <c r="E127" s="138" t="s">
        <v>227</v>
      </c>
      <c r="F127" s="251" t="s">
        <v>228</v>
      </c>
      <c r="G127" s="251"/>
      <c r="H127" s="251"/>
      <c r="I127" s="251"/>
      <c r="J127" s="139" t="s">
        <v>225</v>
      </c>
      <c r="K127" s="189">
        <v>0.26300000000000001</v>
      </c>
      <c r="L127" s="252"/>
      <c r="M127" s="252"/>
      <c r="N127" s="252">
        <f t="shared" si="0"/>
        <v>0</v>
      </c>
      <c r="O127" s="252"/>
      <c r="P127" s="252"/>
      <c r="Q127" s="252"/>
      <c r="R127" s="141"/>
      <c r="T127" s="142" t="s">
        <v>5</v>
      </c>
      <c r="U127" s="43" t="s">
        <v>37</v>
      </c>
      <c r="V127" s="143">
        <v>0.59799999999999998</v>
      </c>
      <c r="W127" s="143">
        <f t="shared" si="1"/>
        <v>0.157274</v>
      </c>
      <c r="X127" s="143">
        <v>0</v>
      </c>
      <c r="Y127" s="143">
        <f t="shared" si="2"/>
        <v>0</v>
      </c>
      <c r="Z127" s="143">
        <v>0</v>
      </c>
      <c r="AA127" s="144">
        <f t="shared" si="3"/>
        <v>0</v>
      </c>
      <c r="AR127" s="21" t="s">
        <v>129</v>
      </c>
      <c r="AT127" s="21" t="s">
        <v>125</v>
      </c>
      <c r="AU127" s="21" t="s">
        <v>130</v>
      </c>
      <c r="AY127" s="21" t="s">
        <v>123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21" t="s">
        <v>130</v>
      </c>
      <c r="BK127" s="146">
        <f t="shared" si="9"/>
        <v>0</v>
      </c>
      <c r="BL127" s="21" t="s">
        <v>129</v>
      </c>
      <c r="BM127" s="21" t="s">
        <v>229</v>
      </c>
    </row>
    <row r="128" spans="2:65" s="1" customFormat="1" ht="25.5" customHeight="1" x14ac:dyDescent="0.3">
      <c r="B128" s="136"/>
      <c r="C128" s="137">
        <v>8</v>
      </c>
      <c r="D128" s="137" t="s">
        <v>125</v>
      </c>
      <c r="E128" s="138" t="s">
        <v>231</v>
      </c>
      <c r="F128" s="251" t="s">
        <v>232</v>
      </c>
      <c r="G128" s="251"/>
      <c r="H128" s="251"/>
      <c r="I128" s="251"/>
      <c r="J128" s="139" t="s">
        <v>225</v>
      </c>
      <c r="K128" s="189">
        <v>1.3149999999999999</v>
      </c>
      <c r="L128" s="252"/>
      <c r="M128" s="252"/>
      <c r="N128" s="252">
        <f t="shared" si="0"/>
        <v>0</v>
      </c>
      <c r="O128" s="252"/>
      <c r="P128" s="252"/>
      <c r="Q128" s="252"/>
      <c r="R128" s="141"/>
      <c r="T128" s="142" t="s">
        <v>5</v>
      </c>
      <c r="U128" s="43" t="s">
        <v>37</v>
      </c>
      <c r="V128" s="143">
        <v>7.0000000000000001E-3</v>
      </c>
      <c r="W128" s="143">
        <f t="shared" si="1"/>
        <v>9.2049999999999996E-3</v>
      </c>
      <c r="X128" s="143">
        <v>0</v>
      </c>
      <c r="Y128" s="143">
        <f t="shared" si="2"/>
        <v>0</v>
      </c>
      <c r="Z128" s="143">
        <v>0</v>
      </c>
      <c r="AA128" s="144">
        <f t="shared" si="3"/>
        <v>0</v>
      </c>
      <c r="AR128" s="21" t="s">
        <v>129</v>
      </c>
      <c r="AT128" s="21" t="s">
        <v>125</v>
      </c>
      <c r="AU128" s="21" t="s">
        <v>130</v>
      </c>
      <c r="AY128" s="21" t="s">
        <v>123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21" t="s">
        <v>130</v>
      </c>
      <c r="BK128" s="146">
        <f t="shared" si="9"/>
        <v>0</v>
      </c>
      <c r="BL128" s="21" t="s">
        <v>129</v>
      </c>
      <c r="BM128" s="21" t="s">
        <v>233</v>
      </c>
    </row>
    <row r="129" spans="2:65" s="1" customFormat="1" ht="25.5" customHeight="1" x14ac:dyDescent="0.3">
      <c r="B129" s="136"/>
      <c r="C129" s="137">
        <v>9</v>
      </c>
      <c r="D129" s="137" t="s">
        <v>125</v>
      </c>
      <c r="E129" s="138" t="s">
        <v>243</v>
      </c>
      <c r="F129" s="251" t="s">
        <v>244</v>
      </c>
      <c r="G129" s="251"/>
      <c r="H129" s="251"/>
      <c r="I129" s="251"/>
      <c r="J129" s="139" t="s">
        <v>225</v>
      </c>
      <c r="K129" s="189">
        <v>0.26300000000000001</v>
      </c>
      <c r="L129" s="252"/>
      <c r="M129" s="252"/>
      <c r="N129" s="252">
        <f t="shared" si="0"/>
        <v>0</v>
      </c>
      <c r="O129" s="252"/>
      <c r="P129" s="252"/>
      <c r="Q129" s="252"/>
      <c r="R129" s="141"/>
      <c r="T129" s="142" t="s">
        <v>5</v>
      </c>
      <c r="U129" s="43" t="s">
        <v>37</v>
      </c>
      <c r="V129" s="143">
        <v>0</v>
      </c>
      <c r="W129" s="143">
        <f t="shared" si="1"/>
        <v>0</v>
      </c>
      <c r="X129" s="143">
        <v>0</v>
      </c>
      <c r="Y129" s="143">
        <f t="shared" si="2"/>
        <v>0</v>
      </c>
      <c r="Z129" s="143">
        <v>0</v>
      </c>
      <c r="AA129" s="144">
        <f t="shared" si="3"/>
        <v>0</v>
      </c>
      <c r="AR129" s="21" t="s">
        <v>129</v>
      </c>
      <c r="AT129" s="21" t="s">
        <v>125</v>
      </c>
      <c r="AU129" s="21" t="s">
        <v>130</v>
      </c>
      <c r="AY129" s="21" t="s">
        <v>123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21" t="s">
        <v>130</v>
      </c>
      <c r="BK129" s="146">
        <f t="shared" si="9"/>
        <v>0</v>
      </c>
      <c r="BL129" s="21" t="s">
        <v>129</v>
      </c>
      <c r="BM129" s="21" t="s">
        <v>245</v>
      </c>
    </row>
    <row r="130" spans="2:65" s="9" customFormat="1" ht="29.85" customHeight="1" x14ac:dyDescent="0.35">
      <c r="B130" s="125"/>
      <c r="C130" s="126"/>
      <c r="D130" s="135" t="s">
        <v>98</v>
      </c>
      <c r="E130" s="135"/>
      <c r="F130" s="135"/>
      <c r="G130" s="135"/>
      <c r="H130" s="135"/>
      <c r="I130" s="135"/>
      <c r="J130" s="135"/>
      <c r="K130" s="135"/>
      <c r="L130" s="135"/>
      <c r="M130" s="135"/>
      <c r="N130" s="267">
        <f>BK130</f>
        <v>0</v>
      </c>
      <c r="O130" s="268"/>
      <c r="P130" s="268"/>
      <c r="Q130" s="268"/>
      <c r="R130" s="128"/>
      <c r="T130" s="129"/>
      <c r="U130" s="126"/>
      <c r="V130" s="126"/>
      <c r="W130" s="130">
        <f>W131</f>
        <v>0.74136299999999999</v>
      </c>
      <c r="X130" s="126"/>
      <c r="Y130" s="130">
        <f>Y131</f>
        <v>0</v>
      </c>
      <c r="Z130" s="126"/>
      <c r="AA130" s="131">
        <f>AA131</f>
        <v>0</v>
      </c>
      <c r="AR130" s="132" t="s">
        <v>75</v>
      </c>
      <c r="AT130" s="133" t="s">
        <v>69</v>
      </c>
      <c r="AU130" s="133" t="s">
        <v>75</v>
      </c>
      <c r="AY130" s="132" t="s">
        <v>123</v>
      </c>
      <c r="BK130" s="134">
        <f>BK131</f>
        <v>0</v>
      </c>
    </row>
    <row r="131" spans="2:65" s="1" customFormat="1" ht="38.25" customHeight="1" x14ac:dyDescent="0.3">
      <c r="B131" s="136"/>
      <c r="C131" s="137">
        <v>10</v>
      </c>
      <c r="D131" s="137" t="s">
        <v>125</v>
      </c>
      <c r="E131" s="138" t="s">
        <v>250</v>
      </c>
      <c r="F131" s="251" t="s">
        <v>251</v>
      </c>
      <c r="G131" s="251"/>
      <c r="H131" s="251"/>
      <c r="I131" s="251"/>
      <c r="J131" s="139" t="s">
        <v>225</v>
      </c>
      <c r="K131" s="189">
        <v>0.30099999999999999</v>
      </c>
      <c r="L131" s="252"/>
      <c r="M131" s="252"/>
      <c r="N131" s="252">
        <f>ROUND(L131*K131,3)</f>
        <v>0</v>
      </c>
      <c r="O131" s="252"/>
      <c r="P131" s="252"/>
      <c r="Q131" s="252"/>
      <c r="R131" s="141"/>
      <c r="T131" s="142" t="s">
        <v>5</v>
      </c>
      <c r="U131" s="43" t="s">
        <v>37</v>
      </c>
      <c r="V131" s="143">
        <v>2.4630000000000001</v>
      </c>
      <c r="W131" s="143">
        <f>V131*K131</f>
        <v>0.74136299999999999</v>
      </c>
      <c r="X131" s="143">
        <v>0</v>
      </c>
      <c r="Y131" s="143">
        <f>X131*K131</f>
        <v>0</v>
      </c>
      <c r="Z131" s="143">
        <v>0</v>
      </c>
      <c r="AA131" s="144">
        <f>Z131*K131</f>
        <v>0</v>
      </c>
      <c r="AR131" s="21" t="s">
        <v>129</v>
      </c>
      <c r="AT131" s="21" t="s">
        <v>125</v>
      </c>
      <c r="AU131" s="21" t="s">
        <v>130</v>
      </c>
      <c r="AY131" s="21" t="s">
        <v>123</v>
      </c>
      <c r="BE131" s="145">
        <f>IF(U131="základná",N131,0)</f>
        <v>0</v>
      </c>
      <c r="BF131" s="145">
        <f>IF(U131="znížená",N131,0)</f>
        <v>0</v>
      </c>
      <c r="BG131" s="145">
        <f>IF(U131="zákl. prenesená",N131,0)</f>
        <v>0</v>
      </c>
      <c r="BH131" s="145">
        <f>IF(U131="zníž. prenesená",N131,0)</f>
        <v>0</v>
      </c>
      <c r="BI131" s="145">
        <f>IF(U131="nulová",N131,0)</f>
        <v>0</v>
      </c>
      <c r="BJ131" s="21" t="s">
        <v>130</v>
      </c>
      <c r="BK131" s="146">
        <f>ROUND(L131*K131,3)</f>
        <v>0</v>
      </c>
      <c r="BL131" s="21" t="s">
        <v>129</v>
      </c>
      <c r="BM131" s="21" t="s">
        <v>252</v>
      </c>
    </row>
    <row r="132" spans="2:65" s="9" customFormat="1" ht="37.35" customHeight="1" x14ac:dyDescent="0.35">
      <c r="B132" s="125"/>
      <c r="C132" s="126"/>
      <c r="D132" s="127" t="s">
        <v>99</v>
      </c>
      <c r="E132" s="127"/>
      <c r="F132" s="127"/>
      <c r="G132" s="127"/>
      <c r="H132" s="127"/>
      <c r="I132" s="127"/>
      <c r="J132" s="127"/>
      <c r="K132" s="127"/>
      <c r="L132" s="127"/>
      <c r="M132" s="127"/>
      <c r="N132" s="272">
        <f>N133+N138+N146+N161</f>
        <v>0</v>
      </c>
      <c r="O132" s="273"/>
      <c r="P132" s="273"/>
      <c r="Q132" s="273"/>
      <c r="R132" s="128"/>
      <c r="T132" s="129"/>
      <c r="U132" s="126"/>
      <c r="V132" s="126"/>
      <c r="W132" s="130" t="e">
        <f>#REF!+W161+#REF!+#REF!+#REF!+#REF!+#REF!+#REF!</f>
        <v>#REF!</v>
      </c>
      <c r="X132" s="126"/>
      <c r="Y132" s="130" t="e">
        <f>#REF!+Y161+#REF!+#REF!+#REF!+#REF!+#REF!+#REF!</f>
        <v>#REF!</v>
      </c>
      <c r="Z132" s="126"/>
      <c r="AA132" s="131" t="e">
        <f>#REF!+AA161+#REF!+#REF!+#REF!+#REF!+#REF!+#REF!</f>
        <v>#REF!</v>
      </c>
      <c r="AR132" s="132" t="s">
        <v>130</v>
      </c>
      <c r="AT132" s="133" t="s">
        <v>69</v>
      </c>
      <c r="AU132" s="133" t="s">
        <v>70</v>
      </c>
      <c r="AY132" s="132" t="s">
        <v>123</v>
      </c>
      <c r="BK132" s="134" t="e">
        <f>#REF!+BK161+#REF!+#REF!+#REF!+#REF!+#REF!+#REF!</f>
        <v>#REF!</v>
      </c>
    </row>
    <row r="133" spans="2:65" s="9" customFormat="1" ht="29.85" customHeight="1" x14ac:dyDescent="0.35">
      <c r="B133" s="125"/>
      <c r="C133" s="126"/>
      <c r="D133" s="135" t="s">
        <v>574</v>
      </c>
      <c r="E133" s="135"/>
      <c r="F133" s="135"/>
      <c r="G133" s="135"/>
      <c r="H133" s="135"/>
      <c r="I133" s="135"/>
      <c r="J133" s="135"/>
      <c r="K133" s="135"/>
      <c r="L133" s="135"/>
      <c r="M133" s="135"/>
      <c r="N133" s="267">
        <f>N134+N135+N136+N137</f>
        <v>0</v>
      </c>
      <c r="O133" s="268"/>
      <c r="P133" s="268"/>
      <c r="Q133" s="268"/>
      <c r="R133" s="128"/>
      <c r="T133" s="129"/>
      <c r="U133" s="126"/>
      <c r="V133" s="126"/>
      <c r="W133" s="130">
        <f>SUM(W136:W167)</f>
        <v>5198.0485909999979</v>
      </c>
      <c r="X133" s="126"/>
      <c r="Y133" s="130">
        <f>SUM(Y136:Y167)</f>
        <v>0.52370800000000017</v>
      </c>
      <c r="Z133" s="126"/>
      <c r="AA133" s="131">
        <f>SUM(AA136:AA167)</f>
        <v>0</v>
      </c>
      <c r="AC133" s="181"/>
      <c r="AR133" s="132" t="s">
        <v>130</v>
      </c>
      <c r="AT133" s="133" t="s">
        <v>69</v>
      </c>
      <c r="AU133" s="133" t="s">
        <v>75</v>
      </c>
      <c r="AY133" s="132" t="s">
        <v>123</v>
      </c>
      <c r="BK133" s="134">
        <f>SUM(BK136:BK167)</f>
        <v>0</v>
      </c>
    </row>
    <row r="134" spans="2:65" s="1" customFormat="1" ht="25.5" customHeight="1" x14ac:dyDescent="0.3">
      <c r="B134" s="136"/>
      <c r="C134" s="137">
        <v>11</v>
      </c>
      <c r="D134" s="137" t="s">
        <v>125</v>
      </c>
      <c r="E134" s="179" t="s">
        <v>575</v>
      </c>
      <c r="F134" s="276" t="s">
        <v>576</v>
      </c>
      <c r="G134" s="251"/>
      <c r="H134" s="251"/>
      <c r="I134" s="251"/>
      <c r="J134" s="180" t="s">
        <v>148</v>
      </c>
      <c r="K134" s="189">
        <v>10.08</v>
      </c>
      <c r="L134" s="252"/>
      <c r="M134" s="252"/>
      <c r="N134" s="252">
        <f t="shared" ref="N134:N135" si="10">ROUND(L134*K134,3)</f>
        <v>0</v>
      </c>
      <c r="O134" s="252"/>
      <c r="P134" s="252"/>
      <c r="Q134" s="252"/>
      <c r="R134" s="141"/>
      <c r="T134" s="142" t="s">
        <v>5</v>
      </c>
      <c r="U134" s="43" t="s">
        <v>37</v>
      </c>
      <c r="V134" s="143">
        <v>0.35106999999999999</v>
      </c>
      <c r="W134" s="143">
        <f t="shared" ref="W134:W135" si="11">V134*K134</f>
        <v>3.5387855999999998</v>
      </c>
      <c r="X134" s="143">
        <v>0</v>
      </c>
      <c r="Y134" s="143">
        <f t="shared" ref="Y134:Y135" si="12">X134*K134</f>
        <v>0</v>
      </c>
      <c r="Z134" s="143">
        <v>0</v>
      </c>
      <c r="AA134" s="144">
        <f t="shared" ref="AA134:AA135" si="13">Z134*K134</f>
        <v>0</v>
      </c>
      <c r="AR134" s="21" t="s">
        <v>238</v>
      </c>
      <c r="AT134" s="21" t="s">
        <v>125</v>
      </c>
      <c r="AU134" s="21" t="s">
        <v>130</v>
      </c>
      <c r="AY134" s="21" t="s">
        <v>123</v>
      </c>
      <c r="BE134" s="145">
        <f t="shared" ref="BE134:BE135" si="14">IF(U134="základná",N134,0)</f>
        <v>0</v>
      </c>
      <c r="BF134" s="145">
        <f t="shared" ref="BF134:BF135" si="15">IF(U134="znížená",N134,0)</f>
        <v>0</v>
      </c>
      <c r="BG134" s="145">
        <f t="shared" ref="BG134:BG135" si="16">IF(U134="zákl. prenesená",N134,0)</f>
        <v>0</v>
      </c>
      <c r="BH134" s="145">
        <f t="shared" ref="BH134:BH135" si="17">IF(U134="zníž. prenesená",N134,0)</f>
        <v>0</v>
      </c>
      <c r="BI134" s="145">
        <f t="shared" ref="BI134:BI135" si="18">IF(U134="nulová",N134,0)</f>
        <v>0</v>
      </c>
      <c r="BJ134" s="21" t="s">
        <v>130</v>
      </c>
      <c r="BK134" s="146">
        <f t="shared" ref="BK134:BK135" si="19">ROUND(L134*K134,3)</f>
        <v>0</v>
      </c>
      <c r="BL134" s="21" t="s">
        <v>238</v>
      </c>
      <c r="BM134" s="21" t="s">
        <v>263</v>
      </c>
    </row>
    <row r="135" spans="2:65" s="1" customFormat="1" ht="23.25" customHeight="1" x14ac:dyDescent="0.3">
      <c r="B135" s="136"/>
      <c r="C135" s="171">
        <v>12</v>
      </c>
      <c r="D135" s="171" t="s">
        <v>254</v>
      </c>
      <c r="E135" s="172" t="s">
        <v>577</v>
      </c>
      <c r="F135" s="269" t="s">
        <v>578</v>
      </c>
      <c r="G135" s="269"/>
      <c r="H135" s="269"/>
      <c r="I135" s="269"/>
      <c r="J135" s="173" t="s">
        <v>148</v>
      </c>
      <c r="K135" s="190">
        <v>10.08</v>
      </c>
      <c r="L135" s="270"/>
      <c r="M135" s="270"/>
      <c r="N135" s="270">
        <f t="shared" si="10"/>
        <v>0</v>
      </c>
      <c r="O135" s="252"/>
      <c r="P135" s="252"/>
      <c r="Q135" s="252"/>
      <c r="R135" s="141"/>
      <c r="T135" s="142" t="s">
        <v>5</v>
      </c>
      <c r="U135" s="43" t="s">
        <v>37</v>
      </c>
      <c r="V135" s="143">
        <v>0</v>
      </c>
      <c r="W135" s="143">
        <f t="shared" si="11"/>
        <v>0</v>
      </c>
      <c r="X135" s="143">
        <v>4.0000000000000001E-3</v>
      </c>
      <c r="Y135" s="143">
        <f t="shared" si="12"/>
        <v>4.0320000000000002E-2</v>
      </c>
      <c r="Z135" s="143">
        <v>0</v>
      </c>
      <c r="AA135" s="144">
        <f t="shared" si="13"/>
        <v>0</v>
      </c>
      <c r="AR135" s="21" t="s">
        <v>255</v>
      </c>
      <c r="AT135" s="21" t="s">
        <v>254</v>
      </c>
      <c r="AU135" s="21" t="s">
        <v>130</v>
      </c>
      <c r="AY135" s="21" t="s">
        <v>123</v>
      </c>
      <c r="BE135" s="145">
        <f t="shared" si="14"/>
        <v>0</v>
      </c>
      <c r="BF135" s="145">
        <f t="shared" si="15"/>
        <v>0</v>
      </c>
      <c r="BG135" s="145">
        <f t="shared" si="16"/>
        <v>0</v>
      </c>
      <c r="BH135" s="145">
        <f t="shared" si="17"/>
        <v>0</v>
      </c>
      <c r="BI135" s="145">
        <f t="shared" si="18"/>
        <v>0</v>
      </c>
      <c r="BJ135" s="21" t="s">
        <v>130</v>
      </c>
      <c r="BK135" s="146">
        <f t="shared" si="19"/>
        <v>0</v>
      </c>
      <c r="BL135" s="21" t="s">
        <v>238</v>
      </c>
      <c r="BM135" s="21" t="s">
        <v>267</v>
      </c>
    </row>
    <row r="136" spans="2:65" s="1" customFormat="1" ht="23.25" customHeight="1" x14ac:dyDescent="0.3">
      <c r="B136" s="136"/>
      <c r="C136" s="171">
        <v>13</v>
      </c>
      <c r="D136" s="171" t="s">
        <v>254</v>
      </c>
      <c r="E136" s="172" t="s">
        <v>577</v>
      </c>
      <c r="F136" s="269" t="s">
        <v>579</v>
      </c>
      <c r="G136" s="269"/>
      <c r="H136" s="269"/>
      <c r="I136" s="269"/>
      <c r="J136" s="173" t="s">
        <v>128</v>
      </c>
      <c r="K136" s="190">
        <v>20</v>
      </c>
      <c r="L136" s="270"/>
      <c r="M136" s="270"/>
      <c r="N136" s="270">
        <f t="shared" ref="N136" si="20">ROUND(L136*K136,3)</f>
        <v>0</v>
      </c>
      <c r="O136" s="252"/>
      <c r="P136" s="252"/>
      <c r="Q136" s="252"/>
      <c r="R136" s="141"/>
      <c r="T136" s="142" t="s">
        <v>5</v>
      </c>
      <c r="U136" s="43" t="s">
        <v>37</v>
      </c>
      <c r="V136" s="143">
        <v>0</v>
      </c>
      <c r="W136" s="143">
        <f t="shared" ref="W136" si="21">V136*K136</f>
        <v>0</v>
      </c>
      <c r="X136" s="143">
        <v>4.0000000000000001E-3</v>
      </c>
      <c r="Y136" s="143">
        <f t="shared" ref="Y136" si="22">X136*K136</f>
        <v>0.08</v>
      </c>
      <c r="Z136" s="143">
        <v>0</v>
      </c>
      <c r="AA136" s="144">
        <f t="shared" ref="AA136" si="23">Z136*K136</f>
        <v>0</v>
      </c>
      <c r="AR136" s="21" t="s">
        <v>255</v>
      </c>
      <c r="AT136" s="21" t="s">
        <v>254</v>
      </c>
      <c r="AU136" s="21" t="s">
        <v>130</v>
      </c>
      <c r="AY136" s="21" t="s">
        <v>123</v>
      </c>
      <c r="BE136" s="145">
        <f t="shared" ref="BE136" si="24">IF(U136="základná",N136,0)</f>
        <v>0</v>
      </c>
      <c r="BF136" s="145">
        <f t="shared" ref="BF136" si="25">IF(U136="znížená",N136,0)</f>
        <v>0</v>
      </c>
      <c r="BG136" s="145">
        <f t="shared" ref="BG136" si="26">IF(U136="zákl. prenesená",N136,0)</f>
        <v>0</v>
      </c>
      <c r="BH136" s="145">
        <f t="shared" ref="BH136" si="27">IF(U136="zníž. prenesená",N136,0)</f>
        <v>0</v>
      </c>
      <c r="BI136" s="145">
        <f t="shared" ref="BI136" si="28">IF(U136="nulová",N136,0)</f>
        <v>0</v>
      </c>
      <c r="BJ136" s="21" t="s">
        <v>130</v>
      </c>
      <c r="BK136" s="146">
        <f t="shared" ref="BK136" si="29">ROUND(L136*K136,3)</f>
        <v>0</v>
      </c>
      <c r="BL136" s="21" t="s">
        <v>238</v>
      </c>
      <c r="BM136" s="21" t="s">
        <v>267</v>
      </c>
    </row>
    <row r="137" spans="2:65" s="1" customFormat="1" ht="38.25" customHeight="1" x14ac:dyDescent="0.3">
      <c r="B137" s="136"/>
      <c r="C137" s="137">
        <v>14</v>
      </c>
      <c r="D137" s="137" t="s">
        <v>125</v>
      </c>
      <c r="E137" s="179" t="s">
        <v>580</v>
      </c>
      <c r="F137" s="276" t="s">
        <v>581</v>
      </c>
      <c r="G137" s="251"/>
      <c r="H137" s="251"/>
      <c r="I137" s="251"/>
      <c r="J137" s="139" t="s">
        <v>225</v>
      </c>
      <c r="K137" s="189">
        <v>1E-3</v>
      </c>
      <c r="L137" s="252"/>
      <c r="M137" s="252"/>
      <c r="N137" s="252">
        <f>ROUND(L137*K137,3)</f>
        <v>0</v>
      </c>
      <c r="O137" s="252"/>
      <c r="P137" s="252"/>
      <c r="Q137" s="252"/>
      <c r="R137" s="141"/>
      <c r="T137" s="142" t="s">
        <v>5</v>
      </c>
      <c r="U137" s="43" t="s">
        <v>37</v>
      </c>
      <c r="V137" s="143">
        <v>2.4630000000000001</v>
      </c>
      <c r="W137" s="143">
        <f>V137*K137</f>
        <v>2.4630000000000003E-3</v>
      </c>
      <c r="X137" s="143">
        <v>0</v>
      </c>
      <c r="Y137" s="143">
        <f>X137*K137</f>
        <v>0</v>
      </c>
      <c r="Z137" s="143">
        <v>0</v>
      </c>
      <c r="AA137" s="144">
        <f>Z137*K137</f>
        <v>0</v>
      </c>
      <c r="AR137" s="21" t="s">
        <v>129</v>
      </c>
      <c r="AT137" s="21" t="s">
        <v>125</v>
      </c>
      <c r="AU137" s="21" t="s">
        <v>130</v>
      </c>
      <c r="AY137" s="21" t="s">
        <v>123</v>
      </c>
      <c r="BE137" s="145">
        <f>IF(U137="základná",N137,0)</f>
        <v>0</v>
      </c>
      <c r="BF137" s="145">
        <f>IF(U137="znížená",N137,0)</f>
        <v>0</v>
      </c>
      <c r="BG137" s="145">
        <f>IF(U137="zákl. prenesená",N137,0)</f>
        <v>0</v>
      </c>
      <c r="BH137" s="145">
        <f>IF(U137="zníž. prenesená",N137,0)</f>
        <v>0</v>
      </c>
      <c r="BI137" s="145">
        <f>IF(U137="nulová",N137,0)</f>
        <v>0</v>
      </c>
      <c r="BJ137" s="21" t="s">
        <v>130</v>
      </c>
      <c r="BK137" s="146">
        <f>ROUND(L137*K137,3)</f>
        <v>0</v>
      </c>
      <c r="BL137" s="21" t="s">
        <v>129</v>
      </c>
      <c r="BM137" s="21" t="s">
        <v>252</v>
      </c>
    </row>
    <row r="138" spans="2:65" s="9" customFormat="1" ht="29.85" customHeight="1" x14ac:dyDescent="0.35">
      <c r="B138" s="125"/>
      <c r="C138" s="126"/>
      <c r="D138" s="135" t="s">
        <v>596</v>
      </c>
      <c r="E138" s="135"/>
      <c r="F138" s="135"/>
      <c r="G138" s="135"/>
      <c r="H138" s="135"/>
      <c r="I138" s="135"/>
      <c r="J138" s="135"/>
      <c r="K138" s="135"/>
      <c r="L138" s="135"/>
      <c r="M138" s="135"/>
      <c r="N138" s="267">
        <f>N139+N140+N141+N142+N143+N144+N145</f>
        <v>0</v>
      </c>
      <c r="O138" s="268"/>
      <c r="P138" s="268"/>
      <c r="Q138" s="268"/>
      <c r="R138" s="128"/>
      <c r="T138" s="129"/>
      <c r="U138" s="126"/>
      <c r="V138" s="126"/>
      <c r="W138" s="130">
        <f>SUM(W139:W164)</f>
        <v>2598.8475289999992</v>
      </c>
      <c r="X138" s="126"/>
      <c r="Y138" s="130">
        <f>SUM(Y139:Y164)</f>
        <v>0.21585400000000002</v>
      </c>
      <c r="Z138" s="126"/>
      <c r="AA138" s="131">
        <f>SUM(AA139:AA164)</f>
        <v>0</v>
      </c>
      <c r="AC138" s="181"/>
      <c r="AR138" s="132" t="s">
        <v>130</v>
      </c>
      <c r="AT138" s="133" t="s">
        <v>69</v>
      </c>
      <c r="AU138" s="133" t="s">
        <v>75</v>
      </c>
      <c r="AY138" s="132" t="s">
        <v>123</v>
      </c>
      <c r="BK138" s="134">
        <f>SUM(BK139:BK164)</f>
        <v>0</v>
      </c>
    </row>
    <row r="139" spans="2:65" s="1" customFormat="1" ht="27.75" customHeight="1" x14ac:dyDescent="0.3">
      <c r="B139" s="136"/>
      <c r="C139" s="137">
        <v>15</v>
      </c>
      <c r="D139" s="137" t="s">
        <v>125</v>
      </c>
      <c r="E139" s="179" t="s">
        <v>582</v>
      </c>
      <c r="F139" s="276" t="s">
        <v>583</v>
      </c>
      <c r="G139" s="251"/>
      <c r="H139" s="251"/>
      <c r="I139" s="251"/>
      <c r="J139" s="180" t="s">
        <v>148</v>
      </c>
      <c r="K139" s="189">
        <v>2.34</v>
      </c>
      <c r="L139" s="252"/>
      <c r="M139" s="252"/>
      <c r="N139" s="252">
        <f t="shared" ref="N139" si="30">ROUND(L139*K139,3)</f>
        <v>0</v>
      </c>
      <c r="O139" s="252"/>
      <c r="P139" s="252"/>
      <c r="Q139" s="252"/>
      <c r="R139" s="141"/>
      <c r="T139" s="142" t="s">
        <v>5</v>
      </c>
      <c r="U139" s="43" t="s">
        <v>37</v>
      </c>
      <c r="V139" s="143">
        <v>0.38521</v>
      </c>
      <c r="W139" s="143">
        <f t="shared" ref="W139" si="31">V139*K139</f>
        <v>0.90139139999999995</v>
      </c>
      <c r="X139" s="143">
        <v>4.0000000000000003E-5</v>
      </c>
      <c r="Y139" s="143">
        <f t="shared" ref="Y139" si="32">X139*K139</f>
        <v>9.3599999999999998E-5</v>
      </c>
      <c r="Z139" s="143">
        <v>0</v>
      </c>
      <c r="AA139" s="144">
        <f t="shared" ref="AA139" si="33">Z139*K139</f>
        <v>0</v>
      </c>
      <c r="AR139" s="21" t="s">
        <v>238</v>
      </c>
      <c r="AT139" s="21" t="s">
        <v>125</v>
      </c>
      <c r="AU139" s="21" t="s">
        <v>130</v>
      </c>
      <c r="AY139" s="21" t="s">
        <v>123</v>
      </c>
      <c r="BE139" s="145">
        <f t="shared" ref="BE139" si="34">IF(U139="základná",N139,0)</f>
        <v>0</v>
      </c>
      <c r="BF139" s="145">
        <f t="shared" ref="BF139" si="35">IF(U139="znížená",N139,0)</f>
        <v>0</v>
      </c>
      <c r="BG139" s="145">
        <f t="shared" ref="BG139" si="36">IF(U139="zákl. prenesená",N139,0)</f>
        <v>0</v>
      </c>
      <c r="BH139" s="145">
        <f t="shared" ref="BH139" si="37">IF(U139="zníž. prenesená",N139,0)</f>
        <v>0</v>
      </c>
      <c r="BI139" s="145">
        <f t="shared" ref="BI139" si="38">IF(U139="nulová",N139,0)</f>
        <v>0</v>
      </c>
      <c r="BJ139" s="21" t="s">
        <v>130</v>
      </c>
      <c r="BK139" s="146">
        <f t="shared" ref="BK139" si="39">ROUND(L139*K139,3)</f>
        <v>0</v>
      </c>
      <c r="BL139" s="21" t="s">
        <v>238</v>
      </c>
      <c r="BM139" s="21" t="s">
        <v>260</v>
      </c>
    </row>
    <row r="140" spans="2:65" s="1" customFormat="1" ht="27.75" customHeight="1" x14ac:dyDescent="0.3">
      <c r="B140" s="136"/>
      <c r="C140" s="137">
        <v>16</v>
      </c>
      <c r="D140" s="137" t="s">
        <v>125</v>
      </c>
      <c r="E140" s="179" t="s">
        <v>584</v>
      </c>
      <c r="F140" s="276" t="s">
        <v>585</v>
      </c>
      <c r="G140" s="251"/>
      <c r="H140" s="251"/>
      <c r="I140" s="251"/>
      <c r="J140" s="180" t="s">
        <v>148</v>
      </c>
      <c r="K140" s="189">
        <v>2.7</v>
      </c>
      <c r="L140" s="252"/>
      <c r="M140" s="252"/>
      <c r="N140" s="252">
        <f t="shared" ref="N140" si="40">ROUND(L140*K140,3)</f>
        <v>0</v>
      </c>
      <c r="O140" s="252"/>
      <c r="P140" s="252"/>
      <c r="Q140" s="252"/>
      <c r="R140" s="141"/>
      <c r="T140" s="142" t="s">
        <v>5</v>
      </c>
      <c r="U140" s="43" t="s">
        <v>37</v>
      </c>
      <c r="V140" s="143">
        <v>0.38521</v>
      </c>
      <c r="W140" s="143">
        <f t="shared" ref="W140" si="41">V140*K140</f>
        <v>1.0400670000000001</v>
      </c>
      <c r="X140" s="143">
        <v>4.0000000000000003E-5</v>
      </c>
      <c r="Y140" s="143">
        <f t="shared" ref="Y140" si="42">X140*K140</f>
        <v>1.0800000000000001E-4</v>
      </c>
      <c r="Z140" s="143">
        <v>0</v>
      </c>
      <c r="AA140" s="144">
        <f t="shared" ref="AA140" si="43">Z140*K140</f>
        <v>0</v>
      </c>
      <c r="AR140" s="21" t="s">
        <v>238</v>
      </c>
      <c r="AT140" s="21" t="s">
        <v>125</v>
      </c>
      <c r="AU140" s="21" t="s">
        <v>130</v>
      </c>
      <c r="AY140" s="21" t="s">
        <v>123</v>
      </c>
      <c r="BE140" s="145">
        <f t="shared" ref="BE140" si="44">IF(U140="základná",N140,0)</f>
        <v>0</v>
      </c>
      <c r="BF140" s="145">
        <f t="shared" ref="BF140" si="45">IF(U140="znížená",N140,0)</f>
        <v>0</v>
      </c>
      <c r="BG140" s="145">
        <f t="shared" ref="BG140" si="46">IF(U140="zákl. prenesená",N140,0)</f>
        <v>0</v>
      </c>
      <c r="BH140" s="145">
        <f t="shared" ref="BH140" si="47">IF(U140="zníž. prenesená",N140,0)</f>
        <v>0</v>
      </c>
      <c r="BI140" s="145">
        <f t="shared" ref="BI140" si="48">IF(U140="nulová",N140,0)</f>
        <v>0</v>
      </c>
      <c r="BJ140" s="21" t="s">
        <v>130</v>
      </c>
      <c r="BK140" s="146">
        <f t="shared" ref="BK140" si="49">ROUND(L140*K140,3)</f>
        <v>0</v>
      </c>
      <c r="BL140" s="21" t="s">
        <v>238</v>
      </c>
      <c r="BM140" s="21" t="s">
        <v>260</v>
      </c>
    </row>
    <row r="141" spans="2:65" s="1" customFormat="1" ht="27.75" customHeight="1" x14ac:dyDescent="0.3">
      <c r="B141" s="136"/>
      <c r="C141" s="137">
        <v>17</v>
      </c>
      <c r="D141" s="137" t="s">
        <v>125</v>
      </c>
      <c r="E141" s="179" t="s">
        <v>586</v>
      </c>
      <c r="F141" s="276" t="s">
        <v>587</v>
      </c>
      <c r="G141" s="251"/>
      <c r="H141" s="251"/>
      <c r="I141" s="251"/>
      <c r="J141" s="180" t="s">
        <v>396</v>
      </c>
      <c r="K141" s="189">
        <v>1</v>
      </c>
      <c r="L141" s="252"/>
      <c r="M141" s="252"/>
      <c r="N141" s="252">
        <f t="shared" ref="N141" si="50">ROUND(L141*K141,3)</f>
        <v>0</v>
      </c>
      <c r="O141" s="252"/>
      <c r="P141" s="252"/>
      <c r="Q141" s="252"/>
      <c r="R141" s="141"/>
      <c r="T141" s="142" t="s">
        <v>5</v>
      </c>
      <c r="U141" s="43" t="s">
        <v>37</v>
      </c>
      <c r="V141" s="143">
        <v>0.38521</v>
      </c>
      <c r="W141" s="143">
        <f t="shared" ref="W141" si="51">V141*K141</f>
        <v>0.38521</v>
      </c>
      <c r="X141" s="143">
        <v>4.0000000000000003E-5</v>
      </c>
      <c r="Y141" s="143">
        <f t="shared" ref="Y141" si="52">X141*K141</f>
        <v>4.0000000000000003E-5</v>
      </c>
      <c r="Z141" s="143">
        <v>0</v>
      </c>
      <c r="AA141" s="144">
        <f t="shared" ref="AA141" si="53">Z141*K141</f>
        <v>0</v>
      </c>
      <c r="AR141" s="21" t="s">
        <v>238</v>
      </c>
      <c r="AT141" s="21" t="s">
        <v>125</v>
      </c>
      <c r="AU141" s="21" t="s">
        <v>130</v>
      </c>
      <c r="AY141" s="21" t="s">
        <v>123</v>
      </c>
      <c r="BE141" s="145">
        <f t="shared" ref="BE141" si="54">IF(U141="základná",N141,0)</f>
        <v>0</v>
      </c>
      <c r="BF141" s="145">
        <f t="shared" ref="BF141" si="55">IF(U141="znížená",N141,0)</f>
        <v>0</v>
      </c>
      <c r="BG141" s="145">
        <f t="shared" ref="BG141" si="56">IF(U141="zákl. prenesená",N141,0)</f>
        <v>0</v>
      </c>
      <c r="BH141" s="145">
        <f t="shared" ref="BH141" si="57">IF(U141="zníž. prenesená",N141,0)</f>
        <v>0</v>
      </c>
      <c r="BI141" s="145">
        <f t="shared" ref="BI141" si="58">IF(U141="nulová",N141,0)</f>
        <v>0</v>
      </c>
      <c r="BJ141" s="21" t="s">
        <v>130</v>
      </c>
      <c r="BK141" s="146">
        <f t="shared" ref="BK141" si="59">ROUND(L141*K141,3)</f>
        <v>0</v>
      </c>
      <c r="BL141" s="21" t="s">
        <v>238</v>
      </c>
      <c r="BM141" s="21" t="s">
        <v>260</v>
      </c>
    </row>
    <row r="142" spans="2:65" s="1" customFormat="1" ht="27.75" customHeight="1" x14ac:dyDescent="0.3">
      <c r="B142" s="136"/>
      <c r="C142" s="137">
        <v>18</v>
      </c>
      <c r="D142" s="137" t="s">
        <v>125</v>
      </c>
      <c r="E142" s="179" t="s">
        <v>588</v>
      </c>
      <c r="F142" s="276" t="s">
        <v>589</v>
      </c>
      <c r="G142" s="251"/>
      <c r="H142" s="251"/>
      <c r="I142" s="251"/>
      <c r="J142" s="180" t="s">
        <v>396</v>
      </c>
      <c r="K142" s="189">
        <v>2</v>
      </c>
      <c r="L142" s="252"/>
      <c r="M142" s="252"/>
      <c r="N142" s="252">
        <f t="shared" ref="N142" si="60">ROUND(L142*K142,3)</f>
        <v>0</v>
      </c>
      <c r="O142" s="252"/>
      <c r="P142" s="252"/>
      <c r="Q142" s="252"/>
      <c r="R142" s="141"/>
      <c r="T142" s="142" t="s">
        <v>5</v>
      </c>
      <c r="U142" s="43" t="s">
        <v>37</v>
      </c>
      <c r="V142" s="143">
        <v>0.38521</v>
      </c>
      <c r="W142" s="143">
        <f t="shared" ref="W142" si="61">V142*K142</f>
        <v>0.77041999999999999</v>
      </c>
      <c r="X142" s="143">
        <v>4.0000000000000003E-5</v>
      </c>
      <c r="Y142" s="143">
        <f t="shared" ref="Y142" si="62">X142*K142</f>
        <v>8.0000000000000007E-5</v>
      </c>
      <c r="Z142" s="143">
        <v>0</v>
      </c>
      <c r="AA142" s="144">
        <f t="shared" ref="AA142" si="63">Z142*K142</f>
        <v>0</v>
      </c>
      <c r="AR142" s="21" t="s">
        <v>238</v>
      </c>
      <c r="AT142" s="21" t="s">
        <v>125</v>
      </c>
      <c r="AU142" s="21" t="s">
        <v>130</v>
      </c>
      <c r="AY142" s="21" t="s">
        <v>123</v>
      </c>
      <c r="BE142" s="145">
        <f t="shared" ref="BE142" si="64">IF(U142="základná",N142,0)</f>
        <v>0</v>
      </c>
      <c r="BF142" s="145">
        <f t="shared" ref="BF142" si="65">IF(U142="znížená",N142,0)</f>
        <v>0</v>
      </c>
      <c r="BG142" s="145">
        <f t="shared" ref="BG142" si="66">IF(U142="zákl. prenesená",N142,0)</f>
        <v>0</v>
      </c>
      <c r="BH142" s="145">
        <f t="shared" ref="BH142" si="67">IF(U142="zníž. prenesená",N142,0)</f>
        <v>0</v>
      </c>
      <c r="BI142" s="145">
        <f t="shared" ref="BI142" si="68">IF(U142="nulová",N142,0)</f>
        <v>0</v>
      </c>
      <c r="BJ142" s="21" t="s">
        <v>130</v>
      </c>
      <c r="BK142" s="146">
        <f t="shared" ref="BK142" si="69">ROUND(L142*K142,3)</f>
        <v>0</v>
      </c>
      <c r="BL142" s="21" t="s">
        <v>238</v>
      </c>
      <c r="BM142" s="21" t="s">
        <v>260</v>
      </c>
    </row>
    <row r="143" spans="2:65" s="1" customFormat="1" ht="27.75" customHeight="1" x14ac:dyDescent="0.3">
      <c r="B143" s="136"/>
      <c r="C143" s="137">
        <v>19</v>
      </c>
      <c r="D143" s="137" t="s">
        <v>125</v>
      </c>
      <c r="E143" s="179" t="s">
        <v>590</v>
      </c>
      <c r="F143" s="276" t="s">
        <v>591</v>
      </c>
      <c r="G143" s="251"/>
      <c r="H143" s="251"/>
      <c r="I143" s="251"/>
      <c r="J143" s="180" t="s">
        <v>148</v>
      </c>
      <c r="K143" s="189">
        <v>5.04</v>
      </c>
      <c r="L143" s="252"/>
      <c r="M143" s="252"/>
      <c r="N143" s="252">
        <f t="shared" ref="N143" si="70">ROUND(L143*K143,3)</f>
        <v>0</v>
      </c>
      <c r="O143" s="252"/>
      <c r="P143" s="252"/>
      <c r="Q143" s="252"/>
      <c r="R143" s="141"/>
      <c r="T143" s="142" t="s">
        <v>5</v>
      </c>
      <c r="U143" s="43" t="s">
        <v>37</v>
      </c>
      <c r="V143" s="143">
        <v>0.38521</v>
      </c>
      <c r="W143" s="143">
        <f t="shared" ref="W143" si="71">V143*K143</f>
        <v>1.9414583999999999</v>
      </c>
      <c r="X143" s="143">
        <v>4.0000000000000003E-5</v>
      </c>
      <c r="Y143" s="143">
        <f t="shared" ref="Y143" si="72">X143*K143</f>
        <v>2.0160000000000002E-4</v>
      </c>
      <c r="Z143" s="143">
        <v>0</v>
      </c>
      <c r="AA143" s="144">
        <f t="shared" ref="AA143" si="73">Z143*K143</f>
        <v>0</v>
      </c>
      <c r="AR143" s="21" t="s">
        <v>238</v>
      </c>
      <c r="AT143" s="21" t="s">
        <v>125</v>
      </c>
      <c r="AU143" s="21" t="s">
        <v>130</v>
      </c>
      <c r="AY143" s="21" t="s">
        <v>123</v>
      </c>
      <c r="BE143" s="145">
        <f t="shared" ref="BE143" si="74">IF(U143="základná",N143,0)</f>
        <v>0</v>
      </c>
      <c r="BF143" s="145">
        <f t="shared" ref="BF143" si="75">IF(U143="znížená",N143,0)</f>
        <v>0</v>
      </c>
      <c r="BG143" s="145">
        <f t="shared" ref="BG143" si="76">IF(U143="zákl. prenesená",N143,0)</f>
        <v>0</v>
      </c>
      <c r="BH143" s="145">
        <f t="shared" ref="BH143" si="77">IF(U143="zníž. prenesená",N143,0)</f>
        <v>0</v>
      </c>
      <c r="BI143" s="145">
        <f t="shared" ref="BI143" si="78">IF(U143="nulová",N143,0)</f>
        <v>0</v>
      </c>
      <c r="BJ143" s="21" t="s">
        <v>130</v>
      </c>
      <c r="BK143" s="146">
        <f t="shared" ref="BK143" si="79">ROUND(L143*K143,3)</f>
        <v>0</v>
      </c>
      <c r="BL143" s="21" t="s">
        <v>238</v>
      </c>
      <c r="BM143" s="21" t="s">
        <v>260</v>
      </c>
    </row>
    <row r="144" spans="2:65" s="1" customFormat="1" ht="38.25" customHeight="1" x14ac:dyDescent="0.3">
      <c r="B144" s="136"/>
      <c r="C144" s="137">
        <v>20</v>
      </c>
      <c r="D144" s="137" t="s">
        <v>125</v>
      </c>
      <c r="E144" s="179" t="s">
        <v>592</v>
      </c>
      <c r="F144" s="276" t="s">
        <v>593</v>
      </c>
      <c r="G144" s="251"/>
      <c r="H144" s="251"/>
      <c r="I144" s="251"/>
      <c r="J144" s="139" t="s">
        <v>225</v>
      </c>
      <c r="K144" s="189">
        <v>5.0000000000000001E-3</v>
      </c>
      <c r="L144" s="252"/>
      <c r="M144" s="252"/>
      <c r="N144" s="252">
        <f>ROUND(L144*K144,3)</f>
        <v>0</v>
      </c>
      <c r="O144" s="252"/>
      <c r="P144" s="252"/>
      <c r="Q144" s="252"/>
      <c r="R144" s="141"/>
      <c r="T144" s="142" t="s">
        <v>5</v>
      </c>
      <c r="U144" s="43" t="s">
        <v>37</v>
      </c>
      <c r="V144" s="143">
        <v>2.4630000000000001</v>
      </c>
      <c r="W144" s="143">
        <f>V144*K144</f>
        <v>1.2315000000000001E-2</v>
      </c>
      <c r="X144" s="143">
        <v>0</v>
      </c>
      <c r="Y144" s="143">
        <f>X144*K144</f>
        <v>0</v>
      </c>
      <c r="Z144" s="143">
        <v>0</v>
      </c>
      <c r="AA144" s="144">
        <f>Z144*K144</f>
        <v>0</v>
      </c>
      <c r="AR144" s="21" t="s">
        <v>129</v>
      </c>
      <c r="AT144" s="21" t="s">
        <v>125</v>
      </c>
      <c r="AU144" s="21" t="s">
        <v>130</v>
      </c>
      <c r="AY144" s="21" t="s">
        <v>123</v>
      </c>
      <c r="BE144" s="145">
        <f>IF(U144="základná",N144,0)</f>
        <v>0</v>
      </c>
      <c r="BF144" s="145">
        <f>IF(U144="znížená",N144,0)</f>
        <v>0</v>
      </c>
      <c r="BG144" s="145">
        <f>IF(U144="zákl. prenesená",N144,0)</f>
        <v>0</v>
      </c>
      <c r="BH144" s="145">
        <f>IF(U144="zníž. prenesená",N144,0)</f>
        <v>0</v>
      </c>
      <c r="BI144" s="145">
        <f>IF(U144="nulová",N144,0)</f>
        <v>0</v>
      </c>
      <c r="BJ144" s="21" t="s">
        <v>130</v>
      </c>
      <c r="BK144" s="146">
        <f>ROUND(L144*K144,3)</f>
        <v>0</v>
      </c>
      <c r="BL144" s="21" t="s">
        <v>129</v>
      </c>
      <c r="BM144" s="21" t="s">
        <v>252</v>
      </c>
    </row>
    <row r="145" spans="2:65" s="1" customFormat="1" ht="38.25" customHeight="1" x14ac:dyDescent="0.3">
      <c r="B145" s="136"/>
      <c r="C145" s="137">
        <v>21</v>
      </c>
      <c r="D145" s="137" t="s">
        <v>125</v>
      </c>
      <c r="E145" s="179" t="s">
        <v>594</v>
      </c>
      <c r="F145" s="276" t="s">
        <v>595</v>
      </c>
      <c r="G145" s="251"/>
      <c r="H145" s="251"/>
      <c r="I145" s="251"/>
      <c r="J145" s="180" t="s">
        <v>396</v>
      </c>
      <c r="K145" s="189">
        <v>2</v>
      </c>
      <c r="L145" s="252"/>
      <c r="M145" s="252"/>
      <c r="N145" s="252">
        <f>ROUND(L145*K145,3)</f>
        <v>0</v>
      </c>
      <c r="O145" s="252"/>
      <c r="P145" s="252"/>
      <c r="Q145" s="252"/>
      <c r="R145" s="141"/>
      <c r="T145" s="142" t="s">
        <v>5</v>
      </c>
      <c r="U145" s="43" t="s">
        <v>37</v>
      </c>
      <c r="V145" s="143">
        <v>2.4630000000000001</v>
      </c>
      <c r="W145" s="143">
        <f>V145*K145</f>
        <v>4.9260000000000002</v>
      </c>
      <c r="X145" s="143">
        <v>0</v>
      </c>
      <c r="Y145" s="143">
        <f>X145*K145</f>
        <v>0</v>
      </c>
      <c r="Z145" s="143">
        <v>0</v>
      </c>
      <c r="AA145" s="144">
        <f>Z145*K145</f>
        <v>0</v>
      </c>
      <c r="AR145" s="21" t="s">
        <v>129</v>
      </c>
      <c r="AT145" s="21" t="s">
        <v>125</v>
      </c>
      <c r="AU145" s="21" t="s">
        <v>130</v>
      </c>
      <c r="AY145" s="21" t="s">
        <v>123</v>
      </c>
      <c r="BE145" s="145">
        <f>IF(U145="základná",N145,0)</f>
        <v>0</v>
      </c>
      <c r="BF145" s="145">
        <f>IF(U145="znížená",N145,0)</f>
        <v>0</v>
      </c>
      <c r="BG145" s="145">
        <f>IF(U145="zákl. prenesená",N145,0)</f>
        <v>0</v>
      </c>
      <c r="BH145" s="145">
        <f>IF(U145="zníž. prenesená",N145,0)</f>
        <v>0</v>
      </c>
      <c r="BI145" s="145">
        <f>IF(U145="nulová",N145,0)</f>
        <v>0</v>
      </c>
      <c r="BJ145" s="21" t="s">
        <v>130</v>
      </c>
      <c r="BK145" s="146">
        <f>ROUND(L145*K145,3)</f>
        <v>0</v>
      </c>
      <c r="BL145" s="21" t="s">
        <v>129</v>
      </c>
      <c r="BM145" s="21" t="s">
        <v>252</v>
      </c>
    </row>
    <row r="146" spans="2:65" s="9" customFormat="1" ht="29.85" customHeight="1" x14ac:dyDescent="0.35">
      <c r="B146" s="125"/>
      <c r="C146" s="126"/>
      <c r="D146" s="135" t="s">
        <v>597</v>
      </c>
      <c r="E146" s="135"/>
      <c r="F146" s="135"/>
      <c r="G146" s="135"/>
      <c r="H146" s="135"/>
      <c r="I146" s="135"/>
      <c r="J146" s="135"/>
      <c r="K146" s="135"/>
      <c r="L146" s="135"/>
      <c r="M146" s="135"/>
      <c r="N146" s="267">
        <f>N147+N148+N149+N150+N151+N152+N153+N154+N155+N156+N157+N158+N159+N160</f>
        <v>0</v>
      </c>
      <c r="O146" s="268"/>
      <c r="P146" s="268"/>
      <c r="Q146" s="268"/>
      <c r="R146" s="128"/>
      <c r="T146" s="129"/>
      <c r="U146" s="126"/>
      <c r="V146" s="126"/>
      <c r="W146" s="130">
        <f>SUM(W147:W176)</f>
        <v>1297.7556425999996</v>
      </c>
      <c r="X146" s="126"/>
      <c r="Y146" s="130">
        <f>SUM(Y147:Y176)</f>
        <v>0.11897040000000003</v>
      </c>
      <c r="Z146" s="126"/>
      <c r="AA146" s="131">
        <f>SUM(AA147:AA176)</f>
        <v>0</v>
      </c>
      <c r="AC146" s="181"/>
      <c r="AR146" s="132" t="s">
        <v>130</v>
      </c>
      <c r="AT146" s="133" t="s">
        <v>69</v>
      </c>
      <c r="AU146" s="133" t="s">
        <v>75</v>
      </c>
      <c r="AY146" s="132" t="s">
        <v>123</v>
      </c>
      <c r="BK146" s="134">
        <f>SUM(BK147:BK176)</f>
        <v>0</v>
      </c>
    </row>
    <row r="147" spans="2:65" s="1" customFormat="1" ht="27.75" customHeight="1" x14ac:dyDescent="0.3">
      <c r="B147" s="136"/>
      <c r="C147" s="137">
        <v>22</v>
      </c>
      <c r="D147" s="137" t="s">
        <v>125</v>
      </c>
      <c r="E147" s="179" t="s">
        <v>598</v>
      </c>
      <c r="F147" s="276" t="s">
        <v>599</v>
      </c>
      <c r="G147" s="251"/>
      <c r="H147" s="251"/>
      <c r="I147" s="251"/>
      <c r="J147" s="180" t="s">
        <v>148</v>
      </c>
      <c r="K147" s="189">
        <v>10.08</v>
      </c>
      <c r="L147" s="252"/>
      <c r="M147" s="252"/>
      <c r="N147" s="252">
        <f t="shared" ref="N147:N150" si="80">ROUND(L147*K147,3)</f>
        <v>0</v>
      </c>
      <c r="O147" s="252"/>
      <c r="P147" s="252"/>
      <c r="Q147" s="252"/>
      <c r="R147" s="141"/>
      <c r="T147" s="142" t="s">
        <v>5</v>
      </c>
      <c r="U147" s="43" t="s">
        <v>37</v>
      </c>
      <c r="V147" s="143">
        <v>0.38521</v>
      </c>
      <c r="W147" s="143">
        <f t="shared" ref="W147:W150" si="81">V147*K147</f>
        <v>3.8829167999999998</v>
      </c>
      <c r="X147" s="143">
        <v>4.0000000000000003E-5</v>
      </c>
      <c r="Y147" s="143">
        <f t="shared" ref="Y147:Y150" si="82">X147*K147</f>
        <v>4.0320000000000004E-4</v>
      </c>
      <c r="Z147" s="143">
        <v>0</v>
      </c>
      <c r="AA147" s="144">
        <f t="shared" ref="AA147:AA150" si="83">Z147*K147</f>
        <v>0</v>
      </c>
      <c r="AR147" s="21" t="s">
        <v>238</v>
      </c>
      <c r="AT147" s="21" t="s">
        <v>125</v>
      </c>
      <c r="AU147" s="21" t="s">
        <v>130</v>
      </c>
      <c r="AY147" s="21" t="s">
        <v>123</v>
      </c>
      <c r="BE147" s="145">
        <f t="shared" ref="BE147:BE150" si="84">IF(U147="základná",N147,0)</f>
        <v>0</v>
      </c>
      <c r="BF147" s="145">
        <f t="shared" ref="BF147:BF150" si="85">IF(U147="znížená",N147,0)</f>
        <v>0</v>
      </c>
      <c r="BG147" s="145">
        <f t="shared" ref="BG147:BG150" si="86">IF(U147="zákl. prenesená",N147,0)</f>
        <v>0</v>
      </c>
      <c r="BH147" s="145">
        <f t="shared" ref="BH147:BH150" si="87">IF(U147="zníž. prenesená",N147,0)</f>
        <v>0</v>
      </c>
      <c r="BI147" s="145">
        <f t="shared" ref="BI147:BI150" si="88">IF(U147="nulová",N147,0)</f>
        <v>0</v>
      </c>
      <c r="BJ147" s="21" t="s">
        <v>130</v>
      </c>
      <c r="BK147" s="146">
        <f t="shared" ref="BK147:BK150" si="89">ROUND(L147*K147,3)</f>
        <v>0</v>
      </c>
      <c r="BL147" s="21" t="s">
        <v>238</v>
      </c>
      <c r="BM147" s="21" t="s">
        <v>260</v>
      </c>
    </row>
    <row r="148" spans="2:65" s="1" customFormat="1" ht="27.75" customHeight="1" x14ac:dyDescent="0.3">
      <c r="B148" s="136"/>
      <c r="C148" s="137">
        <v>23</v>
      </c>
      <c r="D148" s="137" t="s">
        <v>125</v>
      </c>
      <c r="E148" s="179" t="s">
        <v>600</v>
      </c>
      <c r="F148" s="276" t="s">
        <v>601</v>
      </c>
      <c r="G148" s="251"/>
      <c r="H148" s="251"/>
      <c r="I148" s="251"/>
      <c r="J148" s="180" t="s">
        <v>396</v>
      </c>
      <c r="K148" s="189">
        <v>4</v>
      </c>
      <c r="L148" s="252"/>
      <c r="M148" s="252"/>
      <c r="N148" s="252">
        <f t="shared" si="80"/>
        <v>0</v>
      </c>
      <c r="O148" s="252"/>
      <c r="P148" s="252"/>
      <c r="Q148" s="252"/>
      <c r="R148" s="141"/>
      <c r="T148" s="142" t="s">
        <v>5</v>
      </c>
      <c r="U148" s="43" t="s">
        <v>37</v>
      </c>
      <c r="V148" s="143">
        <v>0.38521</v>
      </c>
      <c r="W148" s="143">
        <f t="shared" si="81"/>
        <v>1.54084</v>
      </c>
      <c r="X148" s="143">
        <v>4.0000000000000003E-5</v>
      </c>
      <c r="Y148" s="143">
        <f t="shared" si="82"/>
        <v>1.6000000000000001E-4</v>
      </c>
      <c r="Z148" s="143">
        <v>0</v>
      </c>
      <c r="AA148" s="144">
        <f t="shared" si="83"/>
        <v>0</v>
      </c>
      <c r="AR148" s="21" t="s">
        <v>238</v>
      </c>
      <c r="AT148" s="21" t="s">
        <v>125</v>
      </c>
      <c r="AU148" s="21" t="s">
        <v>130</v>
      </c>
      <c r="AY148" s="21" t="s">
        <v>123</v>
      </c>
      <c r="BE148" s="145">
        <f t="shared" si="84"/>
        <v>0</v>
      </c>
      <c r="BF148" s="145">
        <f t="shared" si="85"/>
        <v>0</v>
      </c>
      <c r="BG148" s="145">
        <f t="shared" si="86"/>
        <v>0</v>
      </c>
      <c r="BH148" s="145">
        <f t="shared" si="87"/>
        <v>0</v>
      </c>
      <c r="BI148" s="145">
        <f t="shared" si="88"/>
        <v>0</v>
      </c>
      <c r="BJ148" s="21" t="s">
        <v>130</v>
      </c>
      <c r="BK148" s="146">
        <f t="shared" si="89"/>
        <v>0</v>
      </c>
      <c r="BL148" s="21" t="s">
        <v>238</v>
      </c>
      <c r="BM148" s="21" t="s">
        <v>260</v>
      </c>
    </row>
    <row r="149" spans="2:65" s="1" customFormat="1" ht="27.75" customHeight="1" x14ac:dyDescent="0.3">
      <c r="B149" s="136"/>
      <c r="C149" s="171">
        <v>24</v>
      </c>
      <c r="D149" s="171" t="s">
        <v>254</v>
      </c>
      <c r="E149" s="172" t="s">
        <v>602</v>
      </c>
      <c r="F149" s="269" t="s">
        <v>603</v>
      </c>
      <c r="G149" s="269"/>
      <c r="H149" s="269"/>
      <c r="I149" s="269"/>
      <c r="J149" s="173" t="s">
        <v>128</v>
      </c>
      <c r="K149" s="190">
        <v>4</v>
      </c>
      <c r="L149" s="270"/>
      <c r="M149" s="270"/>
      <c r="N149" s="270">
        <f t="shared" si="80"/>
        <v>0</v>
      </c>
      <c r="O149" s="252"/>
      <c r="P149" s="252"/>
      <c r="Q149" s="252"/>
      <c r="R149" s="141"/>
      <c r="T149" s="142" t="s">
        <v>5</v>
      </c>
      <c r="U149" s="43" t="s">
        <v>37</v>
      </c>
      <c r="V149" s="143">
        <v>0</v>
      </c>
      <c r="W149" s="143">
        <f t="shared" si="81"/>
        <v>0</v>
      </c>
      <c r="X149" s="143">
        <v>4.0000000000000001E-3</v>
      </c>
      <c r="Y149" s="143">
        <f t="shared" si="82"/>
        <v>1.6E-2</v>
      </c>
      <c r="Z149" s="143">
        <v>0</v>
      </c>
      <c r="AA149" s="144">
        <f t="shared" si="83"/>
        <v>0</v>
      </c>
      <c r="AR149" s="21" t="s">
        <v>255</v>
      </c>
      <c r="AT149" s="21" t="s">
        <v>254</v>
      </c>
      <c r="AU149" s="21" t="s">
        <v>130</v>
      </c>
      <c r="AY149" s="21" t="s">
        <v>123</v>
      </c>
      <c r="BE149" s="145">
        <f t="shared" si="84"/>
        <v>0</v>
      </c>
      <c r="BF149" s="145">
        <f t="shared" si="85"/>
        <v>0</v>
      </c>
      <c r="BG149" s="145">
        <f t="shared" si="86"/>
        <v>0</v>
      </c>
      <c r="BH149" s="145">
        <f t="shared" si="87"/>
        <v>0</v>
      </c>
      <c r="BI149" s="145">
        <f t="shared" si="88"/>
        <v>0</v>
      </c>
      <c r="BJ149" s="21" t="s">
        <v>130</v>
      </c>
      <c r="BK149" s="146">
        <f t="shared" si="89"/>
        <v>0</v>
      </c>
      <c r="BL149" s="21" t="s">
        <v>238</v>
      </c>
      <c r="BM149" s="21" t="s">
        <v>267</v>
      </c>
    </row>
    <row r="150" spans="2:65" s="1" customFormat="1" ht="27" customHeight="1" x14ac:dyDescent="0.3">
      <c r="B150" s="136"/>
      <c r="C150" s="137">
        <v>25</v>
      </c>
      <c r="D150" s="137" t="s">
        <v>125</v>
      </c>
      <c r="E150" s="179" t="s">
        <v>604</v>
      </c>
      <c r="F150" s="251" t="s">
        <v>605</v>
      </c>
      <c r="G150" s="251"/>
      <c r="H150" s="251"/>
      <c r="I150" s="251"/>
      <c r="J150" s="180" t="s">
        <v>396</v>
      </c>
      <c r="K150" s="189">
        <v>6</v>
      </c>
      <c r="L150" s="252"/>
      <c r="M150" s="252"/>
      <c r="N150" s="252">
        <f t="shared" si="80"/>
        <v>0</v>
      </c>
      <c r="O150" s="252"/>
      <c r="P150" s="252"/>
      <c r="Q150" s="252"/>
      <c r="R150" s="141"/>
      <c r="T150" s="142" t="s">
        <v>5</v>
      </c>
      <c r="U150" s="43" t="s">
        <v>37</v>
      </c>
      <c r="V150" s="143">
        <v>0.38521</v>
      </c>
      <c r="W150" s="143">
        <f t="shared" si="81"/>
        <v>2.3112599999999999</v>
      </c>
      <c r="X150" s="143">
        <v>4.0000000000000003E-5</v>
      </c>
      <c r="Y150" s="143">
        <f t="shared" si="82"/>
        <v>2.4000000000000003E-4</v>
      </c>
      <c r="Z150" s="143">
        <v>0</v>
      </c>
      <c r="AA150" s="144">
        <f t="shared" si="83"/>
        <v>0</v>
      </c>
      <c r="AR150" s="21" t="s">
        <v>238</v>
      </c>
      <c r="AT150" s="21" t="s">
        <v>125</v>
      </c>
      <c r="AU150" s="21" t="s">
        <v>130</v>
      </c>
      <c r="AY150" s="21" t="s">
        <v>123</v>
      </c>
      <c r="BE150" s="145">
        <f t="shared" si="84"/>
        <v>0</v>
      </c>
      <c r="BF150" s="145">
        <f t="shared" si="85"/>
        <v>0</v>
      </c>
      <c r="BG150" s="145">
        <f t="shared" si="86"/>
        <v>0</v>
      </c>
      <c r="BH150" s="145">
        <f t="shared" si="87"/>
        <v>0</v>
      </c>
      <c r="BI150" s="145">
        <f t="shared" si="88"/>
        <v>0</v>
      </c>
      <c r="BJ150" s="21" t="s">
        <v>130</v>
      </c>
      <c r="BK150" s="146">
        <f t="shared" si="89"/>
        <v>0</v>
      </c>
      <c r="BL150" s="21" t="s">
        <v>238</v>
      </c>
      <c r="BM150" s="21" t="s">
        <v>260</v>
      </c>
    </row>
    <row r="151" spans="2:65" s="1" customFormat="1" ht="27.75" customHeight="1" x14ac:dyDescent="0.3">
      <c r="B151" s="136"/>
      <c r="C151" s="171">
        <v>26</v>
      </c>
      <c r="D151" s="171" t="s">
        <v>254</v>
      </c>
      <c r="E151" s="172" t="s">
        <v>607</v>
      </c>
      <c r="F151" s="269" t="s">
        <v>606</v>
      </c>
      <c r="G151" s="269"/>
      <c r="H151" s="269"/>
      <c r="I151" s="269"/>
      <c r="J151" s="173" t="s">
        <v>128</v>
      </c>
      <c r="K151" s="190">
        <v>2</v>
      </c>
      <c r="L151" s="270"/>
      <c r="M151" s="270"/>
      <c r="N151" s="270">
        <f t="shared" ref="N151" si="90">ROUND(L151*K151,3)</f>
        <v>0</v>
      </c>
      <c r="O151" s="252"/>
      <c r="P151" s="252"/>
      <c r="Q151" s="252"/>
      <c r="R151" s="141"/>
      <c r="T151" s="142" t="s">
        <v>5</v>
      </c>
      <c r="U151" s="43" t="s">
        <v>37</v>
      </c>
      <c r="V151" s="143">
        <v>0</v>
      </c>
      <c r="W151" s="143">
        <f t="shared" ref="W151" si="91">V151*K151</f>
        <v>0</v>
      </c>
      <c r="X151" s="143">
        <v>4.0000000000000001E-3</v>
      </c>
      <c r="Y151" s="143">
        <f t="shared" ref="Y151" si="92">X151*K151</f>
        <v>8.0000000000000002E-3</v>
      </c>
      <c r="Z151" s="143">
        <v>0</v>
      </c>
      <c r="AA151" s="144">
        <f t="shared" ref="AA151" si="93">Z151*K151</f>
        <v>0</v>
      </c>
      <c r="AR151" s="21" t="s">
        <v>255</v>
      </c>
      <c r="AT151" s="21" t="s">
        <v>254</v>
      </c>
      <c r="AU151" s="21" t="s">
        <v>130</v>
      </c>
      <c r="AY151" s="21" t="s">
        <v>123</v>
      </c>
      <c r="BE151" s="145">
        <f t="shared" ref="BE151" si="94">IF(U151="základná",N151,0)</f>
        <v>0</v>
      </c>
      <c r="BF151" s="145">
        <f t="shared" ref="BF151" si="95">IF(U151="znížená",N151,0)</f>
        <v>0</v>
      </c>
      <c r="BG151" s="145">
        <f t="shared" ref="BG151" si="96">IF(U151="zákl. prenesená",N151,0)</f>
        <v>0</v>
      </c>
      <c r="BH151" s="145">
        <f t="shared" ref="BH151" si="97">IF(U151="zníž. prenesená",N151,0)</f>
        <v>0</v>
      </c>
      <c r="BI151" s="145">
        <f t="shared" ref="BI151" si="98">IF(U151="nulová",N151,0)</f>
        <v>0</v>
      </c>
      <c r="BJ151" s="21" t="s">
        <v>130</v>
      </c>
      <c r="BK151" s="146">
        <f t="shared" ref="BK151" si="99">ROUND(L151*K151,3)</f>
        <v>0</v>
      </c>
      <c r="BL151" s="21" t="s">
        <v>238</v>
      </c>
      <c r="BM151" s="21" t="s">
        <v>267</v>
      </c>
    </row>
    <row r="152" spans="2:65" s="1" customFormat="1" ht="27.75" customHeight="1" x14ac:dyDescent="0.3">
      <c r="B152" s="136"/>
      <c r="C152" s="171">
        <v>27</v>
      </c>
      <c r="D152" s="171" t="s">
        <v>254</v>
      </c>
      <c r="E152" s="172" t="s">
        <v>608</v>
      </c>
      <c r="F152" s="269" t="s">
        <v>609</v>
      </c>
      <c r="G152" s="269"/>
      <c r="H152" s="269"/>
      <c r="I152" s="269"/>
      <c r="J152" s="173" t="s">
        <v>128</v>
      </c>
      <c r="K152" s="190">
        <v>4</v>
      </c>
      <c r="L152" s="270"/>
      <c r="M152" s="270"/>
      <c r="N152" s="270">
        <f t="shared" ref="N152:N154" si="100">ROUND(L152*K152,3)</f>
        <v>0</v>
      </c>
      <c r="O152" s="252"/>
      <c r="P152" s="252"/>
      <c r="Q152" s="252"/>
      <c r="R152" s="141"/>
      <c r="T152" s="142" t="s">
        <v>5</v>
      </c>
      <c r="U152" s="43" t="s">
        <v>37</v>
      </c>
      <c r="V152" s="143">
        <v>0</v>
      </c>
      <c r="W152" s="143">
        <f t="shared" ref="W152:W154" si="101">V152*K152</f>
        <v>0</v>
      </c>
      <c r="X152" s="143">
        <v>4.0000000000000001E-3</v>
      </c>
      <c r="Y152" s="143">
        <f t="shared" ref="Y152:Y154" si="102">X152*K152</f>
        <v>1.6E-2</v>
      </c>
      <c r="Z152" s="143">
        <v>0</v>
      </c>
      <c r="AA152" s="144">
        <f t="shared" ref="AA152:AA154" si="103">Z152*K152</f>
        <v>0</v>
      </c>
      <c r="AR152" s="21" t="s">
        <v>255</v>
      </c>
      <c r="AT152" s="21" t="s">
        <v>254</v>
      </c>
      <c r="AU152" s="21" t="s">
        <v>130</v>
      </c>
      <c r="AY152" s="21" t="s">
        <v>123</v>
      </c>
      <c r="BE152" s="145">
        <f t="shared" ref="BE152:BE154" si="104">IF(U152="základná",N152,0)</f>
        <v>0</v>
      </c>
      <c r="BF152" s="145">
        <f t="shared" ref="BF152:BF154" si="105">IF(U152="znížená",N152,0)</f>
        <v>0</v>
      </c>
      <c r="BG152" s="145">
        <f t="shared" ref="BG152:BG154" si="106">IF(U152="zákl. prenesená",N152,0)</f>
        <v>0</v>
      </c>
      <c r="BH152" s="145">
        <f t="shared" ref="BH152:BH154" si="107">IF(U152="zníž. prenesená",N152,0)</f>
        <v>0</v>
      </c>
      <c r="BI152" s="145">
        <f t="shared" ref="BI152:BI154" si="108">IF(U152="nulová",N152,0)</f>
        <v>0</v>
      </c>
      <c r="BJ152" s="21" t="s">
        <v>130</v>
      </c>
      <c r="BK152" s="146">
        <f t="shared" ref="BK152:BK154" si="109">ROUND(L152*K152,3)</f>
        <v>0</v>
      </c>
      <c r="BL152" s="21" t="s">
        <v>238</v>
      </c>
      <c r="BM152" s="21" t="s">
        <v>267</v>
      </c>
    </row>
    <row r="153" spans="2:65" s="1" customFormat="1" ht="27" customHeight="1" x14ac:dyDescent="0.3">
      <c r="B153" s="136"/>
      <c r="C153" s="137">
        <v>28</v>
      </c>
      <c r="D153" s="137" t="s">
        <v>125</v>
      </c>
      <c r="E153" s="179" t="s">
        <v>610</v>
      </c>
      <c r="F153" s="276" t="s">
        <v>611</v>
      </c>
      <c r="G153" s="251"/>
      <c r="H153" s="251"/>
      <c r="I153" s="251"/>
      <c r="J153" s="180" t="s">
        <v>396</v>
      </c>
      <c r="K153" s="189">
        <v>4</v>
      </c>
      <c r="L153" s="252"/>
      <c r="M153" s="252"/>
      <c r="N153" s="252">
        <f t="shared" si="100"/>
        <v>0</v>
      </c>
      <c r="O153" s="252"/>
      <c r="P153" s="252"/>
      <c r="Q153" s="252"/>
      <c r="R153" s="141"/>
      <c r="T153" s="142" t="s">
        <v>5</v>
      </c>
      <c r="U153" s="43" t="s">
        <v>37</v>
      </c>
      <c r="V153" s="143">
        <v>0.38521</v>
      </c>
      <c r="W153" s="143">
        <f t="shared" si="101"/>
        <v>1.54084</v>
      </c>
      <c r="X153" s="143">
        <v>4.0000000000000003E-5</v>
      </c>
      <c r="Y153" s="143">
        <f t="shared" si="102"/>
        <v>1.6000000000000001E-4</v>
      </c>
      <c r="Z153" s="143">
        <v>0</v>
      </c>
      <c r="AA153" s="144">
        <f t="shared" si="103"/>
        <v>0</v>
      </c>
      <c r="AR153" s="21" t="s">
        <v>238</v>
      </c>
      <c r="AT153" s="21" t="s">
        <v>125</v>
      </c>
      <c r="AU153" s="21" t="s">
        <v>130</v>
      </c>
      <c r="AY153" s="21" t="s">
        <v>123</v>
      </c>
      <c r="BE153" s="145">
        <f t="shared" si="104"/>
        <v>0</v>
      </c>
      <c r="BF153" s="145">
        <f t="shared" si="105"/>
        <v>0</v>
      </c>
      <c r="BG153" s="145">
        <f t="shared" si="106"/>
        <v>0</v>
      </c>
      <c r="BH153" s="145">
        <f t="shared" si="107"/>
        <v>0</v>
      </c>
      <c r="BI153" s="145">
        <f t="shared" si="108"/>
        <v>0</v>
      </c>
      <c r="BJ153" s="21" t="s">
        <v>130</v>
      </c>
      <c r="BK153" s="146">
        <f t="shared" si="109"/>
        <v>0</v>
      </c>
      <c r="BL153" s="21" t="s">
        <v>238</v>
      </c>
      <c r="BM153" s="21" t="s">
        <v>260</v>
      </c>
    </row>
    <row r="154" spans="2:65" s="1" customFormat="1" ht="27.75" customHeight="1" x14ac:dyDescent="0.3">
      <c r="B154" s="136"/>
      <c r="C154" s="171">
        <v>29</v>
      </c>
      <c r="D154" s="171" t="s">
        <v>254</v>
      </c>
      <c r="E154" s="172" t="s">
        <v>612</v>
      </c>
      <c r="F154" s="269" t="s">
        <v>613</v>
      </c>
      <c r="G154" s="269"/>
      <c r="H154" s="269"/>
      <c r="I154" s="269"/>
      <c r="J154" s="173" t="s">
        <v>128</v>
      </c>
      <c r="K154" s="190">
        <v>2</v>
      </c>
      <c r="L154" s="270"/>
      <c r="M154" s="270"/>
      <c r="N154" s="270">
        <f t="shared" si="100"/>
        <v>0</v>
      </c>
      <c r="O154" s="252"/>
      <c r="P154" s="252"/>
      <c r="Q154" s="252"/>
      <c r="R154" s="141"/>
      <c r="T154" s="142" t="s">
        <v>5</v>
      </c>
      <c r="U154" s="43" t="s">
        <v>37</v>
      </c>
      <c r="V154" s="143">
        <v>0</v>
      </c>
      <c r="W154" s="143">
        <f t="shared" si="101"/>
        <v>0</v>
      </c>
      <c r="X154" s="143">
        <v>4.0000000000000001E-3</v>
      </c>
      <c r="Y154" s="143">
        <f t="shared" si="102"/>
        <v>8.0000000000000002E-3</v>
      </c>
      <c r="Z154" s="143">
        <v>0</v>
      </c>
      <c r="AA154" s="144">
        <f t="shared" si="103"/>
        <v>0</v>
      </c>
      <c r="AR154" s="21" t="s">
        <v>255</v>
      </c>
      <c r="AT154" s="21" t="s">
        <v>254</v>
      </c>
      <c r="AU154" s="21" t="s">
        <v>130</v>
      </c>
      <c r="AY154" s="21" t="s">
        <v>123</v>
      </c>
      <c r="BE154" s="145">
        <f t="shared" si="104"/>
        <v>0</v>
      </c>
      <c r="BF154" s="145">
        <f t="shared" si="105"/>
        <v>0</v>
      </c>
      <c r="BG154" s="145">
        <f t="shared" si="106"/>
        <v>0</v>
      </c>
      <c r="BH154" s="145">
        <f t="shared" si="107"/>
        <v>0</v>
      </c>
      <c r="BI154" s="145">
        <f t="shared" si="108"/>
        <v>0</v>
      </c>
      <c r="BJ154" s="21" t="s">
        <v>130</v>
      </c>
      <c r="BK154" s="146">
        <f t="shared" si="109"/>
        <v>0</v>
      </c>
      <c r="BL154" s="21" t="s">
        <v>238</v>
      </c>
      <c r="BM154" s="21" t="s">
        <v>267</v>
      </c>
    </row>
    <row r="155" spans="2:65" s="1" customFormat="1" ht="27.75" customHeight="1" x14ac:dyDescent="0.3">
      <c r="B155" s="136"/>
      <c r="C155" s="171">
        <v>30</v>
      </c>
      <c r="D155" s="171" t="s">
        <v>254</v>
      </c>
      <c r="E155" s="172" t="s">
        <v>614</v>
      </c>
      <c r="F155" s="269" t="s">
        <v>615</v>
      </c>
      <c r="G155" s="269"/>
      <c r="H155" s="269"/>
      <c r="I155" s="269"/>
      <c r="J155" s="173" t="s">
        <v>128</v>
      </c>
      <c r="K155" s="190">
        <v>2</v>
      </c>
      <c r="L155" s="270"/>
      <c r="M155" s="270"/>
      <c r="N155" s="270">
        <f t="shared" ref="N155:N157" si="110">ROUND(L155*K155,3)</f>
        <v>0</v>
      </c>
      <c r="O155" s="252"/>
      <c r="P155" s="252"/>
      <c r="Q155" s="252"/>
      <c r="R155" s="141"/>
      <c r="T155" s="142" t="s">
        <v>5</v>
      </c>
      <c r="U155" s="43" t="s">
        <v>37</v>
      </c>
      <c r="V155" s="143">
        <v>0</v>
      </c>
      <c r="W155" s="143">
        <f t="shared" ref="W155:W157" si="111">V155*K155</f>
        <v>0</v>
      </c>
      <c r="X155" s="143">
        <v>4.0000000000000001E-3</v>
      </c>
      <c r="Y155" s="143">
        <f t="shared" ref="Y155:Y157" si="112">X155*K155</f>
        <v>8.0000000000000002E-3</v>
      </c>
      <c r="Z155" s="143">
        <v>0</v>
      </c>
      <c r="AA155" s="144">
        <f t="shared" ref="AA155:AA157" si="113">Z155*K155</f>
        <v>0</v>
      </c>
      <c r="AR155" s="21" t="s">
        <v>255</v>
      </c>
      <c r="AT155" s="21" t="s">
        <v>254</v>
      </c>
      <c r="AU155" s="21" t="s">
        <v>130</v>
      </c>
      <c r="AY155" s="21" t="s">
        <v>123</v>
      </c>
      <c r="BE155" s="145">
        <f t="shared" ref="BE155:BE157" si="114">IF(U155="základná",N155,0)</f>
        <v>0</v>
      </c>
      <c r="BF155" s="145">
        <f t="shared" ref="BF155:BF157" si="115">IF(U155="znížená",N155,0)</f>
        <v>0</v>
      </c>
      <c r="BG155" s="145">
        <f t="shared" ref="BG155:BG157" si="116">IF(U155="zákl. prenesená",N155,0)</f>
        <v>0</v>
      </c>
      <c r="BH155" s="145">
        <f t="shared" ref="BH155:BH157" si="117">IF(U155="zníž. prenesená",N155,0)</f>
        <v>0</v>
      </c>
      <c r="BI155" s="145">
        <f t="shared" ref="BI155:BI157" si="118">IF(U155="nulová",N155,0)</f>
        <v>0</v>
      </c>
      <c r="BJ155" s="21" t="s">
        <v>130</v>
      </c>
      <c r="BK155" s="146">
        <f t="shared" ref="BK155:BK157" si="119">ROUND(L155*K155,3)</f>
        <v>0</v>
      </c>
      <c r="BL155" s="21" t="s">
        <v>238</v>
      </c>
      <c r="BM155" s="21" t="s">
        <v>267</v>
      </c>
    </row>
    <row r="156" spans="2:65" s="1" customFormat="1" ht="27" customHeight="1" x14ac:dyDescent="0.3">
      <c r="B156" s="136"/>
      <c r="C156" s="137">
        <v>31</v>
      </c>
      <c r="D156" s="137" t="s">
        <v>125</v>
      </c>
      <c r="E156" s="179" t="s">
        <v>616</v>
      </c>
      <c r="F156" s="276" t="s">
        <v>617</v>
      </c>
      <c r="G156" s="251"/>
      <c r="H156" s="251"/>
      <c r="I156" s="251"/>
      <c r="J156" s="180" t="s">
        <v>148</v>
      </c>
      <c r="K156" s="189">
        <v>3.6</v>
      </c>
      <c r="L156" s="252"/>
      <c r="M156" s="252"/>
      <c r="N156" s="252">
        <f t="shared" si="110"/>
        <v>0</v>
      </c>
      <c r="O156" s="252"/>
      <c r="P156" s="252"/>
      <c r="Q156" s="252"/>
      <c r="R156" s="141"/>
      <c r="T156" s="142" t="s">
        <v>5</v>
      </c>
      <c r="U156" s="43" t="s">
        <v>37</v>
      </c>
      <c r="V156" s="143">
        <v>0.38521</v>
      </c>
      <c r="W156" s="143">
        <f t="shared" si="111"/>
        <v>1.3867560000000001</v>
      </c>
      <c r="X156" s="143">
        <v>4.0000000000000003E-5</v>
      </c>
      <c r="Y156" s="143">
        <f t="shared" si="112"/>
        <v>1.44E-4</v>
      </c>
      <c r="Z156" s="143">
        <v>0</v>
      </c>
      <c r="AA156" s="144">
        <f t="shared" si="113"/>
        <v>0</v>
      </c>
      <c r="AR156" s="21" t="s">
        <v>238</v>
      </c>
      <c r="AT156" s="21" t="s">
        <v>125</v>
      </c>
      <c r="AU156" s="21" t="s">
        <v>130</v>
      </c>
      <c r="AY156" s="21" t="s">
        <v>123</v>
      </c>
      <c r="BE156" s="145">
        <f t="shared" si="114"/>
        <v>0</v>
      </c>
      <c r="BF156" s="145">
        <f t="shared" si="115"/>
        <v>0</v>
      </c>
      <c r="BG156" s="145">
        <f t="shared" si="116"/>
        <v>0</v>
      </c>
      <c r="BH156" s="145">
        <f t="shared" si="117"/>
        <v>0</v>
      </c>
      <c r="BI156" s="145">
        <f t="shared" si="118"/>
        <v>0</v>
      </c>
      <c r="BJ156" s="21" t="s">
        <v>130</v>
      </c>
      <c r="BK156" s="146">
        <f t="shared" si="119"/>
        <v>0</v>
      </c>
      <c r="BL156" s="21" t="s">
        <v>238</v>
      </c>
      <c r="BM156" s="21" t="s">
        <v>260</v>
      </c>
    </row>
    <row r="157" spans="2:65" s="1" customFormat="1" ht="27" customHeight="1" x14ac:dyDescent="0.3">
      <c r="B157" s="136"/>
      <c r="C157" s="137">
        <v>32</v>
      </c>
      <c r="D157" s="137" t="s">
        <v>125</v>
      </c>
      <c r="E157" s="179" t="s">
        <v>610</v>
      </c>
      <c r="F157" s="276" t="s">
        <v>611</v>
      </c>
      <c r="G157" s="251"/>
      <c r="H157" s="251"/>
      <c r="I157" s="251"/>
      <c r="J157" s="180" t="s">
        <v>396</v>
      </c>
      <c r="K157" s="189">
        <v>2</v>
      </c>
      <c r="L157" s="252"/>
      <c r="M157" s="252"/>
      <c r="N157" s="252">
        <f t="shared" si="110"/>
        <v>0</v>
      </c>
      <c r="O157" s="252"/>
      <c r="P157" s="252"/>
      <c r="Q157" s="252"/>
      <c r="R157" s="141"/>
      <c r="T157" s="142" t="s">
        <v>5</v>
      </c>
      <c r="U157" s="43" t="s">
        <v>37</v>
      </c>
      <c r="V157" s="143">
        <v>0.38521</v>
      </c>
      <c r="W157" s="143">
        <f t="shared" si="111"/>
        <v>0.77041999999999999</v>
      </c>
      <c r="X157" s="143">
        <v>4.0000000000000003E-5</v>
      </c>
      <c r="Y157" s="143">
        <f t="shared" si="112"/>
        <v>8.0000000000000007E-5</v>
      </c>
      <c r="Z157" s="143">
        <v>0</v>
      </c>
      <c r="AA157" s="144">
        <f t="shared" si="113"/>
        <v>0</v>
      </c>
      <c r="AR157" s="21" t="s">
        <v>238</v>
      </c>
      <c r="AT157" s="21" t="s">
        <v>125</v>
      </c>
      <c r="AU157" s="21" t="s">
        <v>130</v>
      </c>
      <c r="AY157" s="21" t="s">
        <v>123</v>
      </c>
      <c r="BE157" s="145">
        <f t="shared" si="114"/>
        <v>0</v>
      </c>
      <c r="BF157" s="145">
        <f t="shared" si="115"/>
        <v>0</v>
      </c>
      <c r="BG157" s="145">
        <f t="shared" si="116"/>
        <v>0</v>
      </c>
      <c r="BH157" s="145">
        <f t="shared" si="117"/>
        <v>0</v>
      </c>
      <c r="BI157" s="145">
        <f t="shared" si="118"/>
        <v>0</v>
      </c>
      <c r="BJ157" s="21" t="s">
        <v>130</v>
      </c>
      <c r="BK157" s="146">
        <f t="shared" si="119"/>
        <v>0</v>
      </c>
      <c r="BL157" s="21" t="s">
        <v>238</v>
      </c>
      <c r="BM157" s="21" t="s">
        <v>260</v>
      </c>
    </row>
    <row r="158" spans="2:65" s="1" customFormat="1" ht="27.75" customHeight="1" x14ac:dyDescent="0.3">
      <c r="B158" s="136"/>
      <c r="C158" s="171">
        <v>33</v>
      </c>
      <c r="D158" s="171" t="s">
        <v>254</v>
      </c>
      <c r="E158" s="172" t="s">
        <v>618</v>
      </c>
      <c r="F158" s="269" t="s">
        <v>619</v>
      </c>
      <c r="G158" s="269"/>
      <c r="H158" s="269"/>
      <c r="I158" s="269"/>
      <c r="J158" s="173" t="s">
        <v>128</v>
      </c>
      <c r="K158" s="190">
        <v>2</v>
      </c>
      <c r="L158" s="270"/>
      <c r="M158" s="270"/>
      <c r="N158" s="270">
        <f t="shared" ref="N158:N159" si="120">ROUND(L158*K158,3)</f>
        <v>0</v>
      </c>
      <c r="O158" s="252"/>
      <c r="P158" s="252"/>
      <c r="Q158" s="252"/>
      <c r="R158" s="141"/>
      <c r="T158" s="142" t="s">
        <v>5</v>
      </c>
      <c r="U158" s="43" t="s">
        <v>37</v>
      </c>
      <c r="V158" s="143">
        <v>0</v>
      </c>
      <c r="W158" s="143">
        <f t="shared" ref="W158:W159" si="121">V158*K158</f>
        <v>0</v>
      </c>
      <c r="X158" s="143">
        <v>4.0000000000000001E-3</v>
      </c>
      <c r="Y158" s="143">
        <f t="shared" ref="Y158:Y159" si="122">X158*K158</f>
        <v>8.0000000000000002E-3</v>
      </c>
      <c r="Z158" s="143">
        <v>0</v>
      </c>
      <c r="AA158" s="144">
        <f t="shared" ref="AA158:AA159" si="123">Z158*K158</f>
        <v>0</v>
      </c>
      <c r="AR158" s="21" t="s">
        <v>255</v>
      </c>
      <c r="AT158" s="21" t="s">
        <v>254</v>
      </c>
      <c r="AU158" s="21" t="s">
        <v>130</v>
      </c>
      <c r="AY158" s="21" t="s">
        <v>123</v>
      </c>
      <c r="BE158" s="145">
        <f t="shared" ref="BE158:BE159" si="124">IF(U158="základná",N158,0)</f>
        <v>0</v>
      </c>
      <c r="BF158" s="145">
        <f t="shared" ref="BF158:BF159" si="125">IF(U158="znížená",N158,0)</f>
        <v>0</v>
      </c>
      <c r="BG158" s="145">
        <f t="shared" ref="BG158:BG159" si="126">IF(U158="zákl. prenesená",N158,0)</f>
        <v>0</v>
      </c>
      <c r="BH158" s="145">
        <f t="shared" ref="BH158:BH159" si="127">IF(U158="zníž. prenesená",N158,0)</f>
        <v>0</v>
      </c>
      <c r="BI158" s="145">
        <f t="shared" ref="BI158:BI159" si="128">IF(U158="nulová",N158,0)</f>
        <v>0</v>
      </c>
      <c r="BJ158" s="21" t="s">
        <v>130</v>
      </c>
      <c r="BK158" s="146">
        <f t="shared" ref="BK158:BK159" si="129">ROUND(L158*K158,3)</f>
        <v>0</v>
      </c>
      <c r="BL158" s="21" t="s">
        <v>238</v>
      </c>
      <c r="BM158" s="21" t="s">
        <v>267</v>
      </c>
    </row>
    <row r="159" spans="2:65" s="1" customFormat="1" ht="27" customHeight="1" x14ac:dyDescent="0.3">
      <c r="B159" s="136"/>
      <c r="C159" s="137">
        <v>34</v>
      </c>
      <c r="D159" s="137" t="s">
        <v>125</v>
      </c>
      <c r="E159" s="179" t="s">
        <v>620</v>
      </c>
      <c r="F159" s="276" t="s">
        <v>621</v>
      </c>
      <c r="G159" s="251"/>
      <c r="H159" s="251"/>
      <c r="I159" s="251"/>
      <c r="J159" s="180" t="s">
        <v>148</v>
      </c>
      <c r="K159" s="189">
        <v>10.08</v>
      </c>
      <c r="L159" s="252"/>
      <c r="M159" s="252"/>
      <c r="N159" s="252">
        <f t="shared" si="120"/>
        <v>0</v>
      </c>
      <c r="O159" s="252"/>
      <c r="P159" s="252"/>
      <c r="Q159" s="252"/>
      <c r="R159" s="141"/>
      <c r="T159" s="142" t="s">
        <v>5</v>
      </c>
      <c r="U159" s="43" t="s">
        <v>37</v>
      </c>
      <c r="V159" s="143">
        <v>0.38521</v>
      </c>
      <c r="W159" s="143">
        <f t="shared" si="121"/>
        <v>3.8829167999999998</v>
      </c>
      <c r="X159" s="143">
        <v>4.0000000000000003E-5</v>
      </c>
      <c r="Y159" s="143">
        <f t="shared" si="122"/>
        <v>4.0320000000000004E-4</v>
      </c>
      <c r="Z159" s="143">
        <v>0</v>
      </c>
      <c r="AA159" s="144">
        <f t="shared" si="123"/>
        <v>0</v>
      </c>
      <c r="AR159" s="21" t="s">
        <v>238</v>
      </c>
      <c r="AT159" s="21" t="s">
        <v>125</v>
      </c>
      <c r="AU159" s="21" t="s">
        <v>130</v>
      </c>
      <c r="AY159" s="21" t="s">
        <v>123</v>
      </c>
      <c r="BE159" s="145">
        <f t="shared" si="124"/>
        <v>0</v>
      </c>
      <c r="BF159" s="145">
        <f t="shared" si="125"/>
        <v>0</v>
      </c>
      <c r="BG159" s="145">
        <f t="shared" si="126"/>
        <v>0</v>
      </c>
      <c r="BH159" s="145">
        <f t="shared" si="127"/>
        <v>0</v>
      </c>
      <c r="BI159" s="145">
        <f t="shared" si="128"/>
        <v>0</v>
      </c>
      <c r="BJ159" s="21" t="s">
        <v>130</v>
      </c>
      <c r="BK159" s="146">
        <f t="shared" si="129"/>
        <v>0</v>
      </c>
      <c r="BL159" s="21" t="s">
        <v>238</v>
      </c>
      <c r="BM159" s="21" t="s">
        <v>260</v>
      </c>
    </row>
    <row r="160" spans="2:65" s="1" customFormat="1" ht="38.25" customHeight="1" x14ac:dyDescent="0.3">
      <c r="B160" s="136"/>
      <c r="C160" s="137">
        <v>35</v>
      </c>
      <c r="D160" s="137" t="s">
        <v>125</v>
      </c>
      <c r="E160" s="179" t="s">
        <v>622</v>
      </c>
      <c r="F160" s="276" t="s">
        <v>623</v>
      </c>
      <c r="G160" s="251"/>
      <c r="H160" s="251"/>
      <c r="I160" s="251"/>
      <c r="J160" s="180" t="s">
        <v>282</v>
      </c>
      <c r="K160" s="189">
        <v>514.37900000000002</v>
      </c>
      <c r="L160" s="252"/>
      <c r="M160" s="252"/>
      <c r="N160" s="252">
        <f>ROUND(L160*K160,3)</f>
        <v>0</v>
      </c>
      <c r="O160" s="252"/>
      <c r="P160" s="252"/>
      <c r="Q160" s="252"/>
      <c r="R160" s="141"/>
      <c r="T160" s="142" t="s">
        <v>5</v>
      </c>
      <c r="U160" s="43" t="s">
        <v>37</v>
      </c>
      <c r="V160" s="143">
        <v>2.4630000000000001</v>
      </c>
      <c r="W160" s="143">
        <f>V160*K160</f>
        <v>1266.915477</v>
      </c>
      <c r="X160" s="143">
        <v>0</v>
      </c>
      <c r="Y160" s="143">
        <f>X160*K160</f>
        <v>0</v>
      </c>
      <c r="Z160" s="143">
        <v>0</v>
      </c>
      <c r="AA160" s="144">
        <f>Z160*K160</f>
        <v>0</v>
      </c>
      <c r="AR160" s="21" t="s">
        <v>129</v>
      </c>
      <c r="AT160" s="21" t="s">
        <v>125</v>
      </c>
      <c r="AU160" s="21" t="s">
        <v>130</v>
      </c>
      <c r="AY160" s="21" t="s">
        <v>123</v>
      </c>
      <c r="BE160" s="145">
        <f>IF(U160="základná",N160,0)</f>
        <v>0</v>
      </c>
      <c r="BF160" s="145">
        <f>IF(U160="znížená",N160,0)</f>
        <v>0</v>
      </c>
      <c r="BG160" s="145">
        <f>IF(U160="zákl. prenesená",N160,0)</f>
        <v>0</v>
      </c>
      <c r="BH160" s="145">
        <f>IF(U160="zníž. prenesená",N160,0)</f>
        <v>0</v>
      </c>
      <c r="BI160" s="145">
        <f>IF(U160="nulová",N160,0)</f>
        <v>0</v>
      </c>
      <c r="BJ160" s="21" t="s">
        <v>130</v>
      </c>
      <c r="BK160" s="146">
        <f>ROUND(L160*K160,3)</f>
        <v>0</v>
      </c>
      <c r="BL160" s="21" t="s">
        <v>129</v>
      </c>
      <c r="BM160" s="21" t="s">
        <v>252</v>
      </c>
    </row>
    <row r="161" spans="2:65" s="9" customFormat="1" ht="29.85" customHeight="1" x14ac:dyDescent="0.35">
      <c r="B161" s="125"/>
      <c r="C161" s="126"/>
      <c r="D161" s="135" t="s">
        <v>100</v>
      </c>
      <c r="E161" s="135"/>
      <c r="F161" s="135"/>
      <c r="G161" s="135"/>
      <c r="H161" s="135"/>
      <c r="I161" s="135"/>
      <c r="J161" s="135"/>
      <c r="K161" s="135"/>
      <c r="L161" s="135"/>
      <c r="M161" s="135"/>
      <c r="N161" s="267">
        <f>N162+N163+N164+N165+N166+N167+N168+N169+N170+N171+N172+N173+N174+N175+N176</f>
        <v>0</v>
      </c>
      <c r="O161" s="268"/>
      <c r="P161" s="268"/>
      <c r="Q161" s="268"/>
      <c r="R161" s="128"/>
      <c r="T161" s="129"/>
      <c r="U161" s="126"/>
      <c r="V161" s="126"/>
      <c r="W161" s="130">
        <f>SUM(W162:W176)</f>
        <v>7.7621080000000005</v>
      </c>
      <c r="X161" s="126"/>
      <c r="Y161" s="130">
        <f>SUM(Y162:Y176)</f>
        <v>2.6689999999999998E-2</v>
      </c>
      <c r="Z161" s="126"/>
      <c r="AA161" s="131">
        <f>SUM(AA162:AA176)</f>
        <v>0</v>
      </c>
      <c r="AC161" s="181"/>
      <c r="AR161" s="132" t="s">
        <v>130</v>
      </c>
      <c r="AT161" s="133" t="s">
        <v>69</v>
      </c>
      <c r="AU161" s="133" t="s">
        <v>75</v>
      </c>
      <c r="AY161" s="132" t="s">
        <v>123</v>
      </c>
      <c r="BK161" s="134">
        <f>SUM(BK162:BK176)</f>
        <v>0</v>
      </c>
    </row>
    <row r="162" spans="2:65" s="1" customFormat="1" ht="38.25" customHeight="1" x14ac:dyDescent="0.3">
      <c r="B162" s="136"/>
      <c r="C162" s="137">
        <v>36</v>
      </c>
      <c r="D162" s="137" t="s">
        <v>125</v>
      </c>
      <c r="E162" s="179" t="s">
        <v>624</v>
      </c>
      <c r="F162" s="251" t="s">
        <v>625</v>
      </c>
      <c r="G162" s="251"/>
      <c r="H162" s="251"/>
      <c r="I162" s="251"/>
      <c r="J162" s="139" t="s">
        <v>253</v>
      </c>
      <c r="K162" s="189">
        <v>2</v>
      </c>
      <c r="L162" s="252"/>
      <c r="M162" s="252"/>
      <c r="N162" s="252">
        <f t="shared" ref="N162:N173" si="130">ROUND(L162*K162,3)</f>
        <v>0</v>
      </c>
      <c r="O162" s="252"/>
      <c r="P162" s="252"/>
      <c r="Q162" s="252"/>
      <c r="R162" s="141"/>
      <c r="T162" s="142" t="s">
        <v>5</v>
      </c>
      <c r="U162" s="43" t="s">
        <v>37</v>
      </c>
      <c r="V162" s="143">
        <v>0.38521</v>
      </c>
      <c r="W162" s="143">
        <f t="shared" ref="W162:W173" si="131">V162*K162</f>
        <v>0.77041999999999999</v>
      </c>
      <c r="X162" s="143">
        <v>4.0000000000000003E-5</v>
      </c>
      <c r="Y162" s="143">
        <f t="shared" ref="Y162:Y173" si="132">X162*K162</f>
        <v>8.0000000000000007E-5</v>
      </c>
      <c r="Z162" s="143">
        <v>0</v>
      </c>
      <c r="AA162" s="144">
        <f t="shared" ref="AA162:AA173" si="133">Z162*K162</f>
        <v>0</v>
      </c>
      <c r="AR162" s="21" t="s">
        <v>238</v>
      </c>
      <c r="AT162" s="21" t="s">
        <v>125</v>
      </c>
      <c r="AU162" s="21" t="s">
        <v>130</v>
      </c>
      <c r="AY162" s="21" t="s">
        <v>123</v>
      </c>
      <c r="BE162" s="145">
        <f t="shared" ref="BE162:BE173" si="134">IF(U162="základná",N162,0)</f>
        <v>0</v>
      </c>
      <c r="BF162" s="145">
        <f t="shared" ref="BF162:BF173" si="135">IF(U162="znížená",N162,0)</f>
        <v>0</v>
      </c>
      <c r="BG162" s="145">
        <f t="shared" ref="BG162:BG173" si="136">IF(U162="zákl. prenesená",N162,0)</f>
        <v>0</v>
      </c>
      <c r="BH162" s="145">
        <f t="shared" ref="BH162:BH173" si="137">IF(U162="zníž. prenesená",N162,0)</f>
        <v>0</v>
      </c>
      <c r="BI162" s="145">
        <f t="shared" ref="BI162:BI173" si="138">IF(U162="nulová",N162,0)</f>
        <v>0</v>
      </c>
      <c r="BJ162" s="21" t="s">
        <v>130</v>
      </c>
      <c r="BK162" s="146">
        <f t="shared" ref="BK162:BK173" si="139">ROUND(L162*K162,3)</f>
        <v>0</v>
      </c>
      <c r="BL162" s="21" t="s">
        <v>238</v>
      </c>
      <c r="BM162" s="21" t="s">
        <v>260</v>
      </c>
    </row>
    <row r="163" spans="2:65" s="1" customFormat="1" ht="25.5" customHeight="1" x14ac:dyDescent="0.3">
      <c r="B163" s="136"/>
      <c r="C163" s="137">
        <v>37</v>
      </c>
      <c r="D163" s="137" t="s">
        <v>125</v>
      </c>
      <c r="E163" s="179" t="s">
        <v>626</v>
      </c>
      <c r="F163" s="251" t="s">
        <v>627</v>
      </c>
      <c r="G163" s="251"/>
      <c r="H163" s="251"/>
      <c r="I163" s="251"/>
      <c r="J163" s="139" t="s">
        <v>253</v>
      </c>
      <c r="K163" s="189">
        <v>1</v>
      </c>
      <c r="L163" s="252"/>
      <c r="M163" s="252"/>
      <c r="N163" s="252">
        <f t="shared" si="130"/>
        <v>0</v>
      </c>
      <c r="O163" s="252"/>
      <c r="P163" s="252"/>
      <c r="Q163" s="252"/>
      <c r="R163" s="141"/>
      <c r="T163" s="142" t="s">
        <v>5</v>
      </c>
      <c r="U163" s="43" t="s">
        <v>37</v>
      </c>
      <c r="V163" s="143">
        <v>0.35106999999999999</v>
      </c>
      <c r="W163" s="143">
        <f t="shared" si="131"/>
        <v>0.35106999999999999</v>
      </c>
      <c r="X163" s="143">
        <v>0</v>
      </c>
      <c r="Y163" s="143">
        <f t="shared" si="132"/>
        <v>0</v>
      </c>
      <c r="Z163" s="143">
        <v>0</v>
      </c>
      <c r="AA163" s="144">
        <f t="shared" si="133"/>
        <v>0</v>
      </c>
      <c r="AR163" s="21" t="s">
        <v>238</v>
      </c>
      <c r="AT163" s="21" t="s">
        <v>125</v>
      </c>
      <c r="AU163" s="21" t="s">
        <v>130</v>
      </c>
      <c r="AY163" s="21" t="s">
        <v>123</v>
      </c>
      <c r="BE163" s="145">
        <f t="shared" si="134"/>
        <v>0</v>
      </c>
      <c r="BF163" s="145">
        <f t="shared" si="135"/>
        <v>0</v>
      </c>
      <c r="BG163" s="145">
        <f t="shared" si="136"/>
        <v>0</v>
      </c>
      <c r="BH163" s="145">
        <f t="shared" si="137"/>
        <v>0</v>
      </c>
      <c r="BI163" s="145">
        <f t="shared" si="138"/>
        <v>0</v>
      </c>
      <c r="BJ163" s="21" t="s">
        <v>130</v>
      </c>
      <c r="BK163" s="146">
        <f t="shared" si="139"/>
        <v>0</v>
      </c>
      <c r="BL163" s="21" t="s">
        <v>238</v>
      </c>
      <c r="BM163" s="21" t="s">
        <v>263</v>
      </c>
    </row>
    <row r="164" spans="2:65" s="1" customFormat="1" ht="41.25" customHeight="1" x14ac:dyDescent="0.3">
      <c r="B164" s="136"/>
      <c r="C164" s="171">
        <v>38</v>
      </c>
      <c r="D164" s="171" t="s">
        <v>254</v>
      </c>
      <c r="E164" s="172" t="s">
        <v>628</v>
      </c>
      <c r="F164" s="269" t="s">
        <v>629</v>
      </c>
      <c r="G164" s="269"/>
      <c r="H164" s="269"/>
      <c r="I164" s="269"/>
      <c r="J164" s="173" t="s">
        <v>128</v>
      </c>
      <c r="K164" s="190">
        <v>1</v>
      </c>
      <c r="L164" s="270"/>
      <c r="M164" s="270"/>
      <c r="N164" s="270">
        <f t="shared" si="130"/>
        <v>0</v>
      </c>
      <c r="O164" s="252"/>
      <c r="P164" s="252"/>
      <c r="Q164" s="252"/>
      <c r="R164" s="141"/>
      <c r="T164" s="142" t="s">
        <v>5</v>
      </c>
      <c r="U164" s="43" t="s">
        <v>37</v>
      </c>
      <c r="V164" s="143">
        <v>0</v>
      </c>
      <c r="W164" s="143">
        <f t="shared" si="131"/>
        <v>0</v>
      </c>
      <c r="X164" s="143">
        <v>4.0000000000000001E-3</v>
      </c>
      <c r="Y164" s="143">
        <f t="shared" si="132"/>
        <v>4.0000000000000001E-3</v>
      </c>
      <c r="Z164" s="143">
        <v>0</v>
      </c>
      <c r="AA164" s="144">
        <f t="shared" si="133"/>
        <v>0</v>
      </c>
      <c r="AR164" s="21" t="s">
        <v>255</v>
      </c>
      <c r="AT164" s="21" t="s">
        <v>254</v>
      </c>
      <c r="AU164" s="21" t="s">
        <v>130</v>
      </c>
      <c r="AY164" s="21" t="s">
        <v>123</v>
      </c>
      <c r="BE164" s="145">
        <f t="shared" si="134"/>
        <v>0</v>
      </c>
      <c r="BF164" s="145">
        <f t="shared" si="135"/>
        <v>0</v>
      </c>
      <c r="BG164" s="145">
        <f t="shared" si="136"/>
        <v>0</v>
      </c>
      <c r="BH164" s="145">
        <f t="shared" si="137"/>
        <v>0</v>
      </c>
      <c r="BI164" s="145">
        <f t="shared" si="138"/>
        <v>0</v>
      </c>
      <c r="BJ164" s="21" t="s">
        <v>130</v>
      </c>
      <c r="BK164" s="146">
        <f t="shared" si="139"/>
        <v>0</v>
      </c>
      <c r="BL164" s="21" t="s">
        <v>238</v>
      </c>
      <c r="BM164" s="21" t="s">
        <v>267</v>
      </c>
    </row>
    <row r="165" spans="2:65" s="1" customFormat="1" ht="30.75" customHeight="1" x14ac:dyDescent="0.3">
      <c r="B165" s="136"/>
      <c r="C165" s="171">
        <v>39</v>
      </c>
      <c r="D165" s="171" t="s">
        <v>254</v>
      </c>
      <c r="E165" s="172" t="s">
        <v>630</v>
      </c>
      <c r="F165" s="269" t="s">
        <v>631</v>
      </c>
      <c r="G165" s="269"/>
      <c r="H165" s="269"/>
      <c r="I165" s="269"/>
      <c r="J165" s="173" t="s">
        <v>128</v>
      </c>
      <c r="K165" s="190">
        <v>1</v>
      </c>
      <c r="L165" s="270"/>
      <c r="M165" s="270"/>
      <c r="N165" s="270">
        <f t="shared" ref="N165" si="140">ROUND(L165*K165,3)</f>
        <v>0</v>
      </c>
      <c r="O165" s="252"/>
      <c r="P165" s="252"/>
      <c r="Q165" s="252"/>
      <c r="R165" s="141"/>
      <c r="T165" s="142" t="s">
        <v>5</v>
      </c>
      <c r="U165" s="43" t="s">
        <v>37</v>
      </c>
      <c r="V165" s="143">
        <v>0</v>
      </c>
      <c r="W165" s="143">
        <f t="shared" ref="W165" si="141">V165*K165</f>
        <v>0</v>
      </c>
      <c r="X165" s="143">
        <v>4.0000000000000001E-3</v>
      </c>
      <c r="Y165" s="143">
        <f t="shared" ref="Y165" si="142">X165*K165</f>
        <v>4.0000000000000001E-3</v>
      </c>
      <c r="Z165" s="143">
        <v>0</v>
      </c>
      <c r="AA165" s="144">
        <f t="shared" ref="AA165" si="143">Z165*K165</f>
        <v>0</v>
      </c>
      <c r="AR165" s="21" t="s">
        <v>255</v>
      </c>
      <c r="AT165" s="21" t="s">
        <v>254</v>
      </c>
      <c r="AU165" s="21" t="s">
        <v>130</v>
      </c>
      <c r="AY165" s="21" t="s">
        <v>123</v>
      </c>
      <c r="BE165" s="145">
        <f t="shared" ref="BE165" si="144">IF(U165="základná",N165,0)</f>
        <v>0</v>
      </c>
      <c r="BF165" s="145">
        <f t="shared" ref="BF165" si="145">IF(U165="znížená",N165,0)</f>
        <v>0</v>
      </c>
      <c r="BG165" s="145">
        <f t="shared" ref="BG165" si="146">IF(U165="zákl. prenesená",N165,0)</f>
        <v>0</v>
      </c>
      <c r="BH165" s="145">
        <f t="shared" ref="BH165" si="147">IF(U165="zníž. prenesená",N165,0)</f>
        <v>0</v>
      </c>
      <c r="BI165" s="145">
        <f t="shared" ref="BI165" si="148">IF(U165="nulová",N165,0)</f>
        <v>0</v>
      </c>
      <c r="BJ165" s="21" t="s">
        <v>130</v>
      </c>
      <c r="BK165" s="146">
        <f t="shared" ref="BK165" si="149">ROUND(L165*K165,3)</f>
        <v>0</v>
      </c>
      <c r="BL165" s="21" t="s">
        <v>238</v>
      </c>
      <c r="BM165" s="21" t="s">
        <v>267</v>
      </c>
    </row>
    <row r="166" spans="2:65" s="1" customFormat="1" ht="30.75" customHeight="1" x14ac:dyDescent="0.3">
      <c r="B166" s="136"/>
      <c r="C166" s="171">
        <v>40</v>
      </c>
      <c r="D166" s="171" t="s">
        <v>254</v>
      </c>
      <c r="E166" s="172" t="s">
        <v>632</v>
      </c>
      <c r="F166" s="269" t="s">
        <v>633</v>
      </c>
      <c r="G166" s="269"/>
      <c r="H166" s="269"/>
      <c r="I166" s="269"/>
      <c r="J166" s="173" t="s">
        <v>128</v>
      </c>
      <c r="K166" s="190">
        <v>2</v>
      </c>
      <c r="L166" s="270"/>
      <c r="M166" s="270"/>
      <c r="N166" s="270">
        <f t="shared" ref="N166" si="150">ROUND(L166*K166,3)</f>
        <v>0</v>
      </c>
      <c r="O166" s="252"/>
      <c r="P166" s="252"/>
      <c r="Q166" s="252"/>
      <c r="R166" s="141"/>
      <c r="T166" s="142" t="s">
        <v>5</v>
      </c>
      <c r="U166" s="43" t="s">
        <v>37</v>
      </c>
      <c r="V166" s="143">
        <v>0</v>
      </c>
      <c r="W166" s="143">
        <f t="shared" ref="W166" si="151">V166*K166</f>
        <v>0</v>
      </c>
      <c r="X166" s="143">
        <v>4.0000000000000001E-3</v>
      </c>
      <c r="Y166" s="143">
        <f t="shared" ref="Y166" si="152">X166*K166</f>
        <v>8.0000000000000002E-3</v>
      </c>
      <c r="Z166" s="143">
        <v>0</v>
      </c>
      <c r="AA166" s="144">
        <f t="shared" ref="AA166" si="153">Z166*K166</f>
        <v>0</v>
      </c>
      <c r="AR166" s="21" t="s">
        <v>255</v>
      </c>
      <c r="AT166" s="21" t="s">
        <v>254</v>
      </c>
      <c r="AU166" s="21" t="s">
        <v>130</v>
      </c>
      <c r="AY166" s="21" t="s">
        <v>123</v>
      </c>
      <c r="BE166" s="145">
        <f t="shared" ref="BE166" si="154">IF(U166="základná",N166,0)</f>
        <v>0</v>
      </c>
      <c r="BF166" s="145">
        <f t="shared" ref="BF166" si="155">IF(U166="znížená",N166,0)</f>
        <v>0</v>
      </c>
      <c r="BG166" s="145">
        <f t="shared" ref="BG166" si="156">IF(U166="zákl. prenesená",N166,0)</f>
        <v>0</v>
      </c>
      <c r="BH166" s="145">
        <f t="shared" ref="BH166" si="157">IF(U166="zníž. prenesená",N166,0)</f>
        <v>0</v>
      </c>
      <c r="BI166" s="145">
        <f t="shared" ref="BI166" si="158">IF(U166="nulová",N166,0)</f>
        <v>0</v>
      </c>
      <c r="BJ166" s="21" t="s">
        <v>130</v>
      </c>
      <c r="BK166" s="146">
        <f t="shared" ref="BK166" si="159">ROUND(L166*K166,3)</f>
        <v>0</v>
      </c>
      <c r="BL166" s="21" t="s">
        <v>238</v>
      </c>
      <c r="BM166" s="21" t="s">
        <v>267</v>
      </c>
    </row>
    <row r="167" spans="2:65" s="1" customFormat="1" ht="25.5" customHeight="1" x14ac:dyDescent="0.3">
      <c r="B167" s="136"/>
      <c r="C167" s="137">
        <v>41</v>
      </c>
      <c r="D167" s="137" t="s">
        <v>125</v>
      </c>
      <c r="E167" s="179" t="s">
        <v>256</v>
      </c>
      <c r="F167" s="251" t="s">
        <v>634</v>
      </c>
      <c r="G167" s="251"/>
      <c r="H167" s="251"/>
      <c r="I167" s="251"/>
      <c r="J167" s="139" t="s">
        <v>253</v>
      </c>
      <c r="K167" s="189">
        <v>1</v>
      </c>
      <c r="L167" s="252"/>
      <c r="M167" s="252"/>
      <c r="N167" s="252">
        <f t="shared" si="130"/>
        <v>0</v>
      </c>
      <c r="O167" s="252"/>
      <c r="P167" s="252"/>
      <c r="Q167" s="252"/>
      <c r="R167" s="141"/>
      <c r="T167" s="142" t="s">
        <v>5</v>
      </c>
      <c r="U167" s="43" t="s">
        <v>37</v>
      </c>
      <c r="V167" s="143">
        <v>0.35106999999999999</v>
      </c>
      <c r="W167" s="143">
        <f t="shared" si="131"/>
        <v>0.35106999999999999</v>
      </c>
      <c r="X167" s="143">
        <v>0</v>
      </c>
      <c r="Y167" s="143">
        <f t="shared" si="132"/>
        <v>0</v>
      </c>
      <c r="Z167" s="143">
        <v>0</v>
      </c>
      <c r="AA167" s="144">
        <f t="shared" si="133"/>
        <v>0</v>
      </c>
      <c r="AR167" s="21" t="s">
        <v>238</v>
      </c>
      <c r="AT167" s="21" t="s">
        <v>125</v>
      </c>
      <c r="AU167" s="21" t="s">
        <v>130</v>
      </c>
      <c r="AY167" s="21" t="s">
        <v>123</v>
      </c>
      <c r="BE167" s="145">
        <f t="shared" si="134"/>
        <v>0</v>
      </c>
      <c r="BF167" s="145">
        <f t="shared" si="135"/>
        <v>0</v>
      </c>
      <c r="BG167" s="145">
        <f t="shared" si="136"/>
        <v>0</v>
      </c>
      <c r="BH167" s="145">
        <f t="shared" si="137"/>
        <v>0</v>
      </c>
      <c r="BI167" s="145">
        <f t="shared" si="138"/>
        <v>0</v>
      </c>
      <c r="BJ167" s="21" t="s">
        <v>130</v>
      </c>
      <c r="BK167" s="146">
        <f t="shared" si="139"/>
        <v>0</v>
      </c>
      <c r="BL167" s="21" t="s">
        <v>238</v>
      </c>
      <c r="BM167" s="21" t="s">
        <v>270</v>
      </c>
    </row>
    <row r="168" spans="2:65" s="1" customFormat="1" ht="25.5" customHeight="1" x14ac:dyDescent="0.3">
      <c r="B168" s="136"/>
      <c r="C168" s="137">
        <v>42</v>
      </c>
      <c r="D168" s="137" t="s">
        <v>125</v>
      </c>
      <c r="E168" s="179" t="s">
        <v>635</v>
      </c>
      <c r="F168" s="251" t="s">
        <v>636</v>
      </c>
      <c r="G168" s="251"/>
      <c r="H168" s="251"/>
      <c r="I168" s="251"/>
      <c r="J168" s="139" t="s">
        <v>253</v>
      </c>
      <c r="K168" s="189">
        <v>1</v>
      </c>
      <c r="L168" s="252"/>
      <c r="M168" s="252"/>
      <c r="N168" s="252">
        <f t="shared" ref="N168:N169" si="160">ROUND(L168*K168,3)</f>
        <v>0</v>
      </c>
      <c r="O168" s="252"/>
      <c r="P168" s="252"/>
      <c r="Q168" s="252"/>
      <c r="R168" s="141"/>
      <c r="T168" s="142" t="s">
        <v>5</v>
      </c>
      <c r="U168" s="43" t="s">
        <v>37</v>
      </c>
      <c r="V168" s="143">
        <v>0.35106999999999999</v>
      </c>
      <c r="W168" s="143">
        <f t="shared" ref="W168:W169" si="161">V168*K168</f>
        <v>0.35106999999999999</v>
      </c>
      <c r="X168" s="143">
        <v>0</v>
      </c>
      <c r="Y168" s="143">
        <f t="shared" ref="Y168:Y169" si="162">X168*K168</f>
        <v>0</v>
      </c>
      <c r="Z168" s="143">
        <v>0</v>
      </c>
      <c r="AA168" s="144">
        <f t="shared" ref="AA168:AA169" si="163">Z168*K168</f>
        <v>0</v>
      </c>
      <c r="AR168" s="21" t="s">
        <v>238</v>
      </c>
      <c r="AT168" s="21" t="s">
        <v>125</v>
      </c>
      <c r="AU168" s="21" t="s">
        <v>130</v>
      </c>
      <c r="AY168" s="21" t="s">
        <v>123</v>
      </c>
      <c r="BE168" s="145">
        <f t="shared" ref="BE168:BE169" si="164">IF(U168="základná",N168,0)</f>
        <v>0</v>
      </c>
      <c r="BF168" s="145">
        <f t="shared" ref="BF168:BF169" si="165">IF(U168="znížená",N168,0)</f>
        <v>0</v>
      </c>
      <c r="BG168" s="145">
        <f t="shared" ref="BG168:BG169" si="166">IF(U168="zákl. prenesená",N168,0)</f>
        <v>0</v>
      </c>
      <c r="BH168" s="145">
        <f t="shared" ref="BH168:BH169" si="167">IF(U168="zníž. prenesená",N168,0)</f>
        <v>0</v>
      </c>
      <c r="BI168" s="145">
        <f t="shared" ref="BI168:BI169" si="168">IF(U168="nulová",N168,0)</f>
        <v>0</v>
      </c>
      <c r="BJ168" s="21" t="s">
        <v>130</v>
      </c>
      <c r="BK168" s="146">
        <f t="shared" ref="BK168:BK169" si="169">ROUND(L168*K168,3)</f>
        <v>0</v>
      </c>
      <c r="BL168" s="21" t="s">
        <v>238</v>
      </c>
      <c r="BM168" s="21" t="s">
        <v>270</v>
      </c>
    </row>
    <row r="169" spans="2:65" s="1" customFormat="1" ht="30.75" customHeight="1" x14ac:dyDescent="0.3">
      <c r="B169" s="136"/>
      <c r="C169" s="171">
        <v>43</v>
      </c>
      <c r="D169" s="171" t="s">
        <v>254</v>
      </c>
      <c r="E169" s="172" t="s">
        <v>637</v>
      </c>
      <c r="F169" s="269" t="s">
        <v>638</v>
      </c>
      <c r="G169" s="269"/>
      <c r="H169" s="269"/>
      <c r="I169" s="269"/>
      <c r="J169" s="173" t="s">
        <v>128</v>
      </c>
      <c r="K169" s="190">
        <v>1</v>
      </c>
      <c r="L169" s="270"/>
      <c r="M169" s="270"/>
      <c r="N169" s="270">
        <f t="shared" si="160"/>
        <v>0</v>
      </c>
      <c r="O169" s="252"/>
      <c r="P169" s="252"/>
      <c r="Q169" s="252"/>
      <c r="R169" s="141"/>
      <c r="T169" s="142" t="s">
        <v>5</v>
      </c>
      <c r="U169" s="43" t="s">
        <v>37</v>
      </c>
      <c r="V169" s="143">
        <v>0</v>
      </c>
      <c r="W169" s="143">
        <f t="shared" si="161"/>
        <v>0</v>
      </c>
      <c r="X169" s="143">
        <v>4.0000000000000001E-3</v>
      </c>
      <c r="Y169" s="143">
        <f t="shared" si="162"/>
        <v>4.0000000000000001E-3</v>
      </c>
      <c r="Z169" s="143">
        <v>0</v>
      </c>
      <c r="AA169" s="144">
        <f t="shared" si="163"/>
        <v>0</v>
      </c>
      <c r="AR169" s="21" t="s">
        <v>255</v>
      </c>
      <c r="AT169" s="21" t="s">
        <v>254</v>
      </c>
      <c r="AU169" s="21" t="s">
        <v>130</v>
      </c>
      <c r="AY169" s="21" t="s">
        <v>123</v>
      </c>
      <c r="BE169" s="145">
        <f t="shared" si="164"/>
        <v>0</v>
      </c>
      <c r="BF169" s="145">
        <f t="shared" si="165"/>
        <v>0</v>
      </c>
      <c r="BG169" s="145">
        <f t="shared" si="166"/>
        <v>0</v>
      </c>
      <c r="BH169" s="145">
        <f t="shared" si="167"/>
        <v>0</v>
      </c>
      <c r="BI169" s="145">
        <f t="shared" si="168"/>
        <v>0</v>
      </c>
      <c r="BJ169" s="21" t="s">
        <v>130</v>
      </c>
      <c r="BK169" s="146">
        <f t="shared" si="169"/>
        <v>0</v>
      </c>
      <c r="BL169" s="21" t="s">
        <v>238</v>
      </c>
      <c r="BM169" s="21" t="s">
        <v>267</v>
      </c>
    </row>
    <row r="170" spans="2:65" s="1" customFormat="1" ht="25.5" customHeight="1" x14ac:dyDescent="0.3">
      <c r="B170" s="136"/>
      <c r="C170" s="137">
        <v>44</v>
      </c>
      <c r="D170" s="137" t="s">
        <v>125</v>
      </c>
      <c r="E170" s="179" t="s">
        <v>277</v>
      </c>
      <c r="F170" s="251" t="s">
        <v>639</v>
      </c>
      <c r="G170" s="251"/>
      <c r="H170" s="251"/>
      <c r="I170" s="251"/>
      <c r="J170" s="180" t="s">
        <v>396</v>
      </c>
      <c r="K170" s="189">
        <v>1</v>
      </c>
      <c r="L170" s="252"/>
      <c r="M170" s="252"/>
      <c r="N170" s="252">
        <f t="shared" ref="N170:N171" si="170">ROUND(L170*K170,3)</f>
        <v>0</v>
      </c>
      <c r="O170" s="252"/>
      <c r="P170" s="252"/>
      <c r="Q170" s="252"/>
      <c r="R170" s="141"/>
      <c r="T170" s="142" t="s">
        <v>5</v>
      </c>
      <c r="U170" s="43" t="s">
        <v>37</v>
      </c>
      <c r="V170" s="143">
        <v>0.35106999999999999</v>
      </c>
      <c r="W170" s="143">
        <f t="shared" ref="W170:W171" si="171">V170*K170</f>
        <v>0.35106999999999999</v>
      </c>
      <c r="X170" s="143">
        <v>0</v>
      </c>
      <c r="Y170" s="143">
        <f t="shared" ref="Y170:Y171" si="172">X170*K170</f>
        <v>0</v>
      </c>
      <c r="Z170" s="143">
        <v>0</v>
      </c>
      <c r="AA170" s="144">
        <f t="shared" ref="AA170:AA171" si="173">Z170*K170</f>
        <v>0</v>
      </c>
      <c r="AR170" s="21" t="s">
        <v>238</v>
      </c>
      <c r="AT170" s="21" t="s">
        <v>125</v>
      </c>
      <c r="AU170" s="21" t="s">
        <v>130</v>
      </c>
      <c r="AY170" s="21" t="s">
        <v>123</v>
      </c>
      <c r="BE170" s="145">
        <f t="shared" ref="BE170:BE171" si="174">IF(U170="základná",N170,0)</f>
        <v>0</v>
      </c>
      <c r="BF170" s="145">
        <f t="shared" ref="BF170:BF171" si="175">IF(U170="znížená",N170,0)</f>
        <v>0</v>
      </c>
      <c r="BG170" s="145">
        <f t="shared" ref="BG170:BG171" si="176">IF(U170="zákl. prenesená",N170,0)</f>
        <v>0</v>
      </c>
      <c r="BH170" s="145">
        <f t="shared" ref="BH170:BH171" si="177">IF(U170="zníž. prenesená",N170,0)</f>
        <v>0</v>
      </c>
      <c r="BI170" s="145">
        <f t="shared" ref="BI170:BI171" si="178">IF(U170="nulová",N170,0)</f>
        <v>0</v>
      </c>
      <c r="BJ170" s="21" t="s">
        <v>130</v>
      </c>
      <c r="BK170" s="146">
        <f t="shared" ref="BK170:BK171" si="179">ROUND(L170*K170,3)</f>
        <v>0</v>
      </c>
      <c r="BL170" s="21" t="s">
        <v>238</v>
      </c>
      <c r="BM170" s="21" t="s">
        <v>270</v>
      </c>
    </row>
    <row r="171" spans="2:65" s="1" customFormat="1" ht="30.75" customHeight="1" x14ac:dyDescent="0.3">
      <c r="B171" s="136"/>
      <c r="C171" s="171">
        <v>45</v>
      </c>
      <c r="D171" s="171" t="s">
        <v>254</v>
      </c>
      <c r="E171" s="172" t="s">
        <v>640</v>
      </c>
      <c r="F171" s="269" t="s">
        <v>641</v>
      </c>
      <c r="G171" s="269"/>
      <c r="H171" s="269"/>
      <c r="I171" s="269"/>
      <c r="J171" s="173" t="s">
        <v>128</v>
      </c>
      <c r="K171" s="190">
        <v>1</v>
      </c>
      <c r="L171" s="270"/>
      <c r="M171" s="270"/>
      <c r="N171" s="270">
        <f t="shared" si="170"/>
        <v>0</v>
      </c>
      <c r="O171" s="252"/>
      <c r="P171" s="252"/>
      <c r="Q171" s="252"/>
      <c r="R171" s="141"/>
      <c r="T171" s="142" t="s">
        <v>5</v>
      </c>
      <c r="U171" s="43" t="s">
        <v>37</v>
      </c>
      <c r="V171" s="143">
        <v>0</v>
      </c>
      <c r="W171" s="143">
        <f t="shared" si="171"/>
        <v>0</v>
      </c>
      <c r="X171" s="143">
        <v>4.0000000000000001E-3</v>
      </c>
      <c r="Y171" s="143">
        <f t="shared" si="172"/>
        <v>4.0000000000000001E-3</v>
      </c>
      <c r="Z171" s="143">
        <v>0</v>
      </c>
      <c r="AA171" s="144">
        <f t="shared" si="173"/>
        <v>0</v>
      </c>
      <c r="AR171" s="21" t="s">
        <v>255</v>
      </c>
      <c r="AT171" s="21" t="s">
        <v>254</v>
      </c>
      <c r="AU171" s="21" t="s">
        <v>130</v>
      </c>
      <c r="AY171" s="21" t="s">
        <v>123</v>
      </c>
      <c r="BE171" s="145">
        <f t="shared" si="174"/>
        <v>0</v>
      </c>
      <c r="BF171" s="145">
        <f t="shared" si="175"/>
        <v>0</v>
      </c>
      <c r="BG171" s="145">
        <f t="shared" si="176"/>
        <v>0</v>
      </c>
      <c r="BH171" s="145">
        <f t="shared" si="177"/>
        <v>0</v>
      </c>
      <c r="BI171" s="145">
        <f t="shared" si="178"/>
        <v>0</v>
      </c>
      <c r="BJ171" s="21" t="s">
        <v>130</v>
      </c>
      <c r="BK171" s="146">
        <f t="shared" si="179"/>
        <v>0</v>
      </c>
      <c r="BL171" s="21" t="s">
        <v>238</v>
      </c>
      <c r="BM171" s="21" t="s">
        <v>267</v>
      </c>
    </row>
    <row r="172" spans="2:65" s="1" customFormat="1" ht="25.5" customHeight="1" x14ac:dyDescent="0.3">
      <c r="B172" s="136"/>
      <c r="C172" s="137">
        <v>46</v>
      </c>
      <c r="D172" s="137" t="s">
        <v>125</v>
      </c>
      <c r="E172" s="179" t="s">
        <v>642</v>
      </c>
      <c r="F172" s="251" t="s">
        <v>643</v>
      </c>
      <c r="G172" s="251"/>
      <c r="H172" s="251"/>
      <c r="I172" s="251"/>
      <c r="J172" s="180" t="s">
        <v>396</v>
      </c>
      <c r="K172" s="189">
        <v>1</v>
      </c>
      <c r="L172" s="252"/>
      <c r="M172" s="252"/>
      <c r="N172" s="252">
        <f t="shared" ref="N172" si="180">ROUND(L172*K172,3)</f>
        <v>0</v>
      </c>
      <c r="O172" s="252"/>
      <c r="P172" s="252"/>
      <c r="Q172" s="252"/>
      <c r="R172" s="141"/>
      <c r="T172" s="142" t="s">
        <v>5</v>
      </c>
      <c r="U172" s="43" t="s">
        <v>37</v>
      </c>
      <c r="V172" s="143">
        <v>0.35106999999999999</v>
      </c>
      <c r="W172" s="143">
        <f t="shared" ref="W172" si="181">V172*K172</f>
        <v>0.35106999999999999</v>
      </c>
      <c r="X172" s="143">
        <v>0</v>
      </c>
      <c r="Y172" s="143">
        <f t="shared" ref="Y172" si="182">X172*K172</f>
        <v>0</v>
      </c>
      <c r="Z172" s="143">
        <v>0</v>
      </c>
      <c r="AA172" s="144">
        <f t="shared" ref="AA172" si="183">Z172*K172</f>
        <v>0</v>
      </c>
      <c r="AR172" s="21" t="s">
        <v>238</v>
      </c>
      <c r="AT172" s="21" t="s">
        <v>125</v>
      </c>
      <c r="AU172" s="21" t="s">
        <v>130</v>
      </c>
      <c r="AY172" s="21" t="s">
        <v>123</v>
      </c>
      <c r="BE172" s="145">
        <f t="shared" ref="BE172" si="184">IF(U172="základná",N172,0)</f>
        <v>0</v>
      </c>
      <c r="BF172" s="145">
        <f t="shared" ref="BF172" si="185">IF(U172="znížená",N172,0)</f>
        <v>0</v>
      </c>
      <c r="BG172" s="145">
        <f t="shared" ref="BG172" si="186">IF(U172="zákl. prenesená",N172,0)</f>
        <v>0</v>
      </c>
      <c r="BH172" s="145">
        <f t="shared" ref="BH172" si="187">IF(U172="zníž. prenesená",N172,0)</f>
        <v>0</v>
      </c>
      <c r="BI172" s="145">
        <f t="shared" ref="BI172" si="188">IF(U172="nulová",N172,0)</f>
        <v>0</v>
      </c>
      <c r="BJ172" s="21" t="s">
        <v>130</v>
      </c>
      <c r="BK172" s="146">
        <f t="shared" ref="BK172" si="189">ROUND(L172*K172,3)</f>
        <v>0</v>
      </c>
      <c r="BL172" s="21" t="s">
        <v>238</v>
      </c>
      <c r="BM172" s="21" t="s">
        <v>270</v>
      </c>
    </row>
    <row r="173" spans="2:65" s="1" customFormat="1" ht="36" customHeight="1" x14ac:dyDescent="0.3">
      <c r="B173" s="136"/>
      <c r="C173" s="171">
        <v>47</v>
      </c>
      <c r="D173" s="171" t="s">
        <v>254</v>
      </c>
      <c r="E173" s="172" t="s">
        <v>644</v>
      </c>
      <c r="F173" s="269" t="s">
        <v>645</v>
      </c>
      <c r="G173" s="269"/>
      <c r="H173" s="269"/>
      <c r="I173" s="269"/>
      <c r="J173" s="173" t="s">
        <v>128</v>
      </c>
      <c r="K173" s="190">
        <v>1</v>
      </c>
      <c r="L173" s="270"/>
      <c r="M173" s="270"/>
      <c r="N173" s="270">
        <f t="shared" si="130"/>
        <v>0</v>
      </c>
      <c r="O173" s="252"/>
      <c r="P173" s="252"/>
      <c r="Q173" s="252"/>
      <c r="R173" s="141"/>
      <c r="T173" s="142" t="s">
        <v>5</v>
      </c>
      <c r="U173" s="43" t="s">
        <v>37</v>
      </c>
      <c r="V173" s="143">
        <v>0</v>
      </c>
      <c r="W173" s="143">
        <f t="shared" si="131"/>
        <v>0</v>
      </c>
      <c r="X173" s="143">
        <v>8.7000000000000001E-4</v>
      </c>
      <c r="Y173" s="143">
        <f t="shared" si="132"/>
        <v>8.7000000000000001E-4</v>
      </c>
      <c r="Z173" s="143">
        <v>0</v>
      </c>
      <c r="AA173" s="144">
        <f t="shared" si="133"/>
        <v>0</v>
      </c>
      <c r="AR173" s="21" t="s">
        <v>255</v>
      </c>
      <c r="AT173" s="21" t="s">
        <v>254</v>
      </c>
      <c r="AU173" s="21" t="s">
        <v>130</v>
      </c>
      <c r="AY173" s="21" t="s">
        <v>123</v>
      </c>
      <c r="BE173" s="145">
        <f t="shared" si="134"/>
        <v>0</v>
      </c>
      <c r="BF173" s="145">
        <f t="shared" si="135"/>
        <v>0</v>
      </c>
      <c r="BG173" s="145">
        <f t="shared" si="136"/>
        <v>0</v>
      </c>
      <c r="BH173" s="145">
        <f t="shared" si="137"/>
        <v>0</v>
      </c>
      <c r="BI173" s="145">
        <f t="shared" si="138"/>
        <v>0</v>
      </c>
      <c r="BJ173" s="21" t="s">
        <v>130</v>
      </c>
      <c r="BK173" s="146">
        <f t="shared" si="139"/>
        <v>0</v>
      </c>
      <c r="BL173" s="21" t="s">
        <v>238</v>
      </c>
      <c r="BM173" s="21" t="s">
        <v>273</v>
      </c>
    </row>
    <row r="174" spans="2:65" s="1" customFormat="1" ht="24.75" customHeight="1" x14ac:dyDescent="0.3">
      <c r="B174" s="136"/>
      <c r="C174" s="137">
        <v>48</v>
      </c>
      <c r="D174" s="137" t="s">
        <v>125</v>
      </c>
      <c r="E174" s="179" t="s">
        <v>646</v>
      </c>
      <c r="F174" s="276" t="s">
        <v>647</v>
      </c>
      <c r="G174" s="251"/>
      <c r="H174" s="251"/>
      <c r="I174" s="251"/>
      <c r="J174" s="180" t="s">
        <v>225</v>
      </c>
      <c r="K174" s="189">
        <v>0.126</v>
      </c>
      <c r="L174" s="252"/>
      <c r="M174" s="252"/>
      <c r="N174" s="252">
        <f>ROUND(L174*K174,3)</f>
        <v>0</v>
      </c>
      <c r="O174" s="252"/>
      <c r="P174" s="252"/>
      <c r="Q174" s="252"/>
      <c r="R174" s="141"/>
      <c r="T174" s="142" t="s">
        <v>5</v>
      </c>
      <c r="U174" s="43" t="s">
        <v>37</v>
      </c>
      <c r="V174" s="143">
        <v>2.4630000000000001</v>
      </c>
      <c r="W174" s="143">
        <f>V174*K174</f>
        <v>0.310338</v>
      </c>
      <c r="X174" s="143">
        <v>0</v>
      </c>
      <c r="Y174" s="143">
        <f>X174*K174</f>
        <v>0</v>
      </c>
      <c r="Z174" s="143">
        <v>0</v>
      </c>
      <c r="AA174" s="144">
        <f>Z174*K174</f>
        <v>0</v>
      </c>
      <c r="AR174" s="21" t="s">
        <v>129</v>
      </c>
      <c r="AT174" s="21" t="s">
        <v>125</v>
      </c>
      <c r="AU174" s="21" t="s">
        <v>130</v>
      </c>
      <c r="AY174" s="21" t="s">
        <v>123</v>
      </c>
      <c r="BE174" s="145">
        <f>IF(U174="základná",N174,0)</f>
        <v>0</v>
      </c>
      <c r="BF174" s="145">
        <f>IF(U174="znížená",N174,0)</f>
        <v>0</v>
      </c>
      <c r="BG174" s="145">
        <f>IF(U174="zákl. prenesená",N174,0)</f>
        <v>0</v>
      </c>
      <c r="BH174" s="145">
        <f>IF(U174="zníž. prenesená",N174,0)</f>
        <v>0</v>
      </c>
      <c r="BI174" s="145">
        <f>IF(U174="nulová",N174,0)</f>
        <v>0</v>
      </c>
      <c r="BJ174" s="21" t="s">
        <v>130</v>
      </c>
      <c r="BK174" s="146">
        <f>ROUND(L174*K174,3)</f>
        <v>0</v>
      </c>
      <c r="BL174" s="21" t="s">
        <v>129</v>
      </c>
      <c r="BM174" s="21" t="s">
        <v>252</v>
      </c>
    </row>
    <row r="175" spans="2:65" s="1" customFormat="1" ht="21" customHeight="1" x14ac:dyDescent="0.3">
      <c r="B175" s="136"/>
      <c r="C175" s="137">
        <v>49</v>
      </c>
      <c r="D175" s="137" t="s">
        <v>125</v>
      </c>
      <c r="E175" s="179" t="s">
        <v>648</v>
      </c>
      <c r="F175" s="276" t="s">
        <v>649</v>
      </c>
      <c r="G175" s="251"/>
      <c r="H175" s="251"/>
      <c r="I175" s="251"/>
      <c r="J175" s="180" t="s">
        <v>650</v>
      </c>
      <c r="K175" s="189">
        <v>2</v>
      </c>
      <c r="L175" s="252"/>
      <c r="M175" s="252"/>
      <c r="N175" s="252">
        <f>ROUND(L175*K175,3)</f>
        <v>0</v>
      </c>
      <c r="O175" s="252"/>
      <c r="P175" s="252"/>
      <c r="Q175" s="252"/>
      <c r="R175" s="141"/>
      <c r="T175" s="142" t="s">
        <v>5</v>
      </c>
      <c r="U175" s="43" t="s">
        <v>37</v>
      </c>
      <c r="V175" s="143">
        <v>2.4630000000000001</v>
      </c>
      <c r="W175" s="143">
        <f>V175*K175</f>
        <v>4.9260000000000002</v>
      </c>
      <c r="X175" s="143">
        <v>0</v>
      </c>
      <c r="Y175" s="143">
        <f>X175*K175</f>
        <v>0</v>
      </c>
      <c r="Z175" s="143">
        <v>0</v>
      </c>
      <c r="AA175" s="144">
        <f>Z175*K175</f>
        <v>0</v>
      </c>
      <c r="AR175" s="21" t="s">
        <v>129</v>
      </c>
      <c r="AT175" s="21" t="s">
        <v>125</v>
      </c>
      <c r="AU175" s="21" t="s">
        <v>130</v>
      </c>
      <c r="AY175" s="21" t="s">
        <v>123</v>
      </c>
      <c r="BE175" s="145">
        <f>IF(U175="základná",N175,0)</f>
        <v>0</v>
      </c>
      <c r="BF175" s="145">
        <f>IF(U175="znížená",N175,0)</f>
        <v>0</v>
      </c>
      <c r="BG175" s="145">
        <f>IF(U175="zákl. prenesená",N175,0)</f>
        <v>0</v>
      </c>
      <c r="BH175" s="145">
        <f>IF(U175="zníž. prenesená",N175,0)</f>
        <v>0</v>
      </c>
      <c r="BI175" s="145">
        <f>IF(U175="nulová",N175,0)</f>
        <v>0</v>
      </c>
      <c r="BJ175" s="21" t="s">
        <v>130</v>
      </c>
      <c r="BK175" s="146">
        <f>ROUND(L175*K175,3)</f>
        <v>0</v>
      </c>
      <c r="BL175" s="21" t="s">
        <v>129</v>
      </c>
      <c r="BM175" s="21" t="s">
        <v>252</v>
      </c>
    </row>
    <row r="176" spans="2:65" s="1" customFormat="1" ht="36" customHeight="1" x14ac:dyDescent="0.3">
      <c r="B176" s="136"/>
      <c r="C176" s="171">
        <v>50</v>
      </c>
      <c r="D176" s="171" t="s">
        <v>254</v>
      </c>
      <c r="E176" s="172" t="s">
        <v>651</v>
      </c>
      <c r="F176" s="269" t="s">
        <v>652</v>
      </c>
      <c r="G176" s="269"/>
      <c r="H176" s="269"/>
      <c r="I176" s="269"/>
      <c r="J176" s="173" t="s">
        <v>128</v>
      </c>
      <c r="K176" s="190">
        <v>2</v>
      </c>
      <c r="L176" s="270"/>
      <c r="M176" s="270"/>
      <c r="N176" s="270">
        <f t="shared" ref="N176" si="190">ROUND(L176*K176,3)</f>
        <v>0</v>
      </c>
      <c r="O176" s="252"/>
      <c r="P176" s="252"/>
      <c r="Q176" s="252"/>
      <c r="R176" s="141"/>
      <c r="T176" s="142" t="s">
        <v>5</v>
      </c>
      <c r="U176" s="43" t="s">
        <v>37</v>
      </c>
      <c r="V176" s="143">
        <v>0</v>
      </c>
      <c r="W176" s="143">
        <f t="shared" ref="W176" si="191">V176*K176</f>
        <v>0</v>
      </c>
      <c r="X176" s="143">
        <v>8.7000000000000001E-4</v>
      </c>
      <c r="Y176" s="143">
        <f t="shared" ref="Y176" si="192">X176*K176</f>
        <v>1.74E-3</v>
      </c>
      <c r="Z176" s="143">
        <v>0</v>
      </c>
      <c r="AA176" s="144">
        <f t="shared" ref="AA176" si="193">Z176*K176</f>
        <v>0</v>
      </c>
      <c r="AR176" s="21" t="s">
        <v>255</v>
      </c>
      <c r="AT176" s="21" t="s">
        <v>254</v>
      </c>
      <c r="AU176" s="21" t="s">
        <v>130</v>
      </c>
      <c r="AY176" s="21" t="s">
        <v>123</v>
      </c>
      <c r="BE176" s="145">
        <f t="shared" ref="BE176" si="194">IF(U176="základná",N176,0)</f>
        <v>0</v>
      </c>
      <c r="BF176" s="145">
        <f t="shared" ref="BF176" si="195">IF(U176="znížená",N176,0)</f>
        <v>0</v>
      </c>
      <c r="BG176" s="145">
        <f t="shared" ref="BG176" si="196">IF(U176="zákl. prenesená",N176,0)</f>
        <v>0</v>
      </c>
      <c r="BH176" s="145">
        <f t="shared" ref="BH176" si="197">IF(U176="zníž. prenesená",N176,0)</f>
        <v>0</v>
      </c>
      <c r="BI176" s="145">
        <f t="shared" ref="BI176" si="198">IF(U176="nulová",N176,0)</f>
        <v>0</v>
      </c>
      <c r="BJ176" s="21" t="s">
        <v>130</v>
      </c>
      <c r="BK176" s="146">
        <f t="shared" ref="BK176" si="199">ROUND(L176*K176,3)</f>
        <v>0</v>
      </c>
      <c r="BL176" s="21" t="s">
        <v>238</v>
      </c>
      <c r="BM176" s="21" t="s">
        <v>273</v>
      </c>
    </row>
    <row r="177" spans="2:18" s="1" customFormat="1" ht="6.9" customHeight="1" x14ac:dyDescent="0.3">
      <c r="B177" s="58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60"/>
    </row>
  </sheetData>
  <mergeCells count="218">
    <mergeCell ref="F171:I171"/>
    <mergeCell ref="L171:M171"/>
    <mergeCell ref="N171:Q171"/>
    <mergeCell ref="F168:I168"/>
    <mergeCell ref="L168:M168"/>
    <mergeCell ref="N168:Q168"/>
    <mergeCell ref="F169:I169"/>
    <mergeCell ref="L169:M169"/>
    <mergeCell ref="N169:Q169"/>
    <mergeCell ref="N160:Q160"/>
    <mergeCell ref="F165:I165"/>
    <mergeCell ref="L165:M165"/>
    <mergeCell ref="N165:Q165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F156:I156"/>
    <mergeCell ref="L156:M156"/>
    <mergeCell ref="N156:Q156"/>
    <mergeCell ref="F157:I157"/>
    <mergeCell ref="L157:M157"/>
    <mergeCell ref="N157:Q157"/>
    <mergeCell ref="F154:I154"/>
    <mergeCell ref="L154:M154"/>
    <mergeCell ref="N154:Q154"/>
    <mergeCell ref="F155:I155"/>
    <mergeCell ref="L155:M155"/>
    <mergeCell ref="N155:Q155"/>
    <mergeCell ref="F152:I152"/>
    <mergeCell ref="L152:M152"/>
    <mergeCell ref="N152:Q152"/>
    <mergeCell ref="F153:I153"/>
    <mergeCell ref="L153:M153"/>
    <mergeCell ref="N153:Q153"/>
    <mergeCell ref="F150:I150"/>
    <mergeCell ref="L150:M150"/>
    <mergeCell ref="N150:Q150"/>
    <mergeCell ref="F151:I151"/>
    <mergeCell ref="L151:M151"/>
    <mergeCell ref="N151:Q151"/>
    <mergeCell ref="F149:I149"/>
    <mergeCell ref="L149:M149"/>
    <mergeCell ref="N149:Q149"/>
    <mergeCell ref="F145:I145"/>
    <mergeCell ref="L145:M145"/>
    <mergeCell ref="N145:Q145"/>
    <mergeCell ref="N146:Q146"/>
    <mergeCell ref="F147:I147"/>
    <mergeCell ref="L147:M147"/>
    <mergeCell ref="N147:Q147"/>
    <mergeCell ref="L131:M131"/>
    <mergeCell ref="N131:Q131"/>
    <mergeCell ref="N132:Q132"/>
    <mergeCell ref="N161:Q161"/>
    <mergeCell ref="L136:M136"/>
    <mergeCell ref="N136:Q136"/>
    <mergeCell ref="F143:I143"/>
    <mergeCell ref="L143:M143"/>
    <mergeCell ref="N143:Q143"/>
    <mergeCell ref="F144:I144"/>
    <mergeCell ref="L144:M144"/>
    <mergeCell ref="N144:Q144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0:I140"/>
    <mergeCell ref="F148:I148"/>
    <mergeCell ref="L148:M148"/>
    <mergeCell ref="N148:Q148"/>
    <mergeCell ref="F176:I176"/>
    <mergeCell ref="F164:I164"/>
    <mergeCell ref="L164:M164"/>
    <mergeCell ref="N164:Q164"/>
    <mergeCell ref="F167:I167"/>
    <mergeCell ref="L167:M167"/>
    <mergeCell ref="N167:Q167"/>
    <mergeCell ref="F166:I166"/>
    <mergeCell ref="L166:M166"/>
    <mergeCell ref="N166:Q166"/>
    <mergeCell ref="F173:I173"/>
    <mergeCell ref="L173:M173"/>
    <mergeCell ref="N173:Q173"/>
    <mergeCell ref="L176:M176"/>
    <mergeCell ref="N176:Q176"/>
    <mergeCell ref="F172:I172"/>
    <mergeCell ref="L172:M172"/>
    <mergeCell ref="N172:Q172"/>
    <mergeCell ref="F174:I174"/>
    <mergeCell ref="L174:M174"/>
    <mergeCell ref="N174:Q174"/>
    <mergeCell ref="F170:I170"/>
    <mergeCell ref="L170:M170"/>
    <mergeCell ref="N170:Q170"/>
    <mergeCell ref="N127:Q127"/>
    <mergeCell ref="F128:I128"/>
    <mergeCell ref="L128:M128"/>
    <mergeCell ref="N128:Q128"/>
    <mergeCell ref="F134:I134"/>
    <mergeCell ref="F135:I135"/>
    <mergeCell ref="F136:I136"/>
    <mergeCell ref="F126:I126"/>
    <mergeCell ref="F175:I175"/>
    <mergeCell ref="L175:M175"/>
    <mergeCell ref="N175:Q175"/>
    <mergeCell ref="N133:Q133"/>
    <mergeCell ref="L134:M134"/>
    <mergeCell ref="N134:Q134"/>
    <mergeCell ref="L135:M135"/>
    <mergeCell ref="N135:Q135"/>
    <mergeCell ref="F162:I162"/>
    <mergeCell ref="L162:M162"/>
    <mergeCell ref="N162:Q162"/>
    <mergeCell ref="F163:I163"/>
    <mergeCell ref="L163:M163"/>
    <mergeCell ref="N163:Q163"/>
    <mergeCell ref="N130:Q130"/>
    <mergeCell ref="F131:I131"/>
    <mergeCell ref="L125:M125"/>
    <mergeCell ref="N125:Q125"/>
    <mergeCell ref="F125:I125"/>
    <mergeCell ref="F124:I124"/>
    <mergeCell ref="L124:M124"/>
    <mergeCell ref="N124:Q124"/>
    <mergeCell ref="F139:I139"/>
    <mergeCell ref="N122:Q122"/>
    <mergeCell ref="F123:I123"/>
    <mergeCell ref="L123:M123"/>
    <mergeCell ref="N123:Q123"/>
    <mergeCell ref="N138:Q138"/>
    <mergeCell ref="L139:M139"/>
    <mergeCell ref="N139:Q139"/>
    <mergeCell ref="F137:I137"/>
    <mergeCell ref="L137:M137"/>
    <mergeCell ref="N137:Q137"/>
    <mergeCell ref="F129:I129"/>
    <mergeCell ref="L129:M129"/>
    <mergeCell ref="N129:Q129"/>
    <mergeCell ref="L126:M126"/>
    <mergeCell ref="N126:Q126"/>
    <mergeCell ref="F127:I127"/>
    <mergeCell ref="L127:M127"/>
    <mergeCell ref="F120:I120"/>
    <mergeCell ref="L120:M120"/>
    <mergeCell ref="N120:Q120"/>
    <mergeCell ref="F121:I121"/>
    <mergeCell ref="L121:M121"/>
    <mergeCell ref="N121:Q121"/>
    <mergeCell ref="N119:Q119"/>
    <mergeCell ref="N117:Q117"/>
    <mergeCell ref="N118:Q118"/>
    <mergeCell ref="M111:P111"/>
    <mergeCell ref="M113:Q113"/>
    <mergeCell ref="M114:Q114"/>
    <mergeCell ref="F116:I116"/>
    <mergeCell ref="L116:M116"/>
    <mergeCell ref="N116:Q116"/>
    <mergeCell ref="N99:Q99"/>
    <mergeCell ref="L101:Q101"/>
    <mergeCell ref="C107:Q107"/>
    <mergeCell ref="F109:P109"/>
    <mergeCell ref="N93:Q93"/>
    <mergeCell ref="N97:Q97"/>
    <mergeCell ref="N96:Q96"/>
    <mergeCell ref="N88:Q88"/>
    <mergeCell ref="N89:Q89"/>
    <mergeCell ref="N90:Q90"/>
    <mergeCell ref="N91:Q91"/>
    <mergeCell ref="N92:Q92"/>
    <mergeCell ref="F79:P79"/>
    <mergeCell ref="M81:P81"/>
    <mergeCell ref="M83:Q83"/>
    <mergeCell ref="M84:Q84"/>
    <mergeCell ref="C86:G86"/>
    <mergeCell ref="N86:Q86"/>
    <mergeCell ref="F80:P80"/>
    <mergeCell ref="N95:Q95"/>
    <mergeCell ref="N94:Q94"/>
    <mergeCell ref="H35:J35"/>
    <mergeCell ref="M35:P35"/>
    <mergeCell ref="H36:J36"/>
    <mergeCell ref="M36:P36"/>
    <mergeCell ref="L38:P38"/>
    <mergeCell ref="C77:Q77"/>
    <mergeCell ref="H32:J32"/>
    <mergeCell ref="M32:P32"/>
    <mergeCell ref="H33:J33"/>
    <mergeCell ref="M33:P33"/>
    <mergeCell ref="H34:J34"/>
    <mergeCell ref="M34:P34"/>
    <mergeCell ref="M27:P27"/>
    <mergeCell ref="M28:P28"/>
    <mergeCell ref="M30:P30"/>
    <mergeCell ref="O11:P11"/>
    <mergeCell ref="O12:P12"/>
    <mergeCell ref="O14:P14"/>
    <mergeCell ref="O15:P15"/>
    <mergeCell ref="O17:P17"/>
    <mergeCell ref="O18:P18"/>
    <mergeCell ref="H1:K1"/>
    <mergeCell ref="C2:Q2"/>
    <mergeCell ref="S2:AC2"/>
    <mergeCell ref="C4:Q4"/>
    <mergeCell ref="F6:P6"/>
    <mergeCell ref="O9:P9"/>
    <mergeCell ref="O20:P20"/>
    <mergeCell ref="O21:P21"/>
    <mergeCell ref="E24:L24"/>
    <mergeCell ref="F7:P7"/>
  </mergeCells>
  <hyperlinks>
    <hyperlink ref="F1:G1" location="C2" display="1) Krycí list rozpočtu" xr:uid="{00000000-0004-0000-0300-000000000000}"/>
    <hyperlink ref="H1:K1" location="C85" display="2) Rekapitulácia rozpočtu" xr:uid="{00000000-0004-0000-0300-000001000000}"/>
    <hyperlink ref="L1" location="C122" display="3) Rozpočet" xr:uid="{00000000-0004-0000-0300-000002000000}"/>
    <hyperlink ref="S1:T1" location="'Rekapitulácia stavby'!C2" display="Rekapitulácia stavby" xr:uid="{00000000-0004-0000-03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605 - Stavebné úpravy WC ...</vt:lpstr>
      <vt:lpstr>02 - Elektroinštalácia</vt:lpstr>
      <vt:lpstr>03- ZTI</vt:lpstr>
      <vt:lpstr>'02 - Elektroinštalácia'!Názvy_tlače</vt:lpstr>
      <vt:lpstr>'03- ZTI'!Názvy_tlače</vt:lpstr>
      <vt:lpstr>'605 - Stavebné úpravy WC ...'!Názvy_tlače</vt:lpstr>
      <vt:lpstr>'Rekapitulácia stavby'!Názvy_tlače</vt:lpstr>
      <vt:lpstr>'02 - Elektroinštalácia'!Oblasť_tlače</vt:lpstr>
      <vt:lpstr>'03- ZTI'!Oblasť_tlače</vt:lpstr>
      <vt:lpstr>'605 - Stavebné úpravy WC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DELL1\abc</dc:creator>
  <cp:lastModifiedBy>patricia.uhrinova</cp:lastModifiedBy>
  <cp:lastPrinted>2021-10-27T13:31:19Z</cp:lastPrinted>
  <dcterms:created xsi:type="dcterms:W3CDTF">2020-06-10T15:56:34Z</dcterms:created>
  <dcterms:modified xsi:type="dcterms:W3CDTF">2021-10-27T13:31:24Z</dcterms:modified>
</cp:coreProperties>
</file>