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/>
  <mc:AlternateContent xmlns:mc="http://schemas.openxmlformats.org/markup-compatibility/2006">
    <mc:Choice Requires="x15">
      <x15ac:absPath xmlns:x15ac="http://schemas.microsoft.com/office/spreadsheetml/2010/11/ac" url="C:\Users\vo\Desktop\Oprava budovy skladu PHM Krematórium\"/>
    </mc:Choice>
  </mc:AlternateContent>
  <xr:revisionPtr revIDLastSave="0" documentId="13_ncr:1_{A418D413-0442-4C40-97BF-EFC43ED938A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kapitulácia stavby" sheetId="1" r:id="rId1"/>
    <sheet name="11 - Sklad kvetov Marianum" sheetId="2" r:id="rId2"/>
  </sheets>
  <definedNames>
    <definedName name="_xlnm._FilterDatabase" localSheetId="1" hidden="1">'11 - Sklad kvetov Marianum'!$C$113:$K$167</definedName>
    <definedName name="_xlnm.Print_Titles" localSheetId="1">'11 - Sklad kvetov Marianum'!$113:$113</definedName>
    <definedName name="_xlnm.Print_Titles" localSheetId="0">'Rekapitulácia stavby'!$92:$92</definedName>
    <definedName name="_xlnm.Print_Area" localSheetId="1">'11 - Sklad kvetov Marianum'!$C$4:$J$76,'11 - Sklad kvetov Marianum'!$C$82:$J$97,'11 - Sklad kvetov Marianum'!$C$103:$J$167</definedName>
    <definedName name="_xlnm.Print_Area" localSheetId="0">'Rekapitulácia stavby'!$D$4:$AO$76,'Rekapitulácia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95" i="1" s="1"/>
  <c r="J33" i="2"/>
  <c r="AX95" i="1" s="1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BI125" i="2"/>
  <c r="BH125" i="2"/>
  <c r="BG125" i="2"/>
  <c r="BE125" i="2"/>
  <c r="T125" i="2"/>
  <c r="R125" i="2"/>
  <c r="P125" i="2"/>
  <c r="BI124" i="2"/>
  <c r="BH124" i="2"/>
  <c r="BG124" i="2"/>
  <c r="BE124" i="2"/>
  <c r="T124" i="2"/>
  <c r="R124" i="2"/>
  <c r="P124" i="2"/>
  <c r="BI123" i="2"/>
  <c r="BH123" i="2"/>
  <c r="BG123" i="2"/>
  <c r="BE123" i="2"/>
  <c r="T123" i="2"/>
  <c r="R123" i="2"/>
  <c r="P123" i="2"/>
  <c r="BI122" i="2"/>
  <c r="BH122" i="2"/>
  <c r="BG122" i="2"/>
  <c r="BE122" i="2"/>
  <c r="T122" i="2"/>
  <c r="R122" i="2"/>
  <c r="P122" i="2"/>
  <c r="BI120" i="2"/>
  <c r="BH120" i="2"/>
  <c r="BG120" i="2"/>
  <c r="BE120" i="2"/>
  <c r="T120" i="2"/>
  <c r="R120" i="2"/>
  <c r="P120" i="2"/>
  <c r="BI119" i="2"/>
  <c r="BH119" i="2"/>
  <c r="BG119" i="2"/>
  <c r="BE119" i="2"/>
  <c r="T119" i="2"/>
  <c r="R119" i="2"/>
  <c r="P119" i="2"/>
  <c r="BI118" i="2"/>
  <c r="BH118" i="2"/>
  <c r="BG118" i="2"/>
  <c r="BE118" i="2"/>
  <c r="T118" i="2"/>
  <c r="R118" i="2"/>
  <c r="P118" i="2"/>
  <c r="BI117" i="2"/>
  <c r="BH117" i="2"/>
  <c r="BG117" i="2"/>
  <c r="BE117" i="2"/>
  <c r="T117" i="2"/>
  <c r="R117" i="2"/>
  <c r="P117" i="2"/>
  <c r="BI116" i="2"/>
  <c r="BH116" i="2"/>
  <c r="BG116" i="2"/>
  <c r="BE116" i="2"/>
  <c r="T116" i="2"/>
  <c r="R116" i="2"/>
  <c r="P116" i="2"/>
  <c r="F108" i="2"/>
  <c r="E106" i="2"/>
  <c r="F87" i="2"/>
  <c r="E85" i="2"/>
  <c r="J22" i="2"/>
  <c r="E22" i="2"/>
  <c r="J90" i="2" s="1"/>
  <c r="J21" i="2"/>
  <c r="J19" i="2"/>
  <c r="E19" i="2"/>
  <c r="J110" i="2" s="1"/>
  <c r="J18" i="2"/>
  <c r="J16" i="2"/>
  <c r="E16" i="2"/>
  <c r="F90" i="2" s="1"/>
  <c r="J15" i="2"/>
  <c r="J13" i="2"/>
  <c r="E13" i="2"/>
  <c r="F89" i="2" s="1"/>
  <c r="J12" i="2"/>
  <c r="J108" i="2"/>
  <c r="L90" i="1"/>
  <c r="AM90" i="1"/>
  <c r="AM89" i="1"/>
  <c r="L89" i="1"/>
  <c r="AM87" i="1"/>
  <c r="L87" i="1"/>
  <c r="L85" i="1"/>
  <c r="L84" i="1"/>
  <c r="BK166" i="2"/>
  <c r="BK165" i="2"/>
  <c r="BK160" i="2"/>
  <c r="BK158" i="2"/>
  <c r="BK157" i="2"/>
  <c r="BK152" i="2"/>
  <c r="BK150" i="2"/>
  <c r="BK144" i="2"/>
  <c r="BK139" i="2"/>
  <c r="BK137" i="2"/>
  <c r="BK122" i="2"/>
  <c r="BK116" i="2"/>
  <c r="BK167" i="2"/>
  <c r="BK162" i="2"/>
  <c r="BK161" i="2"/>
  <c r="BK159" i="2"/>
  <c r="BK156" i="2"/>
  <c r="BK155" i="2"/>
  <c r="BK154" i="2"/>
  <c r="BK153" i="2"/>
  <c r="BK149" i="2"/>
  <c r="BK145" i="2"/>
  <c r="BK142" i="2"/>
  <c r="BK138" i="2"/>
  <c r="BK128" i="2"/>
  <c r="BK117" i="2"/>
  <c r="AS94" i="1"/>
  <c r="BK163" i="2"/>
  <c r="BK148" i="2"/>
  <c r="BK147" i="2"/>
  <c r="BK141" i="2"/>
  <c r="BK135" i="2"/>
  <c r="BK132" i="2"/>
  <c r="BK130" i="2"/>
  <c r="BK129" i="2"/>
  <c r="BK127" i="2"/>
  <c r="BK123" i="2"/>
  <c r="BK120" i="2"/>
  <c r="BK119" i="2"/>
  <c r="BK118" i="2"/>
  <c r="BK143" i="2"/>
  <c r="BK140" i="2"/>
  <c r="BK136" i="2"/>
  <c r="BK134" i="2"/>
  <c r="BK133" i="2"/>
  <c r="BK131" i="2"/>
  <c r="BK126" i="2"/>
  <c r="BK125" i="2"/>
  <c r="BK124" i="2"/>
  <c r="BK121" i="2" l="1"/>
  <c r="J96" i="2" s="1"/>
  <c r="R121" i="2"/>
  <c r="R115" i="2" s="1"/>
  <c r="R114" i="2" s="1"/>
  <c r="T121" i="2"/>
  <c r="T115" i="2" s="1"/>
  <c r="T114" i="2" s="1"/>
  <c r="P121" i="2"/>
  <c r="P115" i="2" s="1"/>
  <c r="P114" i="2" s="1"/>
  <c r="AU95" i="1" s="1"/>
  <c r="AU94" i="1" s="1"/>
  <c r="J87" i="2"/>
  <c r="F110" i="2"/>
  <c r="J111" i="2"/>
  <c r="BF120" i="2"/>
  <c r="BF123" i="2"/>
  <c r="BF134" i="2"/>
  <c r="BF136" i="2"/>
  <c r="BF138" i="2"/>
  <c r="BF139" i="2"/>
  <c r="BF141" i="2"/>
  <c r="BF145" i="2"/>
  <c r="BF147" i="2"/>
  <c r="F111" i="2"/>
  <c r="BF116" i="2"/>
  <c r="BF117" i="2"/>
  <c r="BF118" i="2"/>
  <c r="BF128" i="2"/>
  <c r="BF130" i="2"/>
  <c r="BF137" i="2"/>
  <c r="BF144" i="2"/>
  <c r="BF153" i="2"/>
  <c r="BF154" i="2"/>
  <c r="BF155" i="2"/>
  <c r="BF156" i="2"/>
  <c r="BF159" i="2"/>
  <c r="BF160" i="2"/>
  <c r="BF161" i="2"/>
  <c r="BF163" i="2"/>
  <c r="BF124" i="2"/>
  <c r="BF129" i="2"/>
  <c r="BF132" i="2"/>
  <c r="BF133" i="2"/>
  <c r="BF142" i="2"/>
  <c r="BF143" i="2"/>
  <c r="BF149" i="2"/>
  <c r="BF150" i="2"/>
  <c r="BF157" i="2"/>
  <c r="BF162" i="2"/>
  <c r="BF165" i="2"/>
  <c r="J89" i="2"/>
  <c r="BF119" i="2"/>
  <c r="BF122" i="2"/>
  <c r="BF125" i="2"/>
  <c r="BF126" i="2"/>
  <c r="BF127" i="2"/>
  <c r="BF131" i="2"/>
  <c r="BF135" i="2"/>
  <c r="BF140" i="2"/>
  <c r="BF148" i="2"/>
  <c r="BF152" i="2"/>
  <c r="BF158" i="2"/>
  <c r="BF166" i="2"/>
  <c r="BF167" i="2"/>
  <c r="J31" i="2"/>
  <c r="AV95" i="1" s="1"/>
  <c r="F33" i="2"/>
  <c r="BB95" i="1" s="1"/>
  <c r="BB94" i="1" s="1"/>
  <c r="W31" i="1" s="1"/>
  <c r="F35" i="2"/>
  <c r="BD95" i="1" s="1"/>
  <c r="BD94" i="1" s="1"/>
  <c r="W33" i="1" s="1"/>
  <c r="F31" i="2"/>
  <c r="AZ95" i="1" s="1"/>
  <c r="AZ94" i="1" s="1"/>
  <c r="AV94" i="1" s="1"/>
  <c r="AK29" i="1" s="1"/>
  <c r="F34" i="2"/>
  <c r="BC95" i="1" s="1"/>
  <c r="BC94" i="1" s="1"/>
  <c r="AY94" i="1" s="1"/>
  <c r="BK115" i="2" l="1"/>
  <c r="J115" i="2" s="1"/>
  <c r="J95" i="2" s="1"/>
  <c r="W29" i="1"/>
  <c r="AX94" i="1"/>
  <c r="W32" i="1"/>
  <c r="J32" i="2"/>
  <c r="AW95" i="1" s="1"/>
  <c r="AT95" i="1" s="1"/>
  <c r="F32" i="2"/>
  <c r="BA95" i="1" s="1"/>
  <c r="BA94" i="1" s="1"/>
  <c r="W30" i="1" s="1"/>
  <c r="BK114" i="2" l="1"/>
  <c r="J114" i="2" s="1"/>
  <c r="J94" i="2" s="1"/>
  <c r="AW94" i="1"/>
  <c r="AK30" i="1" s="1"/>
  <c r="J28" i="2" l="1"/>
  <c r="AG95" i="1" s="1"/>
  <c r="AG94" i="1" s="1"/>
  <c r="AK26" i="1" s="1"/>
  <c r="AK35" i="1" s="1"/>
  <c r="AT94" i="1"/>
  <c r="J37" i="2" l="1"/>
  <c r="AN95" i="1"/>
  <c r="AN94" i="1"/>
</calcChain>
</file>

<file path=xl/sharedStrings.xml><?xml version="1.0" encoding="utf-8"?>
<sst xmlns="http://schemas.openxmlformats.org/spreadsheetml/2006/main" count="932" uniqueCount="302">
  <si>
    <t>Export Komplet</t>
  </si>
  <si>
    <t/>
  </si>
  <si>
    <t>2.0</t>
  </si>
  <si>
    <t>False</t>
  </si>
  <si>
    <t>{000ca20d-0f3a-4ff0-8841-4b5115f6ebe6}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</si>
  <si>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</si>
  <si>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</si>
  <si>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</si>
  <si>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</si>
  <si>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</si>
  <si>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</si>
  <si>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</si>
  <si>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11</t>
  </si>
  <si>
    <t>Stavba:</t>
  </si>
  <si>
    <t>Sklad kvetov Marianum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</si>
  <si>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</si>
  <si>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</si>
  <si>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</si>
  <si>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</si>
  <si>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</si>
  <si>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</si>
  <si>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</si>
  <si>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</si>
  <si>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</si>
  <si>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</si>
  <si>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</si>
  <si>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</si>
  <si>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</si>
  <si>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</si>
  <si>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</si>
  <si>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</si>
  <si>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</si>
  <si>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</si>
  <si>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</si>
  <si>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</si>
  <si>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</si>
  <si>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</si>
  <si>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</si>
  <si>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</si>
  <si>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</si>
  <si>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</si>
  <si>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</si>
  <si>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</si>
  <si>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</si>
  <si>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</si>
  <si>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</si>
  <si>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</si>
  <si>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</si>
  <si>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</si>
  <si>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</si>
  <si>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</si>
  <si>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</si>
  <si>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</si>
  <si>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</si>
  <si>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</si>
  <si>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</si>
  <si>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</si>
  <si>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</si>
  <si>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</si>
  <si>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</si>
  <si>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</si>
  <si>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</si>
  <si>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</si>
  <si>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</si>
  <si>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</si>
  <si>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</si>
  <si>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</si>
  <si>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</si>
  <si>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</si>
  <si>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</si>
  <si>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</si>
  <si>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</si>
  <si>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</si>
  <si>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</si>
  <si>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</si>
  <si>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</si>
  <si>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</si>
  <si>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</si>
  <si>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</si>
  <si>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</si>
  <si>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</si>
  <si>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</si>
  <si>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6 - Úpravy povrchov, podlahy, osadenie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</si>
  <si>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</si>
  <si>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</si>
  <si>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</si>
  <si>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</si>
  <si>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</si>
  <si>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</si>
  <si>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</si>
  <si>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</si>
  <si>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</si>
  <si>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</si>
  <si>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</si>
  <si>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</si>
  <si>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</si>
  <si>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</si>
  <si>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</si>
  <si>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49</t>
  </si>
  <si>
    <t>K</t>
  </si>
  <si>
    <t>171201201.S</t>
  </si>
  <si>
    <t>Uloženie sypaniny na skládky do 100 m3</t>
  </si>
  <si>
    <t>m3</t>
  </si>
  <si>
    <t>4</t>
  </si>
  <si>
    <t>2</t>
  </si>
  <si>
    <t>1636576280</t>
  </si>
  <si>
    <t>50</t>
  </si>
  <si>
    <t>M</t>
  </si>
  <si>
    <t>552410002300</t>
  </si>
  <si>
    <t>Poklop liatinový T 600 D 400, WAVIN</t>
  </si>
  <si>
    <t>ks</t>
  </si>
  <si>
    <t>8</t>
  </si>
  <si>
    <t>-1302321293</t>
  </si>
  <si>
    <t>48</t>
  </si>
  <si>
    <t>171209001.S</t>
  </si>
  <si>
    <t>Poplatok za skladovanie - asfat (17 05) nebezpečné</t>
  </si>
  <si>
    <t>t</t>
  </si>
  <si>
    <t>-502172682</t>
  </si>
  <si>
    <t>47</t>
  </si>
  <si>
    <t>171209002.S</t>
  </si>
  <si>
    <t>Poplatok za skladovanie - zemina a kamenivo (17 05) ostatné</t>
  </si>
  <si>
    <t>1214350131</t>
  </si>
  <si>
    <t>46</t>
  </si>
  <si>
    <t>765390012</t>
  </si>
  <si>
    <t xml:space="preserve">Čistenie fasady od machu vapkou chemiou </t>
  </si>
  <si>
    <t>m2</t>
  </si>
  <si>
    <t>-1870135576</t>
  </si>
  <si>
    <t>6</t>
  </si>
  <si>
    <t>Úpravy povrchov, podlahy, osadenie</t>
  </si>
  <si>
    <t>40</t>
  </si>
  <si>
    <t>122301101.S</t>
  </si>
  <si>
    <t>Odkopávka a prekopávka nezapažená v hornine 4, do 100 m3</t>
  </si>
  <si>
    <t>1817282975</t>
  </si>
  <si>
    <t>41</t>
  </si>
  <si>
    <t>122301109.S</t>
  </si>
  <si>
    <t>Odkopávky a prekopávky nezapažené. Príplatok za lepivosť horniny 4</t>
  </si>
  <si>
    <t>38287146</t>
  </si>
  <si>
    <t>27</t>
  </si>
  <si>
    <t>132301101.S</t>
  </si>
  <si>
    <t>Výkop ryhy do šírky 600 mm v horn.4 do 100 m3</t>
  </si>
  <si>
    <t>1903081626</t>
  </si>
  <si>
    <t>35</t>
  </si>
  <si>
    <t>181101101.S</t>
  </si>
  <si>
    <t>Úprava pláne v zárezoch v hornine 1-4 bez zhutnenia</t>
  </si>
  <si>
    <t>30247051</t>
  </si>
  <si>
    <t>13</t>
  </si>
  <si>
    <t>210010002.S</t>
  </si>
  <si>
    <t>Elektroinstalacie 2x stropne svietidlo(LED HIGHBAY UTOPN 200W, 25000LM, 90°, 5000K),2x zasuvka,1x vypinac, dodavka + montaz komplet s kabelazou</t>
  </si>
  <si>
    <t>kmpl</t>
  </si>
  <si>
    <t>-1774437566</t>
  </si>
  <si>
    <t>29</t>
  </si>
  <si>
    <t>311208454</t>
  </si>
  <si>
    <t>Dodatočná izolácia vlhkého muriva tlakovou injektážou Aquafin F pre hrúbku muriva do 300 mm</t>
  </si>
  <si>
    <t>m</t>
  </si>
  <si>
    <t>1436278054</t>
  </si>
  <si>
    <t>42</t>
  </si>
  <si>
    <t>451541111</t>
  </si>
  <si>
    <t>Lôžko pod dlazbu,vo výkope zo štrkodrvy 0-63 mm</t>
  </si>
  <si>
    <t>-1306337510</t>
  </si>
  <si>
    <t>43</t>
  </si>
  <si>
    <t>451571112.S</t>
  </si>
  <si>
    <t>Lôžko pod dlažby zo štrku hr. vrstvy nad 100 do 150 mm</t>
  </si>
  <si>
    <t>-1045293148</t>
  </si>
  <si>
    <t>44</t>
  </si>
  <si>
    <t>583310003600.S</t>
  </si>
  <si>
    <t>Štrkopiesok frakcia 8-16 mm</t>
  </si>
  <si>
    <t>429723474</t>
  </si>
  <si>
    <t>45</t>
  </si>
  <si>
    <t>583310003800.S</t>
  </si>
  <si>
    <t>Štrkopiesok frakcia 16-32 mm</t>
  </si>
  <si>
    <t>-1470349162</t>
  </si>
  <si>
    <t>28</t>
  </si>
  <si>
    <t>460560534.S</t>
  </si>
  <si>
    <t>Ručný zásyp nezap. ryhy bez zhutn. zeminy, 60 cm širokej, 130 cm hlbokej v zemine tr. 4</t>
  </si>
  <si>
    <t>1634901024</t>
  </si>
  <si>
    <t>612462417</t>
  </si>
  <si>
    <t>Vnútorná sanačná omietka stien BAUMIT Sanova trasová omietka WTA, strojné nanášanie, hr. 20 mm</t>
  </si>
  <si>
    <t>-538224896</t>
  </si>
  <si>
    <t>612462707</t>
  </si>
  <si>
    <t>Vnútorná sanačná omietka stien BAUMIT NHL prednástrek, strojné nanášanie, krytie 100%</t>
  </si>
  <si>
    <t>1455414129</t>
  </si>
  <si>
    <t>36</t>
  </si>
  <si>
    <t>632921911.S</t>
  </si>
  <si>
    <t>kladenie Dlažba z betónových dlaždíc hr. 40 mm do piesku</t>
  </si>
  <si>
    <t>440315178</t>
  </si>
  <si>
    <t>37</t>
  </si>
  <si>
    <t>592460013900.S</t>
  </si>
  <si>
    <t>Dlažba betonova 50x50x5 cm sivá</t>
  </si>
  <si>
    <t>1747794388</t>
  </si>
  <si>
    <t>30</t>
  </si>
  <si>
    <t>711112001.S</t>
  </si>
  <si>
    <t>Zhotovenie  izolácie proti zemnej vlhkosti zvislá penetračným náterom za studena</t>
  </si>
  <si>
    <t>-2117347463</t>
  </si>
  <si>
    <t>31</t>
  </si>
  <si>
    <t>111630002900.S</t>
  </si>
  <si>
    <t>Penetračný náter základný pre zálievky a asfaltové pásky</t>
  </si>
  <si>
    <t>l</t>
  </si>
  <si>
    <t>-1483681931</t>
  </si>
  <si>
    <t>32</t>
  </si>
  <si>
    <t>711170180.S</t>
  </si>
  <si>
    <t>Zvislá HDPE izolácia proti zemnej vlhkosti</t>
  </si>
  <si>
    <t>354297855</t>
  </si>
  <si>
    <t>33</t>
  </si>
  <si>
    <t>628310000700.S</t>
  </si>
  <si>
    <t>Pás asfaltový s jemným posypom hr. 3,6 mm vystužený sklenenou rohožou</t>
  </si>
  <si>
    <t>776333108</t>
  </si>
  <si>
    <t>22</t>
  </si>
  <si>
    <t>712370070.S</t>
  </si>
  <si>
    <t xml:space="preserve">Zhotovenie povlakovej krytiny striech plochých do 10° PVC-P fóliou upevnenou prikotvením so zvarením spoju+ kotvy, poplastovane plechy </t>
  </si>
  <si>
    <t>-178770005</t>
  </si>
  <si>
    <t>25</t>
  </si>
  <si>
    <t>712991030.S</t>
  </si>
  <si>
    <t>Montáž podkladnej konštrukcie z OSB dosiek na atike šírky 311 - 410 mm pod klampiarske konštrukcie</t>
  </si>
  <si>
    <t>790926034</t>
  </si>
  <si>
    <t>26</t>
  </si>
  <si>
    <t>607260000450.S</t>
  </si>
  <si>
    <t>Doska OSB nebrúsená hr. 25 mm</t>
  </si>
  <si>
    <t>1514452317</t>
  </si>
  <si>
    <t>713122131.S</t>
  </si>
  <si>
    <t>Montáž tepelnej izolácie podláh polystyrénom, kladeným do lepidla</t>
  </si>
  <si>
    <t>1953108153</t>
  </si>
  <si>
    <t>21</t>
  </si>
  <si>
    <t>283220002300</t>
  </si>
  <si>
    <t>Hydroizolačná fólia PVC-P FATRAFOL 810, hr. 2,00 mm, š. 1,6/2,05 m, izolácia plochých striech, sivá, FATRA IZOLFA</t>
  </si>
  <si>
    <t>-1891156040</t>
  </si>
  <si>
    <t>P</t>
  </si>
  <si>
    <t>Poznámka k položke:_x000D_
FATRAFOL 810 je strešná hydroizolačná fólia na báze mPVC s PES výstužou pre mechanicky kotvené strešné systémy, v odôvodnených prípadoch možné použiť aj pod vrstvu štrku alebo vegetačné strechy</t>
  </si>
  <si>
    <t>16</t>
  </si>
  <si>
    <t>725219201.S</t>
  </si>
  <si>
    <t>D+M Umývací stôl – 3 umývadlá – 100 x 50 x 97 cm(10010410), dopojenie vody a odpadu komplet</t>
  </si>
  <si>
    <t>kompl</t>
  </si>
  <si>
    <t>1085832553</t>
  </si>
  <si>
    <t>17</t>
  </si>
  <si>
    <t>-2001369886</t>
  </si>
  <si>
    <t>18</t>
  </si>
  <si>
    <t>762341001.S</t>
  </si>
  <si>
    <t>2139142070</t>
  </si>
  <si>
    <t>19</t>
  </si>
  <si>
    <t>283760007500</t>
  </si>
  <si>
    <t>Spádová doska zo sivého EPS 150S pre vyspádovanie plochých striech, ISOVER</t>
  </si>
  <si>
    <t>-2038260432</t>
  </si>
  <si>
    <t>Poznámka k položke:_x000D_
Minimálna objemová hmotnosť: 24,5 kg/m3.</t>
  </si>
  <si>
    <t>766621081.S</t>
  </si>
  <si>
    <t>Montáž okna plastového na PUR penu</t>
  </si>
  <si>
    <t>-2067788385</t>
  </si>
  <si>
    <t>14</t>
  </si>
  <si>
    <t>781441016.S</t>
  </si>
  <si>
    <t>Montáž obkladov vnútor. stien z obkladačiek kladených do malty veľ. 165x70 mm</t>
  </si>
  <si>
    <t>1775943022</t>
  </si>
  <si>
    <t>15</t>
  </si>
  <si>
    <t>597640001510.S</t>
  </si>
  <si>
    <t>Obkládačky keramické lxvxhr 165x70x7 mm</t>
  </si>
  <si>
    <t>429178015</t>
  </si>
  <si>
    <t>783122210</t>
  </si>
  <si>
    <t>Nátery podlahy. syntet. na vzduchu schnúce jednonás. 2x s emailovaním - 105μm</t>
  </si>
  <si>
    <t>1537020572</t>
  </si>
  <si>
    <t>9</t>
  </si>
  <si>
    <t>783122210-1</t>
  </si>
  <si>
    <t>Nátery oceľ.konštr. syntet. na vzduchu schnúce  jednonás. 2x s emailovaním - 105μm</t>
  </si>
  <si>
    <t>-1040631224</t>
  </si>
  <si>
    <t>10</t>
  </si>
  <si>
    <t>611410005700.S</t>
  </si>
  <si>
    <t>Plastové okno jednokrídlové OS, vxš 600x1400 mm, izolačné trojsklo, 6 komorový profil</t>
  </si>
  <si>
    <t>-97611924</t>
  </si>
  <si>
    <t>783122610</t>
  </si>
  <si>
    <t>Nátery stropov. syntetické na vzduchu schnúce  3x emailovanie - 105μm</t>
  </si>
  <si>
    <t>-2123323543</t>
  </si>
  <si>
    <t>5</t>
  </si>
  <si>
    <t>783180106</t>
  </si>
  <si>
    <t>Nátery stropov,protipožiarnel hr. 700 µm</t>
  </si>
  <si>
    <t>-1218040540</t>
  </si>
  <si>
    <t>784410120</t>
  </si>
  <si>
    <t>Penetrovanie jednonásobné hrubozrnných, savých podkladov výšky do 3,80 m</t>
  </si>
  <si>
    <t>-1149491295</t>
  </si>
  <si>
    <t>3</t>
  </si>
  <si>
    <t>784451273</t>
  </si>
  <si>
    <t>Maľby z maliarskych zmesí, základné ručne nanášané dvojnásobné na hrubozrnný podklad výšky do 3,80 m</t>
  </si>
  <si>
    <t>-1068306658</t>
  </si>
  <si>
    <t>23</t>
  </si>
  <si>
    <t>953997752</t>
  </si>
  <si>
    <t>Montaz zaveternej listy na atiku , privarenie spoju na fatrafol foliu</t>
  </si>
  <si>
    <t>bm</t>
  </si>
  <si>
    <t>-2046876450</t>
  </si>
  <si>
    <t>24</t>
  </si>
  <si>
    <t>553430005400</t>
  </si>
  <si>
    <t>Lišta záveterná z poplastovaného plechu FATRAFOL PVC š.350 mm, dĺ. 2 m, FATRA IZOLFA</t>
  </si>
  <si>
    <t>1425890815</t>
  </si>
  <si>
    <t>Poznámka k položke:_x000D_
Použitie - kotviace, úchytné a dokončovacie prvky pre fólie FATRAFOL k hydroizolácii striech, podzemných stavieb atd., - klampiarske prvky - pre oplechovánie striech, terás, balkónov, lodžií, atík, ríms, parapetov, - obklady a podhľady v priestoroch s agresívnym prostredím.</t>
  </si>
  <si>
    <t>34</t>
  </si>
  <si>
    <t>965081812.S</t>
  </si>
  <si>
    <t>Búranie podkladu okolo skladu , z kamen.,asfajtu, hr. nad 100 mm,  -0,06500t</t>
  </si>
  <si>
    <t>-1710120372</t>
  </si>
  <si>
    <t>12</t>
  </si>
  <si>
    <t>968019561.S</t>
  </si>
  <si>
    <t>Vybúranie prefabrik. betónových okenných rámov, vrátane vyvesenia krídiel, plochy nad 2 m2,  -0,04700t</t>
  </si>
  <si>
    <t>-1434089867</t>
  </si>
  <si>
    <t>7</t>
  </si>
  <si>
    <t>978013191.S</t>
  </si>
  <si>
    <t>Otlčenie omietok stien vnútorných vápenných alebo vápennocementových v rozsahu do 100 %,  -0,04600t</t>
  </si>
  <si>
    <t>-1035948744</t>
  </si>
  <si>
    <t>2xDoska OSB nebrúsená hr. 25 mm</t>
  </si>
  <si>
    <t>2xMontáž debnenia jednoduchých striech, na kontralaty drevotrieskovými OSB doskami na zráz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</si>
</sst>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0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9" xfId="0" applyNumberFormat="1" applyFont="1" applyBorder="1" applyAlignment="1">
      <alignment vertical="center"/>
    </xf>
    <xf numFmtId="4" fontId="23" fillId="0" borderId="20" xfId="0" applyNumberFormat="1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4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9" fillId="0" borderId="0" xfId="0" applyNumberFormat="1" applyFont="1" applyAlignment="1"/>
    <xf numFmtId="166" fontId="26" fillId="0" borderId="12" xfId="0" applyNumberFormat="1" applyFont="1" applyBorder="1" applyAlignment="1"/>
    <xf numFmtId="166" fontId="26" fillId="0" borderId="13" xfId="0" applyNumberFormat="1" applyFont="1" applyBorder="1" applyAlignment="1"/>
    <xf numFmtId="4" fontId="27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8" fillId="0" borderId="22" xfId="0" applyFont="1" applyBorder="1" applyAlignment="1" applyProtection="1">
      <alignment horizontal="center" vertical="center"/>
      <protection locked="0"/>
    </xf>
    <xf numFmtId="49" fontId="28" fillId="0" borderId="22" xfId="0" applyNumberFormat="1" applyFont="1" applyBorder="1" applyAlignment="1" applyProtection="1">
      <alignment horizontal="left" vertical="center" wrapText="1"/>
      <protection locked="0"/>
    </xf>
    <xf numFmtId="0" fontId="28" fillId="0" borderId="22" xfId="0" applyFont="1" applyBorder="1" applyAlignment="1" applyProtection="1">
      <alignment horizontal="left" vertical="center" wrapText="1"/>
      <protection locked="0"/>
    </xf>
    <xf numFmtId="0" fontId="28" fillId="0" borderId="22" xfId="0" applyFont="1" applyBorder="1" applyAlignment="1" applyProtection="1">
      <alignment horizontal="center" vertical="center" wrapText="1"/>
      <protection locked="0"/>
    </xf>
    <xf numFmtId="167" fontId="28" fillId="0" borderId="22" xfId="0" applyNumberFormat="1" applyFont="1" applyBorder="1" applyAlignment="1" applyProtection="1">
      <alignment vertical="center"/>
      <protection locked="0"/>
    </xf>
    <xf numFmtId="4" fontId="28" fillId="0" borderId="22" xfId="0" applyNumberFormat="1" applyFont="1" applyBorder="1" applyAlignment="1" applyProtection="1">
      <alignment vertical="center"/>
      <protection locked="0"/>
    </xf>
    <xf numFmtId="0" fontId="29" fillId="0" borderId="22" xfId="0" applyFont="1" applyBorder="1" applyAlignment="1" applyProtection="1">
      <alignment vertical="center"/>
      <protection locked="0"/>
    </xf>
    <xf numFmtId="0" fontId="29" fillId="0" borderId="3" xfId="0" applyFont="1" applyBorder="1" applyAlignment="1">
      <alignment vertical="center"/>
    </xf>
    <xf numFmtId="0" fontId="28" fillId="0" borderId="14" xfId="0" applyFont="1" applyBorder="1" applyAlignment="1">
      <alignment horizontal="left" vertical="center"/>
    </xf>
    <xf numFmtId="0" fontId="2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vertical="center" wrapText="1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14" fontId="2" fillId="0" borderId="0" xfId="0" applyNumberFormat="1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topLeftCell="A82" workbookViewId="0">
      <selection activeCell="BE23" sqref="BE23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" customHeight="1">
      <c r="AR2" s="166" t="s">
        <v>5</v>
      </c>
      <c r="AS2" s="167"/>
      <c r="AT2" s="167"/>
      <c r="AU2" s="167"/>
      <c r="AV2" s="167"/>
      <c r="AW2" s="167"/>
      <c r="AX2" s="167"/>
      <c r="AY2" s="167"/>
      <c r="AZ2" s="167"/>
      <c r="BA2" s="167"/>
      <c r="BB2" s="167"/>
      <c r="BC2" s="167"/>
      <c r="BD2" s="167"/>
      <c r="BE2" s="167"/>
      <c r="BS2" s="14" t="s">
        <v>6</v>
      </c>
      <c r="BT2" s="14" t="s">
        <v>7</v>
      </c>
    </row>
    <row r="3" spans="1:74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" customHeight="1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>
      <c r="B5" s="17"/>
      <c r="D5" s="20" t="s">
        <v>11</v>
      </c>
      <c r="K5" s="194" t="s">
        <v>12</v>
      </c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R5" s="17"/>
      <c r="BS5" s="14" t="s">
        <v>6</v>
      </c>
    </row>
    <row r="6" spans="1:74" s="1" customFormat="1" ht="36.9" customHeight="1">
      <c r="B6" s="17"/>
      <c r="D6" s="22" t="s">
        <v>13</v>
      </c>
      <c r="K6" s="195" t="s">
        <v>14</v>
      </c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167"/>
      <c r="AR6" s="17"/>
      <c r="BS6" s="14" t="s">
        <v>6</v>
      </c>
    </row>
    <row r="7" spans="1:74" s="1" customFormat="1" ht="12" customHeight="1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17</v>
      </c>
      <c r="K8" s="21" t="s">
        <v>18</v>
      </c>
      <c r="AK8" s="23" t="s">
        <v>19</v>
      </c>
      <c r="AN8" s="165">
        <v>44522</v>
      </c>
      <c r="AR8" s="17"/>
      <c r="BS8" s="14" t="s">
        <v>6</v>
      </c>
    </row>
    <row r="9" spans="1:74" s="1" customFormat="1" ht="14.4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20</v>
      </c>
      <c r="AK10" s="23" t="s">
        <v>21</v>
      </c>
      <c r="AN10" s="21" t="s">
        <v>1</v>
      </c>
      <c r="AR10" s="17"/>
      <c r="BS10" s="14" t="s">
        <v>6</v>
      </c>
    </row>
    <row r="11" spans="1:74" s="1" customFormat="1" ht="18.45" customHeight="1">
      <c r="B11" s="17"/>
      <c r="E11" s="21" t="s">
        <v>18</v>
      </c>
      <c r="AK11" s="23" t="s">
        <v>22</v>
      </c>
      <c r="AN11" s="21" t="s">
        <v>1</v>
      </c>
      <c r="AR11" s="17"/>
      <c r="BS11" s="14" t="s">
        <v>6</v>
      </c>
    </row>
    <row r="12" spans="1:74" s="1" customFormat="1" ht="6.9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23</v>
      </c>
      <c r="AK13" s="23" t="s">
        <v>21</v>
      </c>
      <c r="AN13" s="21" t="s">
        <v>1</v>
      </c>
      <c r="AR13" s="17"/>
      <c r="BS13" s="14" t="s">
        <v>6</v>
      </c>
    </row>
    <row r="14" spans="1:74" ht="13.2">
      <c r="B14" s="17"/>
      <c r="E14" s="21" t="s">
        <v>18</v>
      </c>
      <c r="AK14" s="23" t="s">
        <v>22</v>
      </c>
      <c r="AN14" s="21" t="s">
        <v>1</v>
      </c>
      <c r="AR14" s="17"/>
      <c r="BS14" s="14" t="s">
        <v>6</v>
      </c>
    </row>
    <row r="15" spans="1:74" s="1" customFormat="1" ht="6.9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24</v>
      </c>
      <c r="AK16" s="23" t="s">
        <v>21</v>
      </c>
      <c r="AN16" s="21" t="s">
        <v>1</v>
      </c>
      <c r="AR16" s="17"/>
      <c r="BS16" s="14" t="s">
        <v>3</v>
      </c>
    </row>
    <row r="17" spans="1:71" s="1" customFormat="1" ht="18.45" customHeight="1">
      <c r="B17" s="17"/>
      <c r="E17" s="21" t="s">
        <v>18</v>
      </c>
      <c r="AK17" s="23" t="s">
        <v>22</v>
      </c>
      <c r="AN17" s="21" t="s">
        <v>1</v>
      </c>
      <c r="AR17" s="17"/>
      <c r="BS17" s="14" t="s">
        <v>25</v>
      </c>
    </row>
    <row r="18" spans="1:71" s="1" customFormat="1" ht="6.9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26</v>
      </c>
      <c r="AK19" s="23" t="s">
        <v>21</v>
      </c>
      <c r="AN19" s="21" t="s">
        <v>1</v>
      </c>
      <c r="AR19" s="17"/>
      <c r="BS19" s="14" t="s">
        <v>6</v>
      </c>
    </row>
    <row r="20" spans="1:71" s="1" customFormat="1" ht="18.45" customHeight="1">
      <c r="B20" s="17"/>
      <c r="E20" s="21" t="s">
        <v>18</v>
      </c>
      <c r="AK20" s="23" t="s">
        <v>22</v>
      </c>
      <c r="AN20" s="21" t="s">
        <v>1</v>
      </c>
      <c r="AR20" s="17"/>
      <c r="BS20" s="14" t="s">
        <v>25</v>
      </c>
    </row>
    <row r="21" spans="1:71" s="1" customFormat="1" ht="6.9" customHeight="1">
      <c r="B21" s="17"/>
      <c r="AR21" s="17"/>
    </row>
    <row r="22" spans="1:71" s="1" customFormat="1" ht="12" customHeight="1">
      <c r="B22" s="17"/>
      <c r="D22" s="23" t="s">
        <v>27</v>
      </c>
      <c r="AR22" s="17"/>
    </row>
    <row r="23" spans="1:71" s="1" customFormat="1" ht="16.5" customHeight="1">
      <c r="B23" s="17"/>
      <c r="E23" s="196" t="s">
        <v>1</v>
      </c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  <c r="AI23" s="196"/>
      <c r="AJ23" s="196"/>
      <c r="AK23" s="196"/>
      <c r="AL23" s="196"/>
      <c r="AM23" s="196"/>
      <c r="AN23" s="196"/>
      <c r="AR23" s="17"/>
    </row>
    <row r="24" spans="1:71" s="1" customFormat="1" ht="6.9" customHeight="1">
      <c r="B24" s="17"/>
      <c r="AR24" s="17"/>
    </row>
    <row r="25" spans="1:71" s="1" customFormat="1" ht="6.9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5" customHeight="1">
      <c r="A26" s="26"/>
      <c r="B26" s="27"/>
      <c r="C26" s="26"/>
      <c r="D26" s="28" t="s">
        <v>28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97">
        <f>ROUND(AG94,2)</f>
        <v>0</v>
      </c>
      <c r="AL26" s="198"/>
      <c r="AM26" s="198"/>
      <c r="AN26" s="198"/>
      <c r="AO26" s="198"/>
      <c r="AP26" s="26"/>
      <c r="AQ26" s="26"/>
      <c r="AR26" s="27"/>
      <c r="BE26" s="26"/>
    </row>
    <row r="27" spans="1:71" s="2" customFormat="1" ht="6.9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3.2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99" t="s">
        <v>29</v>
      </c>
      <c r="M28" s="199"/>
      <c r="N28" s="199"/>
      <c r="O28" s="199"/>
      <c r="P28" s="199"/>
      <c r="Q28" s="26"/>
      <c r="R28" s="26"/>
      <c r="S28" s="26"/>
      <c r="T28" s="26"/>
      <c r="U28" s="26"/>
      <c r="V28" s="26"/>
      <c r="W28" s="199" t="s">
        <v>30</v>
      </c>
      <c r="X28" s="199"/>
      <c r="Y28" s="199"/>
      <c r="Z28" s="199"/>
      <c r="AA28" s="199"/>
      <c r="AB28" s="199"/>
      <c r="AC28" s="199"/>
      <c r="AD28" s="199"/>
      <c r="AE28" s="199"/>
      <c r="AF28" s="26"/>
      <c r="AG28" s="26"/>
      <c r="AH28" s="26"/>
      <c r="AI28" s="26"/>
      <c r="AJ28" s="26"/>
      <c r="AK28" s="199" t="s">
        <v>31</v>
      </c>
      <c r="AL28" s="199"/>
      <c r="AM28" s="199"/>
      <c r="AN28" s="199"/>
      <c r="AO28" s="199"/>
      <c r="AP28" s="26"/>
      <c r="AQ28" s="26"/>
      <c r="AR28" s="27"/>
      <c r="BE28" s="26"/>
    </row>
    <row r="29" spans="1:71" s="3" customFormat="1" ht="14.4" customHeight="1">
      <c r="B29" s="31"/>
      <c r="D29" s="23" t="s">
        <v>32</v>
      </c>
      <c r="F29" s="23" t="s">
        <v>33</v>
      </c>
      <c r="L29" s="184">
        <v>0.2</v>
      </c>
      <c r="M29" s="183"/>
      <c r="N29" s="183"/>
      <c r="O29" s="183"/>
      <c r="P29" s="183"/>
      <c r="W29" s="182">
        <f>ROUND(AZ94, 2)</f>
        <v>0</v>
      </c>
      <c r="X29" s="183"/>
      <c r="Y29" s="183"/>
      <c r="Z29" s="183"/>
      <c r="AA29" s="183"/>
      <c r="AB29" s="183"/>
      <c r="AC29" s="183"/>
      <c r="AD29" s="183"/>
      <c r="AE29" s="183"/>
      <c r="AK29" s="182">
        <f>ROUND(AV94, 2)</f>
        <v>0</v>
      </c>
      <c r="AL29" s="183"/>
      <c r="AM29" s="183"/>
      <c r="AN29" s="183"/>
      <c r="AO29" s="183"/>
      <c r="AR29" s="31"/>
    </row>
    <row r="30" spans="1:71" s="3" customFormat="1" ht="14.4" customHeight="1">
      <c r="B30" s="31"/>
      <c r="F30" s="23" t="s">
        <v>34</v>
      </c>
      <c r="L30" s="184">
        <v>0.2</v>
      </c>
      <c r="M30" s="183"/>
      <c r="N30" s="183"/>
      <c r="O30" s="183"/>
      <c r="P30" s="183"/>
      <c r="W30" s="182">
        <f>ROUND(BA94, 2)</f>
        <v>0</v>
      </c>
      <c r="X30" s="183"/>
      <c r="Y30" s="183"/>
      <c r="Z30" s="183"/>
      <c r="AA30" s="183"/>
      <c r="AB30" s="183"/>
      <c r="AC30" s="183"/>
      <c r="AD30" s="183"/>
      <c r="AE30" s="183"/>
      <c r="AK30" s="182">
        <f>ROUND(AW94, 2)</f>
        <v>0</v>
      </c>
      <c r="AL30" s="183"/>
      <c r="AM30" s="183"/>
      <c r="AN30" s="183"/>
      <c r="AO30" s="183"/>
      <c r="AR30" s="31"/>
    </row>
    <row r="31" spans="1:71" s="3" customFormat="1" ht="14.4" hidden="1" customHeight="1">
      <c r="B31" s="31"/>
      <c r="F31" s="23" t="s">
        <v>35</v>
      </c>
      <c r="L31" s="184">
        <v>0.2</v>
      </c>
      <c r="M31" s="183"/>
      <c r="N31" s="183"/>
      <c r="O31" s="183"/>
      <c r="P31" s="183"/>
      <c r="W31" s="182">
        <f>ROUND(BB94, 2)</f>
        <v>0</v>
      </c>
      <c r="X31" s="183"/>
      <c r="Y31" s="183"/>
      <c r="Z31" s="183"/>
      <c r="AA31" s="183"/>
      <c r="AB31" s="183"/>
      <c r="AC31" s="183"/>
      <c r="AD31" s="183"/>
      <c r="AE31" s="183"/>
      <c r="AK31" s="182">
        <v>0</v>
      </c>
      <c r="AL31" s="183"/>
      <c r="AM31" s="183"/>
      <c r="AN31" s="183"/>
      <c r="AO31" s="183"/>
      <c r="AR31" s="31"/>
    </row>
    <row r="32" spans="1:71" s="3" customFormat="1" ht="14.4" hidden="1" customHeight="1">
      <c r="B32" s="31"/>
      <c r="F32" s="23" t="s">
        <v>36</v>
      </c>
      <c r="L32" s="184">
        <v>0.2</v>
      </c>
      <c r="M32" s="183"/>
      <c r="N32" s="183"/>
      <c r="O32" s="183"/>
      <c r="P32" s="183"/>
      <c r="W32" s="182">
        <f>ROUND(BC94, 2)</f>
        <v>0</v>
      </c>
      <c r="X32" s="183"/>
      <c r="Y32" s="183"/>
      <c r="Z32" s="183"/>
      <c r="AA32" s="183"/>
      <c r="AB32" s="183"/>
      <c r="AC32" s="183"/>
      <c r="AD32" s="183"/>
      <c r="AE32" s="183"/>
      <c r="AK32" s="182">
        <v>0</v>
      </c>
      <c r="AL32" s="183"/>
      <c r="AM32" s="183"/>
      <c r="AN32" s="183"/>
      <c r="AO32" s="183"/>
      <c r="AR32" s="31"/>
    </row>
    <row r="33" spans="1:57" s="3" customFormat="1" ht="14.4" hidden="1" customHeight="1">
      <c r="B33" s="31"/>
      <c r="F33" s="23" t="s">
        <v>37</v>
      </c>
      <c r="L33" s="184">
        <v>0</v>
      </c>
      <c r="M33" s="183"/>
      <c r="N33" s="183"/>
      <c r="O33" s="183"/>
      <c r="P33" s="183"/>
      <c r="W33" s="182">
        <f>ROUND(BD94, 2)</f>
        <v>0</v>
      </c>
      <c r="X33" s="183"/>
      <c r="Y33" s="183"/>
      <c r="Z33" s="183"/>
      <c r="AA33" s="183"/>
      <c r="AB33" s="183"/>
      <c r="AC33" s="183"/>
      <c r="AD33" s="183"/>
      <c r="AE33" s="183"/>
      <c r="AK33" s="182">
        <v>0</v>
      </c>
      <c r="AL33" s="183"/>
      <c r="AM33" s="183"/>
      <c r="AN33" s="183"/>
      <c r="AO33" s="183"/>
      <c r="AR33" s="31"/>
    </row>
    <row r="34" spans="1:57" s="2" customFormat="1" ht="6.9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5" customHeight="1">
      <c r="A35" s="26"/>
      <c r="B35" s="27"/>
      <c r="C35" s="32"/>
      <c r="D35" s="33" t="s">
        <v>38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39</v>
      </c>
      <c r="U35" s="34"/>
      <c r="V35" s="34"/>
      <c r="W35" s="34"/>
      <c r="X35" s="185" t="s">
        <v>40</v>
      </c>
      <c r="Y35" s="186"/>
      <c r="Z35" s="186"/>
      <c r="AA35" s="186"/>
      <c r="AB35" s="186"/>
      <c r="AC35" s="34"/>
      <c r="AD35" s="34"/>
      <c r="AE35" s="34"/>
      <c r="AF35" s="34"/>
      <c r="AG35" s="34"/>
      <c r="AH35" s="34"/>
      <c r="AI35" s="34"/>
      <c r="AJ35" s="34"/>
      <c r="AK35" s="187">
        <f>SUM(AK26:AK33)</f>
        <v>0</v>
      </c>
      <c r="AL35" s="186"/>
      <c r="AM35" s="186"/>
      <c r="AN35" s="186"/>
      <c r="AO35" s="188"/>
      <c r="AP35" s="32"/>
      <c r="AQ35" s="32"/>
      <c r="AR35" s="27"/>
      <c r="BE35" s="26"/>
    </row>
    <row r="36" spans="1:57" s="2" customFormat="1" ht="6.9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" customHeight="1">
      <c r="B38" s="17"/>
      <c r="AR38" s="17"/>
    </row>
    <row r="39" spans="1:57" s="1" customFormat="1" ht="14.4" customHeight="1">
      <c r="B39" s="17"/>
      <c r="AR39" s="17"/>
    </row>
    <row r="40" spans="1:57" s="1" customFormat="1" ht="14.4" customHeight="1">
      <c r="B40" s="17"/>
      <c r="AR40" s="17"/>
    </row>
    <row r="41" spans="1:57" s="1" customFormat="1" ht="14.4" customHeight="1">
      <c r="B41" s="17"/>
      <c r="AR41" s="17"/>
    </row>
    <row r="42" spans="1:57" s="1" customFormat="1" ht="14.4" customHeight="1">
      <c r="B42" s="17"/>
      <c r="AR42" s="17"/>
    </row>
    <row r="43" spans="1:57" s="1" customFormat="1" ht="14.4" customHeight="1">
      <c r="B43" s="17"/>
      <c r="AR43" s="17"/>
    </row>
    <row r="44" spans="1:57" s="1" customFormat="1" ht="14.4" customHeight="1">
      <c r="B44" s="17"/>
      <c r="AR44" s="17"/>
    </row>
    <row r="45" spans="1:57" s="1" customFormat="1" ht="14.4" customHeight="1">
      <c r="B45" s="17"/>
      <c r="AR45" s="17"/>
    </row>
    <row r="46" spans="1:57" s="1" customFormat="1" ht="14.4" customHeight="1">
      <c r="B46" s="17"/>
      <c r="AR46" s="17"/>
    </row>
    <row r="47" spans="1:57" s="1" customFormat="1" ht="14.4" customHeight="1">
      <c r="B47" s="17"/>
      <c r="AR47" s="17"/>
    </row>
    <row r="48" spans="1:57" s="1" customFormat="1" ht="14.4" customHeight="1">
      <c r="B48" s="17"/>
      <c r="AR48" s="17"/>
    </row>
    <row r="49" spans="1:57" s="2" customFormat="1" ht="14.4" customHeight="1">
      <c r="B49" s="36"/>
      <c r="D49" s="37" t="s">
        <v>41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42</v>
      </c>
      <c r="AI49" s="38"/>
      <c r="AJ49" s="38"/>
      <c r="AK49" s="38"/>
      <c r="AL49" s="38"/>
      <c r="AM49" s="38"/>
      <c r="AN49" s="38"/>
      <c r="AO49" s="38"/>
      <c r="AR49" s="36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3.2">
      <c r="A60" s="26"/>
      <c r="B60" s="27"/>
      <c r="C60" s="26"/>
      <c r="D60" s="39" t="s">
        <v>43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44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43</v>
      </c>
      <c r="AI60" s="29"/>
      <c r="AJ60" s="29"/>
      <c r="AK60" s="29"/>
      <c r="AL60" s="29"/>
      <c r="AM60" s="39" t="s">
        <v>44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3.2">
      <c r="A64" s="26"/>
      <c r="B64" s="27"/>
      <c r="C64" s="26"/>
      <c r="D64" s="37" t="s">
        <v>45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46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3.2">
      <c r="A75" s="26"/>
      <c r="B75" s="27"/>
      <c r="C75" s="26"/>
      <c r="D75" s="39" t="s">
        <v>43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44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43</v>
      </c>
      <c r="AI75" s="29"/>
      <c r="AJ75" s="29"/>
      <c r="AK75" s="29"/>
      <c r="AL75" s="29"/>
      <c r="AM75" s="39" t="s">
        <v>44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0" s="2" customFormat="1" ht="6.9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0" s="2" customFormat="1" ht="24.9" customHeight="1">
      <c r="A82" s="26"/>
      <c r="B82" s="27"/>
      <c r="C82" s="18" t="s">
        <v>47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0" s="2" customFormat="1" ht="6.9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0" s="4" customFormat="1" ht="12" customHeight="1">
      <c r="B84" s="45"/>
      <c r="C84" s="23" t="s">
        <v>11</v>
      </c>
      <c r="L84" s="4" t="str">
        <f>K5</f>
        <v>11</v>
      </c>
      <c r="AR84" s="45"/>
    </row>
    <row r="85" spans="1:90" s="5" customFormat="1" ht="36.9" customHeight="1">
      <c r="B85" s="46"/>
      <c r="C85" s="47" t="s">
        <v>13</v>
      </c>
      <c r="L85" s="173" t="str">
        <f>K6</f>
        <v>Sklad kvetov Marianum</v>
      </c>
      <c r="M85" s="174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  <c r="AF85" s="174"/>
      <c r="AG85" s="174"/>
      <c r="AH85" s="174"/>
      <c r="AI85" s="174"/>
      <c r="AJ85" s="174"/>
      <c r="AK85" s="174"/>
      <c r="AL85" s="174"/>
      <c r="AM85" s="174"/>
      <c r="AN85" s="174"/>
      <c r="AO85" s="174"/>
      <c r="AR85" s="46"/>
    </row>
    <row r="86" spans="1:90" s="2" customFormat="1" ht="6.9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0" s="2" customFormat="1" ht="12" customHeight="1">
      <c r="A87" s="26"/>
      <c r="B87" s="27"/>
      <c r="C87" s="23" t="s">
        <v>17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 xml:space="preserve"> 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19</v>
      </c>
      <c r="AJ87" s="26"/>
      <c r="AK87" s="26"/>
      <c r="AL87" s="26"/>
      <c r="AM87" s="175">
        <f>IF(AN8= "","",AN8)</f>
        <v>44522</v>
      </c>
      <c r="AN87" s="175"/>
      <c r="AO87" s="26"/>
      <c r="AP87" s="26"/>
      <c r="AQ87" s="26"/>
      <c r="AR87" s="27"/>
      <c r="BE87" s="26"/>
    </row>
    <row r="88" spans="1:90" s="2" customFormat="1" ht="6.9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0" s="2" customFormat="1" ht="15.15" customHeight="1">
      <c r="A89" s="26"/>
      <c r="B89" s="27"/>
      <c r="C89" s="23" t="s">
        <v>20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 xml:space="preserve"> 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24</v>
      </c>
      <c r="AJ89" s="26"/>
      <c r="AK89" s="26"/>
      <c r="AL89" s="26"/>
      <c r="AM89" s="176" t="str">
        <f>IF(E17="","",E17)</f>
        <v xml:space="preserve"> </v>
      </c>
      <c r="AN89" s="177"/>
      <c r="AO89" s="177"/>
      <c r="AP89" s="177"/>
      <c r="AQ89" s="26"/>
      <c r="AR89" s="27"/>
      <c r="AS89" s="178" t="s">
        <v>48</v>
      </c>
      <c r="AT89" s="179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0" s="2" customFormat="1" ht="15.15" customHeight="1">
      <c r="A90" s="26"/>
      <c r="B90" s="27"/>
      <c r="C90" s="23" t="s">
        <v>23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26</v>
      </c>
      <c r="AJ90" s="26"/>
      <c r="AK90" s="26"/>
      <c r="AL90" s="26"/>
      <c r="AM90" s="176" t="str">
        <f>IF(E20="","",E20)</f>
        <v xml:space="preserve"> </v>
      </c>
      <c r="AN90" s="177"/>
      <c r="AO90" s="177"/>
      <c r="AP90" s="177"/>
      <c r="AQ90" s="26"/>
      <c r="AR90" s="27"/>
      <c r="AS90" s="180"/>
      <c r="AT90" s="181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0" s="2" customFormat="1" ht="10.95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80"/>
      <c r="AT91" s="181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0" s="2" customFormat="1" ht="29.25" customHeight="1">
      <c r="A92" s="26"/>
      <c r="B92" s="27"/>
      <c r="C92" s="168" t="s">
        <v>49</v>
      </c>
      <c r="D92" s="169"/>
      <c r="E92" s="169"/>
      <c r="F92" s="169"/>
      <c r="G92" s="169"/>
      <c r="H92" s="54"/>
      <c r="I92" s="170" t="s">
        <v>50</v>
      </c>
      <c r="J92" s="169"/>
      <c r="K92" s="169"/>
      <c r="L92" s="169"/>
      <c r="M92" s="169"/>
      <c r="N92" s="169"/>
      <c r="O92" s="169"/>
      <c r="P92" s="169"/>
      <c r="Q92" s="169"/>
      <c r="R92" s="169"/>
      <c r="S92" s="169"/>
      <c r="T92" s="169"/>
      <c r="U92" s="169"/>
      <c r="V92" s="169"/>
      <c r="W92" s="169"/>
      <c r="X92" s="169"/>
      <c r="Y92" s="169"/>
      <c r="Z92" s="169"/>
      <c r="AA92" s="169"/>
      <c r="AB92" s="169"/>
      <c r="AC92" s="169"/>
      <c r="AD92" s="169"/>
      <c r="AE92" s="169"/>
      <c r="AF92" s="169"/>
      <c r="AG92" s="171" t="s">
        <v>51</v>
      </c>
      <c r="AH92" s="169"/>
      <c r="AI92" s="169"/>
      <c r="AJ92" s="169"/>
      <c r="AK92" s="169"/>
      <c r="AL92" s="169"/>
      <c r="AM92" s="169"/>
      <c r="AN92" s="170" t="s">
        <v>52</v>
      </c>
      <c r="AO92" s="169"/>
      <c r="AP92" s="172"/>
      <c r="AQ92" s="55" t="s">
        <v>53</v>
      </c>
      <c r="AR92" s="27"/>
      <c r="AS92" s="56" t="s">
        <v>54</v>
      </c>
      <c r="AT92" s="57" t="s">
        <v>55</v>
      </c>
      <c r="AU92" s="57" t="s">
        <v>56</v>
      </c>
      <c r="AV92" s="57" t="s">
        <v>57</v>
      </c>
      <c r="AW92" s="57" t="s">
        <v>58</v>
      </c>
      <c r="AX92" s="57" t="s">
        <v>59</v>
      </c>
      <c r="AY92" s="57" t="s">
        <v>60</v>
      </c>
      <c r="AZ92" s="57" t="s">
        <v>61</v>
      </c>
      <c r="BA92" s="57" t="s">
        <v>62</v>
      </c>
      <c r="BB92" s="57" t="s">
        <v>63</v>
      </c>
      <c r="BC92" s="57" t="s">
        <v>64</v>
      </c>
      <c r="BD92" s="58" t="s">
        <v>65</v>
      </c>
      <c r="BE92" s="26"/>
    </row>
    <row r="93" spans="1:90" s="2" customFormat="1" ht="10.9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0" s="6" customFormat="1" ht="32.4" customHeight="1">
      <c r="B94" s="62"/>
      <c r="C94" s="63" t="s">
        <v>66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92">
        <f>ROUND(AG95,2)</f>
        <v>0</v>
      </c>
      <c r="AH94" s="192"/>
      <c r="AI94" s="192"/>
      <c r="AJ94" s="192"/>
      <c r="AK94" s="192"/>
      <c r="AL94" s="192"/>
      <c r="AM94" s="192"/>
      <c r="AN94" s="193">
        <f>SUM(AG94,AT94)</f>
        <v>0</v>
      </c>
      <c r="AO94" s="193"/>
      <c r="AP94" s="193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385.06396000000001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67</v>
      </c>
      <c r="BT94" s="71" t="s">
        <v>68</v>
      </c>
      <c r="BV94" s="71" t="s">
        <v>69</v>
      </c>
      <c r="BW94" s="71" t="s">
        <v>4</v>
      </c>
      <c r="BX94" s="71" t="s">
        <v>70</v>
      </c>
      <c r="CL94" s="71" t="s">
        <v>1</v>
      </c>
    </row>
    <row r="95" spans="1:90" s="7" customFormat="1" ht="16.5" customHeight="1">
      <c r="A95" s="72" t="s">
        <v>71</v>
      </c>
      <c r="B95" s="73"/>
      <c r="C95" s="74"/>
      <c r="D95" s="191" t="s">
        <v>12</v>
      </c>
      <c r="E95" s="191"/>
      <c r="F95" s="191"/>
      <c r="G95" s="191"/>
      <c r="H95" s="191"/>
      <c r="I95" s="75"/>
      <c r="J95" s="191" t="s">
        <v>14</v>
      </c>
      <c r="K95" s="191"/>
      <c r="L95" s="191"/>
      <c r="M95" s="191"/>
      <c r="N95" s="191"/>
      <c r="O95" s="191"/>
      <c r="P95" s="191"/>
      <c r="Q95" s="191"/>
      <c r="R95" s="191"/>
      <c r="S95" s="191"/>
      <c r="T95" s="191"/>
      <c r="U95" s="191"/>
      <c r="V95" s="191"/>
      <c r="W95" s="191"/>
      <c r="X95" s="191"/>
      <c r="Y95" s="191"/>
      <c r="Z95" s="191"/>
      <c r="AA95" s="191"/>
      <c r="AB95" s="191"/>
      <c r="AC95" s="191"/>
      <c r="AD95" s="191"/>
      <c r="AE95" s="191"/>
      <c r="AF95" s="191"/>
      <c r="AG95" s="189">
        <f>'11 - Sklad kvetov Marianum'!J28</f>
        <v>0</v>
      </c>
      <c r="AH95" s="190"/>
      <c r="AI95" s="190"/>
      <c r="AJ95" s="190"/>
      <c r="AK95" s="190"/>
      <c r="AL95" s="190"/>
      <c r="AM95" s="190"/>
      <c r="AN95" s="189">
        <f>SUM(AG95,AT95)</f>
        <v>0</v>
      </c>
      <c r="AO95" s="190"/>
      <c r="AP95" s="190"/>
      <c r="AQ95" s="76" t="s">
        <v>72</v>
      </c>
      <c r="AR95" s="73"/>
      <c r="AS95" s="77">
        <v>0</v>
      </c>
      <c r="AT95" s="78">
        <f>ROUND(SUM(AV95:AW95),2)</f>
        <v>0</v>
      </c>
      <c r="AU95" s="79">
        <f>'11 - Sklad kvetov Marianum'!P114</f>
        <v>385.06395721999996</v>
      </c>
      <c r="AV95" s="78">
        <f>'11 - Sklad kvetov Marianum'!J31</f>
        <v>0</v>
      </c>
      <c r="AW95" s="78">
        <f>'11 - Sklad kvetov Marianum'!J32</f>
        <v>0</v>
      </c>
      <c r="AX95" s="78">
        <f>'11 - Sklad kvetov Marianum'!J33</f>
        <v>0</v>
      </c>
      <c r="AY95" s="78">
        <f>'11 - Sklad kvetov Marianum'!J34</f>
        <v>0</v>
      </c>
      <c r="AZ95" s="78">
        <f>'11 - Sklad kvetov Marianum'!F31</f>
        <v>0</v>
      </c>
      <c r="BA95" s="78">
        <f>'11 - Sklad kvetov Marianum'!F32</f>
        <v>0</v>
      </c>
      <c r="BB95" s="78">
        <f>'11 - Sklad kvetov Marianum'!F33</f>
        <v>0</v>
      </c>
      <c r="BC95" s="78">
        <f>'11 - Sklad kvetov Marianum'!F34</f>
        <v>0</v>
      </c>
      <c r="BD95" s="80">
        <f>'11 - Sklad kvetov Marianum'!F35</f>
        <v>0</v>
      </c>
      <c r="BT95" s="81" t="s">
        <v>73</v>
      </c>
      <c r="BU95" s="81" t="s">
        <v>74</v>
      </c>
      <c r="BV95" s="81" t="s">
        <v>69</v>
      </c>
      <c r="BW95" s="81" t="s">
        <v>4</v>
      </c>
      <c r="BX95" s="81" t="s">
        <v>70</v>
      </c>
      <c r="CL95" s="81" t="s">
        <v>1</v>
      </c>
    </row>
    <row r="96" spans="1:90" s="2" customFormat="1" ht="30" customHeight="1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s="2" customFormat="1" ht="6.9" customHeight="1">
      <c r="A97" s="26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</sheetData>
  <mergeCells count="40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11 - Sklad kvetov Marianum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168"/>
  <sheetViews>
    <sheetView showGridLines="0" topLeftCell="A171" workbookViewId="0">
      <selection activeCell="W15" sqref="W15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1.42578125" style="1" customWidth="1"/>
    <col min="9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82"/>
    </row>
    <row r="2" spans="1:46" s="1" customFormat="1" ht="36.9" customHeight="1">
      <c r="L2" s="166" t="s">
        <v>5</v>
      </c>
      <c r="M2" s="167"/>
      <c r="N2" s="167"/>
      <c r="O2" s="167"/>
      <c r="P2" s="167"/>
      <c r="Q2" s="167"/>
      <c r="R2" s="167"/>
      <c r="S2" s="167"/>
      <c r="T2" s="167"/>
      <c r="U2" s="167"/>
      <c r="V2" s="167"/>
      <c r="AT2" s="14" t="s">
        <v>4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68</v>
      </c>
    </row>
    <row r="4" spans="1:46" s="1" customFormat="1" ht="24.9" customHeight="1">
      <c r="B4" s="17"/>
      <c r="D4" s="18" t="s">
        <v>75</v>
      </c>
      <c r="L4" s="17"/>
      <c r="M4" s="83" t="s">
        <v>9</v>
      </c>
      <c r="AT4" s="14" t="s">
        <v>3</v>
      </c>
    </row>
    <row r="5" spans="1:46" s="1" customFormat="1" ht="6.9" customHeight="1">
      <c r="B5" s="17"/>
      <c r="L5" s="17"/>
    </row>
    <row r="6" spans="1:46" s="2" customFormat="1" ht="12" customHeight="1">
      <c r="A6" s="26"/>
      <c r="B6" s="27"/>
      <c r="C6" s="26"/>
      <c r="D6" s="23" t="s">
        <v>13</v>
      </c>
      <c r="E6" s="26"/>
      <c r="F6" s="26"/>
      <c r="G6" s="26"/>
      <c r="H6" s="26"/>
      <c r="I6" s="26"/>
      <c r="J6" s="26"/>
      <c r="K6" s="26"/>
      <c r="L6" s="3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</row>
    <row r="7" spans="1:46" s="2" customFormat="1" ht="16.5" customHeight="1">
      <c r="A7" s="26"/>
      <c r="B7" s="27"/>
      <c r="C7" s="26"/>
      <c r="D7" s="26"/>
      <c r="E7" s="173" t="s">
        <v>14</v>
      </c>
      <c r="F7" s="200"/>
      <c r="G7" s="200"/>
      <c r="H7" s="200"/>
      <c r="I7" s="26"/>
      <c r="J7" s="26"/>
      <c r="K7" s="26"/>
      <c r="L7" s="3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46" s="2" customFormat="1">
      <c r="A8" s="26"/>
      <c r="B8" s="27"/>
      <c r="C8" s="26"/>
      <c r="D8" s="26"/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2" customHeight="1">
      <c r="A9" s="26"/>
      <c r="B9" s="27"/>
      <c r="C9" s="26"/>
      <c r="D9" s="23" t="s">
        <v>15</v>
      </c>
      <c r="E9" s="26"/>
      <c r="F9" s="21" t="s">
        <v>1</v>
      </c>
      <c r="G9" s="26"/>
      <c r="H9" s="26"/>
      <c r="I9" s="23" t="s">
        <v>16</v>
      </c>
      <c r="J9" s="21" t="s">
        <v>1</v>
      </c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17</v>
      </c>
      <c r="E10" s="26"/>
      <c r="F10" s="21" t="s">
        <v>18</v>
      </c>
      <c r="G10" s="26"/>
      <c r="H10" s="26"/>
      <c r="I10" s="23" t="s">
        <v>19</v>
      </c>
      <c r="J10" s="49">
        <v>44522</v>
      </c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0.95" customHeight="1">
      <c r="A11" s="26"/>
      <c r="B11" s="27"/>
      <c r="C11" s="26"/>
      <c r="D11" s="26"/>
      <c r="E11" s="26"/>
      <c r="F11" s="26"/>
      <c r="G11" s="26"/>
      <c r="H11" s="26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20</v>
      </c>
      <c r="E12" s="26"/>
      <c r="F12" s="26"/>
      <c r="G12" s="26"/>
      <c r="H12" s="26"/>
      <c r="I12" s="23" t="s">
        <v>21</v>
      </c>
      <c r="J12" s="21" t="str">
        <f>IF('Rekapitulácia stavby'!AN10="","",'Rekapitulácia stavby'!AN10)</f>
        <v/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8" customHeight="1">
      <c r="A13" s="26"/>
      <c r="B13" s="27"/>
      <c r="C13" s="26"/>
      <c r="D13" s="26"/>
      <c r="E13" s="21" t="str">
        <f>IF('Rekapitulácia stavby'!E11="","",'Rekapitulácia stavby'!E11)</f>
        <v xml:space="preserve"> </v>
      </c>
      <c r="F13" s="26"/>
      <c r="G13" s="26"/>
      <c r="H13" s="26"/>
      <c r="I13" s="23" t="s">
        <v>22</v>
      </c>
      <c r="J13" s="21" t="str">
        <f>IF('Rekapitulácia stavby'!AN11="","",'Rekapitulácia stavby'!AN11)</f>
        <v/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6.9" customHeigh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23</v>
      </c>
      <c r="E15" s="26"/>
      <c r="F15" s="26"/>
      <c r="G15" s="26"/>
      <c r="H15" s="26"/>
      <c r="I15" s="23" t="s">
        <v>21</v>
      </c>
      <c r="J15" s="21" t="str">
        <f>'Rekapitulácia stavby'!AN13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8" customHeight="1">
      <c r="A16" s="26"/>
      <c r="B16" s="27"/>
      <c r="C16" s="26"/>
      <c r="D16" s="26"/>
      <c r="E16" s="194" t="str">
        <f>'Rekapitulácia stavby'!E14</f>
        <v xml:space="preserve"> </v>
      </c>
      <c r="F16" s="194"/>
      <c r="G16" s="194"/>
      <c r="H16" s="194"/>
      <c r="I16" s="23" t="s">
        <v>22</v>
      </c>
      <c r="J16" s="21" t="str">
        <f>'Rekapitulácia stavby'!AN14</f>
        <v/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6.9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>
      <c r="A18" s="26"/>
      <c r="B18" s="27"/>
      <c r="C18" s="26"/>
      <c r="D18" s="23" t="s">
        <v>24</v>
      </c>
      <c r="E18" s="26"/>
      <c r="F18" s="26"/>
      <c r="G18" s="26"/>
      <c r="H18" s="26"/>
      <c r="I18" s="23" t="s">
        <v>21</v>
      </c>
      <c r="J18" s="21" t="str">
        <f>IF('Rekapitulácia stavby'!AN16="","",'Rekapitulácia stavby'!AN16)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>
      <c r="A19" s="26"/>
      <c r="B19" s="27"/>
      <c r="C19" s="26"/>
      <c r="D19" s="26"/>
      <c r="E19" s="21" t="str">
        <f>IF('Rekapitulácia stavby'!E17="","",'Rekapitulácia stavby'!E17)</f>
        <v xml:space="preserve"> </v>
      </c>
      <c r="F19" s="26"/>
      <c r="G19" s="26"/>
      <c r="H19" s="26"/>
      <c r="I19" s="23" t="s">
        <v>22</v>
      </c>
      <c r="J19" s="21" t="str">
        <f>IF('Rekapitulácia stavby'!AN17="","",'Rekapitulácia stavby'!AN17)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>
      <c r="A21" s="26"/>
      <c r="B21" s="27"/>
      <c r="C21" s="26"/>
      <c r="D21" s="23" t="s">
        <v>26</v>
      </c>
      <c r="E21" s="26"/>
      <c r="F21" s="26"/>
      <c r="G21" s="26"/>
      <c r="H21" s="26"/>
      <c r="I21" s="23" t="s">
        <v>21</v>
      </c>
      <c r="J21" s="21" t="str">
        <f>IF('Rekapitulácia stavby'!AN19="","",'Rekapitulácia stavby'!AN19)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>
      <c r="A22" s="26"/>
      <c r="B22" s="27"/>
      <c r="C22" s="26"/>
      <c r="D22" s="26"/>
      <c r="E22" s="21" t="str">
        <f>IF('Rekapitulácia stavby'!E20="","",'Rekapitulácia stavby'!E20)</f>
        <v xml:space="preserve"> </v>
      </c>
      <c r="F22" s="26"/>
      <c r="G22" s="26"/>
      <c r="H22" s="26"/>
      <c r="I22" s="23" t="s">
        <v>22</v>
      </c>
      <c r="J22" s="21" t="str">
        <f>IF('Rekapitulácia stavby'!AN20="","",'Rekapitulácia stavby'!AN20)</f>
        <v/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>
      <c r="A24" s="26"/>
      <c r="B24" s="27"/>
      <c r="C24" s="26"/>
      <c r="D24" s="23" t="s">
        <v>27</v>
      </c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8" customFormat="1" ht="16.5" customHeight="1">
      <c r="A25" s="84"/>
      <c r="B25" s="85"/>
      <c r="C25" s="84"/>
      <c r="D25" s="84"/>
      <c r="E25" s="196" t="s">
        <v>1</v>
      </c>
      <c r="F25" s="196"/>
      <c r="G25" s="196"/>
      <c r="H25" s="196"/>
      <c r="I25" s="84"/>
      <c r="J25" s="84"/>
      <c r="K25" s="84"/>
      <c r="L25" s="86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</row>
    <row r="26" spans="1:31" s="2" customFormat="1" ht="6.9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" customHeight="1">
      <c r="A27" s="26"/>
      <c r="B27" s="27"/>
      <c r="C27" s="26"/>
      <c r="D27" s="60"/>
      <c r="E27" s="60"/>
      <c r="F27" s="60"/>
      <c r="G27" s="60"/>
      <c r="H27" s="60"/>
      <c r="I27" s="60"/>
      <c r="J27" s="60"/>
      <c r="K27" s="60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25.35" customHeight="1">
      <c r="A28" s="26"/>
      <c r="B28" s="27"/>
      <c r="C28" s="26"/>
      <c r="D28" s="87" t="s">
        <v>28</v>
      </c>
      <c r="E28" s="26"/>
      <c r="F28" s="26"/>
      <c r="G28" s="26"/>
      <c r="H28" s="26"/>
      <c r="I28" s="26"/>
      <c r="J28" s="65">
        <f>ROUND(J114, 2)</f>
        <v>0</v>
      </c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4.4" customHeight="1">
      <c r="A30" s="26"/>
      <c r="B30" s="27"/>
      <c r="C30" s="26"/>
      <c r="D30" s="26"/>
      <c r="E30" s="26"/>
      <c r="F30" s="30" t="s">
        <v>30</v>
      </c>
      <c r="G30" s="26"/>
      <c r="H30" s="26"/>
      <c r="I30" s="30" t="s">
        <v>29</v>
      </c>
      <c r="J30" s="30" t="s">
        <v>31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14.4" customHeight="1">
      <c r="A31" s="26"/>
      <c r="B31" s="27"/>
      <c r="C31" s="26"/>
      <c r="D31" s="88" t="s">
        <v>32</v>
      </c>
      <c r="E31" s="23" t="s">
        <v>33</v>
      </c>
      <c r="F31" s="89">
        <f>ROUND((SUM(BE114:BE167)),  2)</f>
        <v>0</v>
      </c>
      <c r="G31" s="26"/>
      <c r="H31" s="26"/>
      <c r="I31" s="90">
        <v>0.2</v>
      </c>
      <c r="J31" s="89">
        <f>ROUND(((SUM(BE114:BE167))*I31),  2)</f>
        <v>0</v>
      </c>
      <c r="K31" s="26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customHeight="1">
      <c r="A32" s="26"/>
      <c r="B32" s="27"/>
      <c r="C32" s="26"/>
      <c r="D32" s="26"/>
      <c r="E32" s="23" t="s">
        <v>34</v>
      </c>
      <c r="F32" s="89">
        <f>ROUND((SUM(BF114:BF167)),  2)</f>
        <v>0</v>
      </c>
      <c r="G32" s="26"/>
      <c r="H32" s="26"/>
      <c r="I32" s="90">
        <v>0.2</v>
      </c>
      <c r="J32" s="89">
        <f>ROUND(((SUM(BF114:BF167))*I32), 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hidden="1" customHeight="1">
      <c r="A33" s="26"/>
      <c r="B33" s="27"/>
      <c r="C33" s="26"/>
      <c r="D33" s="26"/>
      <c r="E33" s="23" t="s">
        <v>35</v>
      </c>
      <c r="F33" s="89">
        <f>ROUND((SUM(BG114:BG167)),  2)</f>
        <v>0</v>
      </c>
      <c r="G33" s="26"/>
      <c r="H33" s="26"/>
      <c r="I33" s="90">
        <v>0.2</v>
      </c>
      <c r="J33" s="89">
        <f>0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hidden="1" customHeight="1">
      <c r="A34" s="26"/>
      <c r="B34" s="27"/>
      <c r="C34" s="26"/>
      <c r="D34" s="26"/>
      <c r="E34" s="23" t="s">
        <v>36</v>
      </c>
      <c r="F34" s="89">
        <f>ROUND((SUM(BH114:BH167)),  2)</f>
        <v>0</v>
      </c>
      <c r="G34" s="26"/>
      <c r="H34" s="26"/>
      <c r="I34" s="90">
        <v>0.2</v>
      </c>
      <c r="J34" s="89">
        <f>0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37</v>
      </c>
      <c r="F35" s="89">
        <f>ROUND((SUM(BI114:BI167)),  2)</f>
        <v>0</v>
      </c>
      <c r="G35" s="26"/>
      <c r="H35" s="26"/>
      <c r="I35" s="90">
        <v>0</v>
      </c>
      <c r="J35" s="89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6.9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25.35" customHeight="1">
      <c r="A37" s="26"/>
      <c r="B37" s="27"/>
      <c r="C37" s="91"/>
      <c r="D37" s="92" t="s">
        <v>38</v>
      </c>
      <c r="E37" s="54"/>
      <c r="F37" s="54"/>
      <c r="G37" s="93" t="s">
        <v>39</v>
      </c>
      <c r="H37" s="94" t="s">
        <v>40</v>
      </c>
      <c r="I37" s="54"/>
      <c r="J37" s="95">
        <f>SUM(J28:J35)</f>
        <v>0</v>
      </c>
      <c r="K37" s="9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1" customFormat="1" ht="14.4" customHeight="1">
      <c r="B39" s="17"/>
      <c r="L39" s="17"/>
    </row>
    <row r="40" spans="1:31" s="1" customFormat="1" ht="14.4" customHeight="1">
      <c r="B40" s="17"/>
      <c r="L40" s="17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36"/>
      <c r="D50" s="37" t="s">
        <v>41</v>
      </c>
      <c r="E50" s="38"/>
      <c r="F50" s="38"/>
      <c r="G50" s="37" t="s">
        <v>42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6"/>
      <c r="B61" s="27"/>
      <c r="C61" s="26"/>
      <c r="D61" s="39" t="s">
        <v>43</v>
      </c>
      <c r="E61" s="29"/>
      <c r="F61" s="97" t="s">
        <v>44</v>
      </c>
      <c r="G61" s="39" t="s">
        <v>43</v>
      </c>
      <c r="H61" s="29"/>
      <c r="I61" s="29"/>
      <c r="J61" s="98" t="s">
        <v>44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6"/>
      <c r="B65" s="27"/>
      <c r="C65" s="26"/>
      <c r="D65" s="37" t="s">
        <v>45</v>
      </c>
      <c r="E65" s="40"/>
      <c r="F65" s="40"/>
      <c r="G65" s="37" t="s">
        <v>46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6"/>
      <c r="B76" s="27"/>
      <c r="C76" s="26"/>
      <c r="D76" s="39" t="s">
        <v>43</v>
      </c>
      <c r="E76" s="29"/>
      <c r="F76" s="97" t="s">
        <v>44</v>
      </c>
      <c r="G76" s="39" t="s">
        <v>43</v>
      </c>
      <c r="H76" s="29"/>
      <c r="I76" s="29"/>
      <c r="J76" s="98" t="s">
        <v>44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customHeight="1">
      <c r="A82" s="26"/>
      <c r="B82" s="27"/>
      <c r="C82" s="18" t="s">
        <v>76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173" t="str">
        <f>E7</f>
        <v>Sklad kvetov Marianum</v>
      </c>
      <c r="F85" s="200"/>
      <c r="G85" s="200"/>
      <c r="H85" s="200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6.9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2" customHeight="1">
      <c r="A87" s="26"/>
      <c r="B87" s="27"/>
      <c r="C87" s="23" t="s">
        <v>17</v>
      </c>
      <c r="D87" s="26"/>
      <c r="E87" s="26"/>
      <c r="F87" s="21" t="str">
        <f>F10</f>
        <v xml:space="preserve"> </v>
      </c>
      <c r="G87" s="26"/>
      <c r="H87" s="26"/>
      <c r="I87" s="23" t="s">
        <v>19</v>
      </c>
      <c r="J87" s="49">
        <f>IF(J10="","",J10)</f>
        <v>44522</v>
      </c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5.15" customHeight="1">
      <c r="A89" s="26"/>
      <c r="B89" s="27"/>
      <c r="C89" s="23" t="s">
        <v>20</v>
      </c>
      <c r="D89" s="26"/>
      <c r="E89" s="26"/>
      <c r="F89" s="21" t="str">
        <f>E13</f>
        <v xml:space="preserve"> </v>
      </c>
      <c r="G89" s="26"/>
      <c r="H89" s="26"/>
      <c r="I89" s="23" t="s">
        <v>24</v>
      </c>
      <c r="J89" s="24" t="str">
        <f>E19</f>
        <v xml:space="preserve"> 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15.15" customHeight="1">
      <c r="A90" s="26"/>
      <c r="B90" s="27"/>
      <c r="C90" s="23" t="s">
        <v>23</v>
      </c>
      <c r="D90" s="26"/>
      <c r="E90" s="26"/>
      <c r="F90" s="21" t="str">
        <f>IF(E16="","",E16)</f>
        <v xml:space="preserve"> </v>
      </c>
      <c r="G90" s="26"/>
      <c r="H90" s="26"/>
      <c r="I90" s="23" t="s">
        <v>26</v>
      </c>
      <c r="J90" s="24" t="str">
        <f>E22</f>
        <v xml:space="preserve"> </v>
      </c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0.35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29.25" customHeight="1">
      <c r="A92" s="26"/>
      <c r="B92" s="27"/>
      <c r="C92" s="99" t="s">
        <v>77</v>
      </c>
      <c r="D92" s="91"/>
      <c r="E92" s="91"/>
      <c r="F92" s="91"/>
      <c r="G92" s="91"/>
      <c r="H92" s="91"/>
      <c r="I92" s="91"/>
      <c r="J92" s="100" t="s">
        <v>78</v>
      </c>
      <c r="K92" s="91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2.95" customHeight="1">
      <c r="A94" s="26"/>
      <c r="B94" s="27"/>
      <c r="C94" s="101" t="s">
        <v>79</v>
      </c>
      <c r="D94" s="26"/>
      <c r="E94" s="26"/>
      <c r="F94" s="26"/>
      <c r="G94" s="26"/>
      <c r="H94" s="26"/>
      <c r="I94" s="26"/>
      <c r="J94" s="65">
        <f>J114</f>
        <v>0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U94" s="14" t="s">
        <v>80</v>
      </c>
    </row>
    <row r="95" spans="1:47" s="9" customFormat="1" ht="24.9" customHeight="1">
      <c r="B95" s="102"/>
      <c r="D95" s="103" t="s">
        <v>81</v>
      </c>
      <c r="E95" s="104"/>
      <c r="F95" s="104"/>
      <c r="G95" s="104"/>
      <c r="H95" s="104"/>
      <c r="I95" s="104"/>
      <c r="J95" s="105">
        <f>J115</f>
        <v>0</v>
      </c>
      <c r="L95" s="102"/>
    </row>
    <row r="96" spans="1:47" s="10" customFormat="1" ht="19.95" customHeight="1">
      <c r="B96" s="106"/>
      <c r="D96" s="107" t="s">
        <v>82</v>
      </c>
      <c r="E96" s="108"/>
      <c r="F96" s="108"/>
      <c r="G96" s="108"/>
      <c r="H96" s="108"/>
      <c r="I96" s="108"/>
      <c r="J96" s="109">
        <f>J121</f>
        <v>0</v>
      </c>
      <c r="L96" s="106"/>
    </row>
    <row r="97" spans="1:31" s="2" customFormat="1" ht="21.7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31" s="2" customFormat="1" ht="6.9" customHeight="1">
      <c r="A98" s="26"/>
      <c r="B98" s="41"/>
      <c r="C98" s="42"/>
      <c r="D98" s="42"/>
      <c r="E98" s="42"/>
      <c r="F98" s="42"/>
      <c r="G98" s="42"/>
      <c r="H98" s="42"/>
      <c r="I98" s="42"/>
      <c r="J98" s="42"/>
      <c r="K98" s="42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</row>
    <row r="102" spans="1:31" s="2" customFormat="1" ht="6.9" customHeight="1">
      <c r="A102" s="26"/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3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31" s="2" customFormat="1" ht="24.9" customHeight="1">
      <c r="A103" s="26"/>
      <c r="B103" s="27"/>
      <c r="C103" s="18" t="s">
        <v>83</v>
      </c>
      <c r="D103" s="26"/>
      <c r="E103" s="26"/>
      <c r="F103" s="26"/>
      <c r="G103" s="26"/>
      <c r="H103" s="26"/>
      <c r="I103" s="26"/>
      <c r="J103" s="26"/>
      <c r="K103" s="26"/>
      <c r="L103" s="3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31" s="2" customFormat="1" ht="6.9" customHeight="1">
      <c r="A104" s="26"/>
      <c r="B104" s="27"/>
      <c r="C104" s="26"/>
      <c r="D104" s="26"/>
      <c r="E104" s="26"/>
      <c r="F104" s="26"/>
      <c r="G104" s="26"/>
      <c r="H104" s="26"/>
      <c r="I104" s="26"/>
      <c r="J104" s="26"/>
      <c r="K104" s="26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s="2" customFormat="1" ht="12" customHeight="1">
      <c r="A105" s="26"/>
      <c r="B105" s="27"/>
      <c r="C105" s="23" t="s">
        <v>13</v>
      </c>
      <c r="D105" s="26"/>
      <c r="E105" s="26"/>
      <c r="F105" s="26"/>
      <c r="G105" s="26"/>
      <c r="H105" s="26"/>
      <c r="I105" s="26"/>
      <c r="J105" s="26"/>
      <c r="K105" s="26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16.5" customHeight="1">
      <c r="A106" s="26"/>
      <c r="B106" s="27"/>
      <c r="C106" s="26"/>
      <c r="D106" s="26"/>
      <c r="E106" s="173" t="str">
        <f>E7</f>
        <v>Sklad kvetov Marianum</v>
      </c>
      <c r="F106" s="200"/>
      <c r="G106" s="200"/>
      <c r="H106" s="200"/>
      <c r="I106" s="26"/>
      <c r="J106" s="26"/>
      <c r="K106" s="26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6.9" customHeight="1">
      <c r="A107" s="26"/>
      <c r="B107" s="27"/>
      <c r="C107" s="26"/>
      <c r="D107" s="26"/>
      <c r="E107" s="26"/>
      <c r="F107" s="26"/>
      <c r="G107" s="26"/>
      <c r="H107" s="26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12" customHeight="1">
      <c r="A108" s="26"/>
      <c r="B108" s="27"/>
      <c r="C108" s="23" t="s">
        <v>17</v>
      </c>
      <c r="D108" s="26"/>
      <c r="E108" s="26"/>
      <c r="F108" s="21" t="str">
        <f>F10</f>
        <v xml:space="preserve"> </v>
      </c>
      <c r="G108" s="26"/>
      <c r="H108" s="26"/>
      <c r="I108" s="23" t="s">
        <v>19</v>
      </c>
      <c r="J108" s="49">
        <f>IF(J10="","",J10)</f>
        <v>44522</v>
      </c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6.9" customHeight="1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5.15" customHeight="1">
      <c r="A110" s="26"/>
      <c r="B110" s="27"/>
      <c r="C110" s="23" t="s">
        <v>20</v>
      </c>
      <c r="D110" s="26"/>
      <c r="E110" s="26"/>
      <c r="F110" s="21" t="str">
        <f>E13</f>
        <v xml:space="preserve"> </v>
      </c>
      <c r="G110" s="26"/>
      <c r="H110" s="26"/>
      <c r="I110" s="23" t="s">
        <v>24</v>
      </c>
      <c r="J110" s="24" t="str">
        <f>E19</f>
        <v xml:space="preserve"> </v>
      </c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5.15" customHeight="1">
      <c r="A111" s="26"/>
      <c r="B111" s="27"/>
      <c r="C111" s="23" t="s">
        <v>23</v>
      </c>
      <c r="D111" s="26"/>
      <c r="E111" s="26"/>
      <c r="F111" s="21" t="str">
        <f>IF(E16="","",E16)</f>
        <v xml:space="preserve"> </v>
      </c>
      <c r="G111" s="26"/>
      <c r="H111" s="26"/>
      <c r="I111" s="23" t="s">
        <v>26</v>
      </c>
      <c r="J111" s="24" t="str">
        <f>E22</f>
        <v xml:space="preserve"> </v>
      </c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0.35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11" customFormat="1" ht="29.25" customHeight="1">
      <c r="A113" s="110"/>
      <c r="B113" s="111"/>
      <c r="C113" s="112" t="s">
        <v>84</v>
      </c>
      <c r="D113" s="113" t="s">
        <v>53</v>
      </c>
      <c r="E113" s="113" t="s">
        <v>49</v>
      </c>
      <c r="F113" s="113" t="s">
        <v>50</v>
      </c>
      <c r="G113" s="113" t="s">
        <v>85</v>
      </c>
      <c r="H113" s="113" t="s">
        <v>86</v>
      </c>
      <c r="I113" s="113" t="s">
        <v>87</v>
      </c>
      <c r="J113" s="114" t="s">
        <v>78</v>
      </c>
      <c r="K113" s="115" t="s">
        <v>88</v>
      </c>
      <c r="L113" s="116"/>
      <c r="M113" s="56" t="s">
        <v>1</v>
      </c>
      <c r="N113" s="57" t="s">
        <v>32</v>
      </c>
      <c r="O113" s="57" t="s">
        <v>89</v>
      </c>
      <c r="P113" s="57" t="s">
        <v>90</v>
      </c>
      <c r="Q113" s="57" t="s">
        <v>91</v>
      </c>
      <c r="R113" s="57" t="s">
        <v>92</v>
      </c>
      <c r="S113" s="57" t="s">
        <v>93</v>
      </c>
      <c r="T113" s="58" t="s">
        <v>94</v>
      </c>
      <c r="U113" s="110"/>
      <c r="V113" s="110"/>
      <c r="W113" s="110"/>
      <c r="X113" s="110"/>
      <c r="Y113" s="110"/>
      <c r="Z113" s="110"/>
      <c r="AA113" s="110"/>
      <c r="AB113" s="110"/>
      <c r="AC113" s="110"/>
      <c r="AD113" s="110"/>
      <c r="AE113" s="110"/>
    </row>
    <row r="114" spans="1:65" s="2" customFormat="1" ht="22.95" customHeight="1">
      <c r="A114" s="26"/>
      <c r="B114" s="27"/>
      <c r="C114" s="63" t="s">
        <v>79</v>
      </c>
      <c r="D114" s="26"/>
      <c r="E114" s="26"/>
      <c r="F114" s="26"/>
      <c r="G114" s="26"/>
      <c r="H114" s="26"/>
      <c r="I114" s="26"/>
      <c r="J114" s="117">
        <f>BK114</f>
        <v>0</v>
      </c>
      <c r="K114" s="26"/>
      <c r="L114" s="27"/>
      <c r="M114" s="59"/>
      <c r="N114" s="50"/>
      <c r="O114" s="60"/>
      <c r="P114" s="118">
        <f>P115</f>
        <v>385.06395721999996</v>
      </c>
      <c r="Q114" s="60"/>
      <c r="R114" s="118">
        <f>R115</f>
        <v>52.58723049999999</v>
      </c>
      <c r="S114" s="60"/>
      <c r="T114" s="119">
        <f>T115</f>
        <v>7.4794799999999997</v>
      </c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T114" s="14" t="s">
        <v>67</v>
      </c>
      <c r="AU114" s="14" t="s">
        <v>80</v>
      </c>
      <c r="BK114" s="120">
        <f>BK115</f>
        <v>0</v>
      </c>
    </row>
    <row r="115" spans="1:65" s="12" customFormat="1" ht="25.95" customHeight="1">
      <c r="B115" s="121"/>
      <c r="D115" s="122" t="s">
        <v>67</v>
      </c>
      <c r="E115" s="123" t="s">
        <v>95</v>
      </c>
      <c r="F115" s="123" t="s">
        <v>96</v>
      </c>
      <c r="J115" s="124">
        <f>BK115</f>
        <v>0</v>
      </c>
      <c r="L115" s="121"/>
      <c r="M115" s="125"/>
      <c r="N115" s="126"/>
      <c r="O115" s="126"/>
      <c r="P115" s="127">
        <f>P116+SUM(P117:P121)</f>
        <v>385.06395721999996</v>
      </c>
      <c r="Q115" s="126"/>
      <c r="R115" s="127">
        <f>R116+SUM(R117:R121)</f>
        <v>52.58723049999999</v>
      </c>
      <c r="S115" s="126"/>
      <c r="T115" s="128">
        <f>T116+SUM(T117:T121)</f>
        <v>7.4794799999999997</v>
      </c>
      <c r="AR115" s="122" t="s">
        <v>73</v>
      </c>
      <c r="AT115" s="129" t="s">
        <v>67</v>
      </c>
      <c r="AU115" s="129" t="s">
        <v>68</v>
      </c>
      <c r="AY115" s="122" t="s">
        <v>97</v>
      </c>
      <c r="BK115" s="130">
        <f>BK116+SUM(BK117:BK121)</f>
        <v>0</v>
      </c>
    </row>
    <row r="116" spans="1:65" s="2" customFormat="1" ht="14.4" customHeight="1">
      <c r="A116" s="26"/>
      <c r="B116" s="131"/>
      <c r="C116" s="132" t="s">
        <v>98</v>
      </c>
      <c r="D116" s="132" t="s">
        <v>99</v>
      </c>
      <c r="E116" s="133" t="s">
        <v>100</v>
      </c>
      <c r="F116" s="134" t="s">
        <v>101</v>
      </c>
      <c r="G116" s="135" t="s">
        <v>102</v>
      </c>
      <c r="H116" s="136">
        <v>19.91</v>
      </c>
      <c r="I116" s="137"/>
      <c r="J116" s="137"/>
      <c r="K116" s="138"/>
      <c r="L116" s="27"/>
      <c r="M116" s="139" t="s">
        <v>1</v>
      </c>
      <c r="N116" s="140" t="s">
        <v>34</v>
      </c>
      <c r="O116" s="141">
        <v>8.9999999999999993E-3</v>
      </c>
      <c r="P116" s="141">
        <f>O116*H116</f>
        <v>0.17918999999999999</v>
      </c>
      <c r="Q116" s="141">
        <v>0</v>
      </c>
      <c r="R116" s="141">
        <f>Q116*H116</f>
        <v>0</v>
      </c>
      <c r="S116" s="141">
        <v>0</v>
      </c>
      <c r="T116" s="142">
        <f>S116*H116</f>
        <v>0</v>
      </c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R116" s="143" t="s">
        <v>103</v>
      </c>
      <c r="AT116" s="143" t="s">
        <v>99</v>
      </c>
      <c r="AU116" s="143" t="s">
        <v>73</v>
      </c>
      <c r="AY116" s="14" t="s">
        <v>97</v>
      </c>
      <c r="BE116" s="144">
        <f>IF(N116="základná",J116,0)</f>
        <v>0</v>
      </c>
      <c r="BF116" s="144">
        <f>IF(N116="znížená",J116,0)</f>
        <v>0</v>
      </c>
      <c r="BG116" s="144">
        <f>IF(N116="zákl. prenesená",J116,0)</f>
        <v>0</v>
      </c>
      <c r="BH116" s="144">
        <f>IF(N116="zníž. prenesená",J116,0)</f>
        <v>0</v>
      </c>
      <c r="BI116" s="144">
        <f>IF(N116="nulová",J116,0)</f>
        <v>0</v>
      </c>
      <c r="BJ116" s="14" t="s">
        <v>104</v>
      </c>
      <c r="BK116" s="144">
        <f>ROUND(I116*H116,2)</f>
        <v>0</v>
      </c>
      <c r="BL116" s="14" t="s">
        <v>103</v>
      </c>
      <c r="BM116" s="143" t="s">
        <v>105</v>
      </c>
    </row>
    <row r="117" spans="1:65" s="2" customFormat="1" ht="14.4" customHeight="1">
      <c r="A117" s="26"/>
      <c r="B117" s="131"/>
      <c r="C117" s="145" t="s">
        <v>106</v>
      </c>
      <c r="D117" s="145" t="s">
        <v>107</v>
      </c>
      <c r="E117" s="146" t="s">
        <v>108</v>
      </c>
      <c r="F117" s="147" t="s">
        <v>109</v>
      </c>
      <c r="G117" s="148" t="s">
        <v>110</v>
      </c>
      <c r="H117" s="149">
        <v>1</v>
      </c>
      <c r="I117" s="150"/>
      <c r="J117" s="150"/>
      <c r="K117" s="151"/>
      <c r="L117" s="152"/>
      <c r="M117" s="153" t="s">
        <v>1</v>
      </c>
      <c r="N117" s="154" t="s">
        <v>34</v>
      </c>
      <c r="O117" s="141">
        <v>0</v>
      </c>
      <c r="P117" s="141">
        <f>O117*H117</f>
        <v>0</v>
      </c>
      <c r="Q117" s="141">
        <v>8.6400000000000005E-2</v>
      </c>
      <c r="R117" s="141">
        <f>Q117*H117</f>
        <v>8.6400000000000005E-2</v>
      </c>
      <c r="S117" s="141">
        <v>0</v>
      </c>
      <c r="T117" s="142">
        <f>S117*H117</f>
        <v>0</v>
      </c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R117" s="143" t="s">
        <v>111</v>
      </c>
      <c r="AT117" s="143" t="s">
        <v>107</v>
      </c>
      <c r="AU117" s="143" t="s">
        <v>73</v>
      </c>
      <c r="AY117" s="14" t="s">
        <v>97</v>
      </c>
      <c r="BE117" s="144">
        <f>IF(N117="základná",J117,0)</f>
        <v>0</v>
      </c>
      <c r="BF117" s="144">
        <f>IF(N117="znížená",J117,0)</f>
        <v>0</v>
      </c>
      <c r="BG117" s="144">
        <f>IF(N117="zákl. prenesená",J117,0)</f>
        <v>0</v>
      </c>
      <c r="BH117" s="144">
        <f>IF(N117="zníž. prenesená",J117,0)</f>
        <v>0</v>
      </c>
      <c r="BI117" s="144">
        <f>IF(N117="nulová",J117,0)</f>
        <v>0</v>
      </c>
      <c r="BJ117" s="14" t="s">
        <v>104</v>
      </c>
      <c r="BK117" s="144">
        <f>ROUND(I117*H117,2)</f>
        <v>0</v>
      </c>
      <c r="BL117" s="14" t="s">
        <v>103</v>
      </c>
      <c r="BM117" s="143" t="s">
        <v>112</v>
      </c>
    </row>
    <row r="118" spans="1:65" s="2" customFormat="1" ht="14.4" customHeight="1">
      <c r="A118" s="26"/>
      <c r="B118" s="131"/>
      <c r="C118" s="132" t="s">
        <v>113</v>
      </c>
      <c r="D118" s="132" t="s">
        <v>99</v>
      </c>
      <c r="E118" s="133" t="s">
        <v>114</v>
      </c>
      <c r="F118" s="134" t="s">
        <v>115</v>
      </c>
      <c r="G118" s="135" t="s">
        <v>116</v>
      </c>
      <c r="H118" s="136">
        <v>15.32</v>
      </c>
      <c r="I118" s="137"/>
      <c r="J118" s="137"/>
      <c r="K118" s="138"/>
      <c r="L118" s="27"/>
      <c r="M118" s="139" t="s">
        <v>1</v>
      </c>
      <c r="N118" s="140" t="s">
        <v>34</v>
      </c>
      <c r="O118" s="141">
        <v>0</v>
      </c>
      <c r="P118" s="141">
        <f>O118*H118</f>
        <v>0</v>
      </c>
      <c r="Q118" s="141">
        <v>0</v>
      </c>
      <c r="R118" s="141">
        <f>Q118*H118</f>
        <v>0</v>
      </c>
      <c r="S118" s="141">
        <v>0</v>
      </c>
      <c r="T118" s="142">
        <f>S118*H118</f>
        <v>0</v>
      </c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R118" s="143" t="s">
        <v>103</v>
      </c>
      <c r="AT118" s="143" t="s">
        <v>99</v>
      </c>
      <c r="AU118" s="143" t="s">
        <v>73</v>
      </c>
      <c r="AY118" s="14" t="s">
        <v>97</v>
      </c>
      <c r="BE118" s="144">
        <f>IF(N118="základná",J118,0)</f>
        <v>0</v>
      </c>
      <c r="BF118" s="144">
        <f>IF(N118="znížená",J118,0)</f>
        <v>0</v>
      </c>
      <c r="BG118" s="144">
        <f>IF(N118="zákl. prenesená",J118,0)</f>
        <v>0</v>
      </c>
      <c r="BH118" s="144">
        <f>IF(N118="zníž. prenesená",J118,0)</f>
        <v>0</v>
      </c>
      <c r="BI118" s="144">
        <f>IF(N118="nulová",J118,0)</f>
        <v>0</v>
      </c>
      <c r="BJ118" s="14" t="s">
        <v>104</v>
      </c>
      <c r="BK118" s="144">
        <f>ROUND(I118*H118,2)</f>
        <v>0</v>
      </c>
      <c r="BL118" s="14" t="s">
        <v>103</v>
      </c>
      <c r="BM118" s="143" t="s">
        <v>117</v>
      </c>
    </row>
    <row r="119" spans="1:65" s="2" customFormat="1" ht="24.15" customHeight="1">
      <c r="A119" s="26"/>
      <c r="B119" s="131"/>
      <c r="C119" s="132" t="s">
        <v>118</v>
      </c>
      <c r="D119" s="132" t="s">
        <v>99</v>
      </c>
      <c r="E119" s="133" t="s">
        <v>119</v>
      </c>
      <c r="F119" s="134" t="s">
        <v>120</v>
      </c>
      <c r="G119" s="135" t="s">
        <v>116</v>
      </c>
      <c r="H119" s="136">
        <v>20.53</v>
      </c>
      <c r="I119" s="137"/>
      <c r="J119" s="137"/>
      <c r="K119" s="138"/>
      <c r="L119" s="27"/>
      <c r="M119" s="139" t="s">
        <v>1</v>
      </c>
      <c r="N119" s="140" t="s">
        <v>34</v>
      </c>
      <c r="O119" s="141">
        <v>0</v>
      </c>
      <c r="P119" s="141">
        <f>O119*H119</f>
        <v>0</v>
      </c>
      <c r="Q119" s="141">
        <v>0</v>
      </c>
      <c r="R119" s="141">
        <f>Q119*H119</f>
        <v>0</v>
      </c>
      <c r="S119" s="141">
        <v>0</v>
      </c>
      <c r="T119" s="142">
        <f>S119*H119</f>
        <v>0</v>
      </c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R119" s="143" t="s">
        <v>103</v>
      </c>
      <c r="AT119" s="143" t="s">
        <v>99</v>
      </c>
      <c r="AU119" s="143" t="s">
        <v>73</v>
      </c>
      <c r="AY119" s="14" t="s">
        <v>97</v>
      </c>
      <c r="BE119" s="144">
        <f>IF(N119="základná",J119,0)</f>
        <v>0</v>
      </c>
      <c r="BF119" s="144">
        <f>IF(N119="znížená",J119,0)</f>
        <v>0</v>
      </c>
      <c r="BG119" s="144">
        <f>IF(N119="zákl. prenesená",J119,0)</f>
        <v>0</v>
      </c>
      <c r="BH119" s="144">
        <f>IF(N119="zníž. prenesená",J119,0)</f>
        <v>0</v>
      </c>
      <c r="BI119" s="144">
        <f>IF(N119="nulová",J119,0)</f>
        <v>0</v>
      </c>
      <c r="BJ119" s="14" t="s">
        <v>104</v>
      </c>
      <c r="BK119" s="144">
        <f>ROUND(I119*H119,2)</f>
        <v>0</v>
      </c>
      <c r="BL119" s="14" t="s">
        <v>103</v>
      </c>
      <c r="BM119" s="143" t="s">
        <v>121</v>
      </c>
    </row>
    <row r="120" spans="1:65" s="2" customFormat="1" ht="14.4" customHeight="1">
      <c r="A120" s="26"/>
      <c r="B120" s="131"/>
      <c r="C120" s="132" t="s">
        <v>122</v>
      </c>
      <c r="D120" s="132" t="s">
        <v>99</v>
      </c>
      <c r="E120" s="133" t="s">
        <v>123</v>
      </c>
      <c r="F120" s="134" t="s">
        <v>124</v>
      </c>
      <c r="G120" s="135" t="s">
        <v>125</v>
      </c>
      <c r="H120" s="136">
        <v>97.52</v>
      </c>
      <c r="I120" s="137"/>
      <c r="J120" s="137"/>
      <c r="K120" s="138"/>
      <c r="L120" s="27"/>
      <c r="M120" s="139" t="s">
        <v>1</v>
      </c>
      <c r="N120" s="140" t="s">
        <v>34</v>
      </c>
      <c r="O120" s="141">
        <v>0.12</v>
      </c>
      <c r="P120" s="141">
        <f>O120*H120</f>
        <v>11.702399999999999</v>
      </c>
      <c r="Q120" s="141">
        <v>0</v>
      </c>
      <c r="R120" s="141">
        <f>Q120*H120</f>
        <v>0</v>
      </c>
      <c r="S120" s="141">
        <v>0</v>
      </c>
      <c r="T120" s="142">
        <f>S120*H120</f>
        <v>0</v>
      </c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R120" s="143" t="s">
        <v>103</v>
      </c>
      <c r="AT120" s="143" t="s">
        <v>99</v>
      </c>
      <c r="AU120" s="143" t="s">
        <v>73</v>
      </c>
      <c r="AY120" s="14" t="s">
        <v>97</v>
      </c>
      <c r="BE120" s="144">
        <f>IF(N120="základná",J120,0)</f>
        <v>0</v>
      </c>
      <c r="BF120" s="144">
        <f>IF(N120="znížená",J120,0)</f>
        <v>0</v>
      </c>
      <c r="BG120" s="144">
        <f>IF(N120="zákl. prenesená",J120,0)</f>
        <v>0</v>
      </c>
      <c r="BH120" s="144">
        <f>IF(N120="zníž. prenesená",J120,0)</f>
        <v>0</v>
      </c>
      <c r="BI120" s="144">
        <f>IF(N120="nulová",J120,0)</f>
        <v>0</v>
      </c>
      <c r="BJ120" s="14" t="s">
        <v>104</v>
      </c>
      <c r="BK120" s="144">
        <f>ROUND(I120*H120,2)</f>
        <v>0</v>
      </c>
      <c r="BL120" s="14" t="s">
        <v>103</v>
      </c>
      <c r="BM120" s="143" t="s">
        <v>126</v>
      </c>
    </row>
    <row r="121" spans="1:65" s="12" customFormat="1" ht="22.95" customHeight="1">
      <c r="B121" s="121"/>
      <c r="D121" s="122" t="s">
        <v>67</v>
      </c>
      <c r="E121" s="155" t="s">
        <v>127</v>
      </c>
      <c r="F121" s="155" t="s">
        <v>128</v>
      </c>
      <c r="J121" s="156"/>
      <c r="L121" s="121"/>
      <c r="M121" s="125"/>
      <c r="N121" s="126"/>
      <c r="O121" s="126"/>
      <c r="P121" s="127">
        <f>SUM(P122:P167)</f>
        <v>373.18236721999995</v>
      </c>
      <c r="Q121" s="126"/>
      <c r="R121" s="127">
        <f>SUM(R122:R167)</f>
        <v>52.500830499999992</v>
      </c>
      <c r="S121" s="126"/>
      <c r="T121" s="128">
        <f>SUM(T122:T167)</f>
        <v>7.4794799999999997</v>
      </c>
      <c r="AR121" s="122" t="s">
        <v>73</v>
      </c>
      <c r="AT121" s="129" t="s">
        <v>67</v>
      </c>
      <c r="AU121" s="129" t="s">
        <v>73</v>
      </c>
      <c r="AY121" s="122" t="s">
        <v>97</v>
      </c>
      <c r="BK121" s="130">
        <f>SUM(BK122:BK167)</f>
        <v>0</v>
      </c>
    </row>
    <row r="122" spans="1:65" s="2" customFormat="1" ht="24.15" customHeight="1">
      <c r="A122" s="26"/>
      <c r="B122" s="131"/>
      <c r="C122" s="132" t="s">
        <v>129</v>
      </c>
      <c r="D122" s="132" t="s">
        <v>99</v>
      </c>
      <c r="E122" s="133" t="s">
        <v>130</v>
      </c>
      <c r="F122" s="134" t="s">
        <v>131</v>
      </c>
      <c r="G122" s="135" t="s">
        <v>102</v>
      </c>
      <c r="H122" s="136">
        <v>12</v>
      </c>
      <c r="I122" s="137"/>
      <c r="J122" s="137"/>
      <c r="K122" s="138"/>
      <c r="L122" s="27"/>
      <c r="M122" s="139" t="s">
        <v>1</v>
      </c>
      <c r="N122" s="140" t="s">
        <v>34</v>
      </c>
      <c r="O122" s="141">
        <v>0.59799999999999998</v>
      </c>
      <c r="P122" s="141">
        <f t="shared" ref="P122:P145" si="0">O122*H122</f>
        <v>7.1760000000000002</v>
      </c>
      <c r="Q122" s="141">
        <v>0</v>
      </c>
      <c r="R122" s="141">
        <f t="shared" ref="R122:R145" si="1">Q122*H122</f>
        <v>0</v>
      </c>
      <c r="S122" s="141">
        <v>0</v>
      </c>
      <c r="T122" s="142">
        <f t="shared" ref="T122:T145" si="2">S122*H122</f>
        <v>0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R122" s="143" t="s">
        <v>103</v>
      </c>
      <c r="AT122" s="143" t="s">
        <v>99</v>
      </c>
      <c r="AU122" s="143" t="s">
        <v>104</v>
      </c>
      <c r="AY122" s="14" t="s">
        <v>97</v>
      </c>
      <c r="BE122" s="144">
        <f t="shared" ref="BE122:BE145" si="3">IF(N122="základná",J122,0)</f>
        <v>0</v>
      </c>
      <c r="BF122" s="144">
        <f t="shared" ref="BF122:BF145" si="4">IF(N122="znížená",J122,0)</f>
        <v>0</v>
      </c>
      <c r="BG122" s="144">
        <f t="shared" ref="BG122:BG145" si="5">IF(N122="zákl. prenesená",J122,0)</f>
        <v>0</v>
      </c>
      <c r="BH122" s="144">
        <f t="shared" ref="BH122:BH145" si="6">IF(N122="zníž. prenesená",J122,0)</f>
        <v>0</v>
      </c>
      <c r="BI122" s="144">
        <f t="shared" ref="BI122:BI145" si="7">IF(N122="nulová",J122,0)</f>
        <v>0</v>
      </c>
      <c r="BJ122" s="14" t="s">
        <v>104</v>
      </c>
      <c r="BK122" s="144">
        <f t="shared" ref="BK122:BK145" si="8">ROUND(I122*H122,2)</f>
        <v>0</v>
      </c>
      <c r="BL122" s="14" t="s">
        <v>103</v>
      </c>
      <c r="BM122" s="143" t="s">
        <v>132</v>
      </c>
    </row>
    <row r="123" spans="1:65" s="2" customFormat="1" ht="24.15" customHeight="1">
      <c r="A123" s="26"/>
      <c r="B123" s="131"/>
      <c r="C123" s="132" t="s">
        <v>133</v>
      </c>
      <c r="D123" s="132" t="s">
        <v>99</v>
      </c>
      <c r="E123" s="133" t="s">
        <v>134</v>
      </c>
      <c r="F123" s="134" t="s">
        <v>135</v>
      </c>
      <c r="G123" s="135" t="s">
        <v>102</v>
      </c>
      <c r="H123" s="136">
        <v>12</v>
      </c>
      <c r="I123" s="137"/>
      <c r="J123" s="137"/>
      <c r="K123" s="138"/>
      <c r="L123" s="27"/>
      <c r="M123" s="139" t="s">
        <v>1</v>
      </c>
      <c r="N123" s="140" t="s">
        <v>34</v>
      </c>
      <c r="O123" s="141">
        <v>7.6999999999999999E-2</v>
      </c>
      <c r="P123" s="141">
        <f t="shared" si="0"/>
        <v>0.92399999999999993</v>
      </c>
      <c r="Q123" s="141">
        <v>0</v>
      </c>
      <c r="R123" s="141">
        <f t="shared" si="1"/>
        <v>0</v>
      </c>
      <c r="S123" s="141">
        <v>0</v>
      </c>
      <c r="T123" s="142">
        <f t="shared" si="2"/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43" t="s">
        <v>103</v>
      </c>
      <c r="AT123" s="143" t="s">
        <v>99</v>
      </c>
      <c r="AU123" s="143" t="s">
        <v>104</v>
      </c>
      <c r="AY123" s="14" t="s">
        <v>97</v>
      </c>
      <c r="BE123" s="144">
        <f t="shared" si="3"/>
        <v>0</v>
      </c>
      <c r="BF123" s="144">
        <f t="shared" si="4"/>
        <v>0</v>
      </c>
      <c r="BG123" s="144">
        <f t="shared" si="5"/>
        <v>0</v>
      </c>
      <c r="BH123" s="144">
        <f t="shared" si="6"/>
        <v>0</v>
      </c>
      <c r="BI123" s="144">
        <f t="shared" si="7"/>
        <v>0</v>
      </c>
      <c r="BJ123" s="14" t="s">
        <v>104</v>
      </c>
      <c r="BK123" s="144">
        <f t="shared" si="8"/>
        <v>0</v>
      </c>
      <c r="BL123" s="14" t="s">
        <v>103</v>
      </c>
      <c r="BM123" s="143" t="s">
        <v>136</v>
      </c>
    </row>
    <row r="124" spans="1:65" s="2" customFormat="1" ht="14.4" customHeight="1">
      <c r="A124" s="26"/>
      <c r="B124" s="131"/>
      <c r="C124" s="132" t="s">
        <v>137</v>
      </c>
      <c r="D124" s="132" t="s">
        <v>99</v>
      </c>
      <c r="E124" s="133" t="s">
        <v>138</v>
      </c>
      <c r="F124" s="134" t="s">
        <v>139</v>
      </c>
      <c r="G124" s="135" t="s">
        <v>102</v>
      </c>
      <c r="H124" s="136">
        <v>23</v>
      </c>
      <c r="I124" s="137"/>
      <c r="J124" s="137"/>
      <c r="K124" s="138"/>
      <c r="L124" s="27"/>
      <c r="M124" s="139" t="s">
        <v>1</v>
      </c>
      <c r="N124" s="140" t="s">
        <v>34</v>
      </c>
      <c r="O124" s="141">
        <v>4.2</v>
      </c>
      <c r="P124" s="141">
        <f t="shared" si="0"/>
        <v>96.600000000000009</v>
      </c>
      <c r="Q124" s="141">
        <v>0</v>
      </c>
      <c r="R124" s="141">
        <f t="shared" si="1"/>
        <v>0</v>
      </c>
      <c r="S124" s="141">
        <v>0</v>
      </c>
      <c r="T124" s="142">
        <f t="shared" si="2"/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43" t="s">
        <v>103</v>
      </c>
      <c r="AT124" s="143" t="s">
        <v>99</v>
      </c>
      <c r="AU124" s="143" t="s">
        <v>104</v>
      </c>
      <c r="AY124" s="14" t="s">
        <v>97</v>
      </c>
      <c r="BE124" s="144">
        <f t="shared" si="3"/>
        <v>0</v>
      </c>
      <c r="BF124" s="144">
        <f t="shared" si="4"/>
        <v>0</v>
      </c>
      <c r="BG124" s="144">
        <f t="shared" si="5"/>
        <v>0</v>
      </c>
      <c r="BH124" s="144">
        <f t="shared" si="6"/>
        <v>0</v>
      </c>
      <c r="BI124" s="144">
        <f t="shared" si="7"/>
        <v>0</v>
      </c>
      <c r="BJ124" s="14" t="s">
        <v>104</v>
      </c>
      <c r="BK124" s="144">
        <f t="shared" si="8"/>
        <v>0</v>
      </c>
      <c r="BL124" s="14" t="s">
        <v>103</v>
      </c>
      <c r="BM124" s="143" t="s">
        <v>140</v>
      </c>
    </row>
    <row r="125" spans="1:65" s="2" customFormat="1" ht="14.4" customHeight="1">
      <c r="A125" s="26"/>
      <c r="B125" s="131"/>
      <c r="C125" s="132" t="s">
        <v>141</v>
      </c>
      <c r="D125" s="132" t="s">
        <v>99</v>
      </c>
      <c r="E125" s="133" t="s">
        <v>142</v>
      </c>
      <c r="F125" s="134" t="s">
        <v>143</v>
      </c>
      <c r="G125" s="135" t="s">
        <v>125</v>
      </c>
      <c r="H125" s="136">
        <v>24.38</v>
      </c>
      <c r="I125" s="137"/>
      <c r="J125" s="137"/>
      <c r="K125" s="138"/>
      <c r="L125" s="27"/>
      <c r="M125" s="139" t="s">
        <v>1</v>
      </c>
      <c r="N125" s="140" t="s">
        <v>34</v>
      </c>
      <c r="O125" s="141">
        <v>1.2E-2</v>
      </c>
      <c r="P125" s="141">
        <f t="shared" si="0"/>
        <v>0.29255999999999999</v>
      </c>
      <c r="Q125" s="141">
        <v>0</v>
      </c>
      <c r="R125" s="141">
        <f t="shared" si="1"/>
        <v>0</v>
      </c>
      <c r="S125" s="141">
        <v>0</v>
      </c>
      <c r="T125" s="142">
        <f t="shared" si="2"/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43" t="s">
        <v>103</v>
      </c>
      <c r="AT125" s="143" t="s">
        <v>99</v>
      </c>
      <c r="AU125" s="143" t="s">
        <v>104</v>
      </c>
      <c r="AY125" s="14" t="s">
        <v>97</v>
      </c>
      <c r="BE125" s="144">
        <f t="shared" si="3"/>
        <v>0</v>
      </c>
      <c r="BF125" s="144">
        <f t="shared" si="4"/>
        <v>0</v>
      </c>
      <c r="BG125" s="144">
        <f t="shared" si="5"/>
        <v>0</v>
      </c>
      <c r="BH125" s="144">
        <f t="shared" si="6"/>
        <v>0</v>
      </c>
      <c r="BI125" s="144">
        <f t="shared" si="7"/>
        <v>0</v>
      </c>
      <c r="BJ125" s="14" t="s">
        <v>104</v>
      </c>
      <c r="BK125" s="144">
        <f t="shared" si="8"/>
        <v>0</v>
      </c>
      <c r="BL125" s="14" t="s">
        <v>103</v>
      </c>
      <c r="BM125" s="143" t="s">
        <v>144</v>
      </c>
    </row>
    <row r="126" spans="1:65" s="2" customFormat="1" ht="37.950000000000003" customHeight="1">
      <c r="A126" s="26"/>
      <c r="B126" s="131"/>
      <c r="C126" s="132" t="s">
        <v>145</v>
      </c>
      <c r="D126" s="132" t="s">
        <v>99</v>
      </c>
      <c r="E126" s="133" t="s">
        <v>146</v>
      </c>
      <c r="F126" s="134" t="s">
        <v>147</v>
      </c>
      <c r="G126" s="135" t="s">
        <v>148</v>
      </c>
      <c r="H126" s="136">
        <v>1</v>
      </c>
      <c r="I126" s="137"/>
      <c r="J126" s="137"/>
      <c r="K126" s="138"/>
      <c r="L126" s="27"/>
      <c r="M126" s="139" t="s">
        <v>1</v>
      </c>
      <c r="N126" s="140" t="s">
        <v>34</v>
      </c>
      <c r="O126" s="141">
        <v>7.1999999999999995E-2</v>
      </c>
      <c r="P126" s="141">
        <f t="shared" si="0"/>
        <v>7.1999999999999995E-2</v>
      </c>
      <c r="Q126" s="141">
        <v>0</v>
      </c>
      <c r="R126" s="141">
        <f t="shared" si="1"/>
        <v>0</v>
      </c>
      <c r="S126" s="141">
        <v>0</v>
      </c>
      <c r="T126" s="142">
        <f t="shared" si="2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43" t="s">
        <v>103</v>
      </c>
      <c r="AT126" s="143" t="s">
        <v>99</v>
      </c>
      <c r="AU126" s="143" t="s">
        <v>104</v>
      </c>
      <c r="AY126" s="14" t="s">
        <v>97</v>
      </c>
      <c r="BE126" s="144">
        <f t="shared" si="3"/>
        <v>0</v>
      </c>
      <c r="BF126" s="144">
        <f t="shared" si="4"/>
        <v>0</v>
      </c>
      <c r="BG126" s="144">
        <f t="shared" si="5"/>
        <v>0</v>
      </c>
      <c r="BH126" s="144">
        <f t="shared" si="6"/>
        <v>0</v>
      </c>
      <c r="BI126" s="144">
        <f t="shared" si="7"/>
        <v>0</v>
      </c>
      <c r="BJ126" s="14" t="s">
        <v>104</v>
      </c>
      <c r="BK126" s="144">
        <f t="shared" si="8"/>
        <v>0</v>
      </c>
      <c r="BL126" s="14" t="s">
        <v>103</v>
      </c>
      <c r="BM126" s="143" t="s">
        <v>149</v>
      </c>
    </row>
    <row r="127" spans="1:65" s="2" customFormat="1" ht="24.15" customHeight="1">
      <c r="A127" s="26"/>
      <c r="B127" s="131"/>
      <c r="C127" s="132" t="s">
        <v>150</v>
      </c>
      <c r="D127" s="132" t="s">
        <v>99</v>
      </c>
      <c r="E127" s="133" t="s">
        <v>151</v>
      </c>
      <c r="F127" s="134" t="s">
        <v>152</v>
      </c>
      <c r="G127" s="135" t="s">
        <v>153</v>
      </c>
      <c r="H127" s="136">
        <v>30</v>
      </c>
      <c r="I127" s="137"/>
      <c r="J127" s="137"/>
      <c r="K127" s="138"/>
      <c r="L127" s="27"/>
      <c r="M127" s="139" t="s">
        <v>1</v>
      </c>
      <c r="N127" s="140" t="s">
        <v>34</v>
      </c>
      <c r="O127" s="141">
        <v>0.76683500000000004</v>
      </c>
      <c r="P127" s="141">
        <f t="shared" si="0"/>
        <v>23.005050000000001</v>
      </c>
      <c r="Q127" s="141">
        <v>4.5500000000000002E-3</v>
      </c>
      <c r="R127" s="141">
        <f t="shared" si="1"/>
        <v>0.13650000000000001</v>
      </c>
      <c r="S127" s="141">
        <v>0</v>
      </c>
      <c r="T127" s="142">
        <f t="shared" si="2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43" t="s">
        <v>103</v>
      </c>
      <c r="AT127" s="143" t="s">
        <v>99</v>
      </c>
      <c r="AU127" s="143" t="s">
        <v>104</v>
      </c>
      <c r="AY127" s="14" t="s">
        <v>97</v>
      </c>
      <c r="BE127" s="144">
        <f t="shared" si="3"/>
        <v>0</v>
      </c>
      <c r="BF127" s="144">
        <f t="shared" si="4"/>
        <v>0</v>
      </c>
      <c r="BG127" s="144">
        <f t="shared" si="5"/>
        <v>0</v>
      </c>
      <c r="BH127" s="144">
        <f t="shared" si="6"/>
        <v>0</v>
      </c>
      <c r="BI127" s="144">
        <f t="shared" si="7"/>
        <v>0</v>
      </c>
      <c r="BJ127" s="14" t="s">
        <v>104</v>
      </c>
      <c r="BK127" s="144">
        <f t="shared" si="8"/>
        <v>0</v>
      </c>
      <c r="BL127" s="14" t="s">
        <v>103</v>
      </c>
      <c r="BM127" s="143" t="s">
        <v>154</v>
      </c>
    </row>
    <row r="128" spans="1:65" s="2" customFormat="1" ht="14.4" customHeight="1">
      <c r="A128" s="26"/>
      <c r="B128" s="131"/>
      <c r="C128" s="132" t="s">
        <v>155</v>
      </c>
      <c r="D128" s="132" t="s">
        <v>99</v>
      </c>
      <c r="E128" s="133" t="s">
        <v>156</v>
      </c>
      <c r="F128" s="134" t="s">
        <v>157</v>
      </c>
      <c r="G128" s="135" t="s">
        <v>102</v>
      </c>
      <c r="H128" s="136">
        <v>5.7</v>
      </c>
      <c r="I128" s="137"/>
      <c r="J128" s="137"/>
      <c r="K128" s="138"/>
      <c r="L128" s="27"/>
      <c r="M128" s="139" t="s">
        <v>1</v>
      </c>
      <c r="N128" s="140" t="s">
        <v>34</v>
      </c>
      <c r="O128" s="141">
        <v>1.232</v>
      </c>
      <c r="P128" s="141">
        <f t="shared" si="0"/>
        <v>7.0224000000000002</v>
      </c>
      <c r="Q128" s="141">
        <v>1.7034</v>
      </c>
      <c r="R128" s="141">
        <f t="shared" si="1"/>
        <v>9.7093800000000012</v>
      </c>
      <c r="S128" s="141">
        <v>0</v>
      </c>
      <c r="T128" s="142">
        <f t="shared" si="2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43" t="s">
        <v>103</v>
      </c>
      <c r="AT128" s="143" t="s">
        <v>99</v>
      </c>
      <c r="AU128" s="143" t="s">
        <v>104</v>
      </c>
      <c r="AY128" s="14" t="s">
        <v>97</v>
      </c>
      <c r="BE128" s="144">
        <f t="shared" si="3"/>
        <v>0</v>
      </c>
      <c r="BF128" s="144">
        <f t="shared" si="4"/>
        <v>0</v>
      </c>
      <c r="BG128" s="144">
        <f t="shared" si="5"/>
        <v>0</v>
      </c>
      <c r="BH128" s="144">
        <f t="shared" si="6"/>
        <v>0</v>
      </c>
      <c r="BI128" s="144">
        <f t="shared" si="7"/>
        <v>0</v>
      </c>
      <c r="BJ128" s="14" t="s">
        <v>104</v>
      </c>
      <c r="BK128" s="144">
        <f t="shared" si="8"/>
        <v>0</v>
      </c>
      <c r="BL128" s="14" t="s">
        <v>103</v>
      </c>
      <c r="BM128" s="143" t="s">
        <v>158</v>
      </c>
    </row>
    <row r="129" spans="1:65" s="2" customFormat="1" ht="14.4" customHeight="1">
      <c r="A129" s="26"/>
      <c r="B129" s="131"/>
      <c r="C129" s="132" t="s">
        <v>159</v>
      </c>
      <c r="D129" s="132" t="s">
        <v>99</v>
      </c>
      <c r="E129" s="133" t="s">
        <v>160</v>
      </c>
      <c r="F129" s="134" t="s">
        <v>161</v>
      </c>
      <c r="G129" s="135" t="s">
        <v>125</v>
      </c>
      <c r="H129" s="136">
        <v>28.52</v>
      </c>
      <c r="I129" s="137"/>
      <c r="J129" s="137"/>
      <c r="K129" s="138"/>
      <c r="L129" s="27"/>
      <c r="M129" s="139" t="s">
        <v>1</v>
      </c>
      <c r="N129" s="140" t="s">
        <v>34</v>
      </c>
      <c r="O129" s="141">
        <v>0.182</v>
      </c>
      <c r="P129" s="141">
        <f t="shared" si="0"/>
        <v>5.1906400000000001</v>
      </c>
      <c r="Q129" s="141">
        <v>0.31879000000000002</v>
      </c>
      <c r="R129" s="141">
        <f t="shared" si="1"/>
        <v>9.0918907999999998</v>
      </c>
      <c r="S129" s="141">
        <v>0</v>
      </c>
      <c r="T129" s="142">
        <f t="shared" si="2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43" t="s">
        <v>103</v>
      </c>
      <c r="AT129" s="143" t="s">
        <v>99</v>
      </c>
      <c r="AU129" s="143" t="s">
        <v>104</v>
      </c>
      <c r="AY129" s="14" t="s">
        <v>97</v>
      </c>
      <c r="BE129" s="144">
        <f t="shared" si="3"/>
        <v>0</v>
      </c>
      <c r="BF129" s="144">
        <f t="shared" si="4"/>
        <v>0</v>
      </c>
      <c r="BG129" s="144">
        <f t="shared" si="5"/>
        <v>0</v>
      </c>
      <c r="BH129" s="144">
        <f t="shared" si="6"/>
        <v>0</v>
      </c>
      <c r="BI129" s="144">
        <f t="shared" si="7"/>
        <v>0</v>
      </c>
      <c r="BJ129" s="14" t="s">
        <v>104</v>
      </c>
      <c r="BK129" s="144">
        <f t="shared" si="8"/>
        <v>0</v>
      </c>
      <c r="BL129" s="14" t="s">
        <v>103</v>
      </c>
      <c r="BM129" s="143" t="s">
        <v>162</v>
      </c>
    </row>
    <row r="130" spans="1:65" s="2" customFormat="1" ht="14.4" customHeight="1">
      <c r="A130" s="26"/>
      <c r="B130" s="131"/>
      <c r="C130" s="145" t="s">
        <v>163</v>
      </c>
      <c r="D130" s="145" t="s">
        <v>107</v>
      </c>
      <c r="E130" s="146" t="s">
        <v>164</v>
      </c>
      <c r="F130" s="147" t="s">
        <v>165</v>
      </c>
      <c r="G130" s="148" t="s">
        <v>116</v>
      </c>
      <c r="H130" s="149">
        <v>10.26</v>
      </c>
      <c r="I130" s="150"/>
      <c r="J130" s="150"/>
      <c r="K130" s="151"/>
      <c r="L130" s="152"/>
      <c r="M130" s="153" t="s">
        <v>1</v>
      </c>
      <c r="N130" s="154" t="s">
        <v>34</v>
      </c>
      <c r="O130" s="141">
        <v>0</v>
      </c>
      <c r="P130" s="141">
        <f t="shared" si="0"/>
        <v>0</v>
      </c>
      <c r="Q130" s="141">
        <v>1</v>
      </c>
      <c r="R130" s="141">
        <f t="shared" si="1"/>
        <v>10.26</v>
      </c>
      <c r="S130" s="141">
        <v>0</v>
      </c>
      <c r="T130" s="142">
        <f t="shared" si="2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43" t="s">
        <v>111</v>
      </c>
      <c r="AT130" s="143" t="s">
        <v>107</v>
      </c>
      <c r="AU130" s="143" t="s">
        <v>104</v>
      </c>
      <c r="AY130" s="14" t="s">
        <v>97</v>
      </c>
      <c r="BE130" s="144">
        <f t="shared" si="3"/>
        <v>0</v>
      </c>
      <c r="BF130" s="144">
        <f t="shared" si="4"/>
        <v>0</v>
      </c>
      <c r="BG130" s="144">
        <f t="shared" si="5"/>
        <v>0</v>
      </c>
      <c r="BH130" s="144">
        <f t="shared" si="6"/>
        <v>0</v>
      </c>
      <c r="BI130" s="144">
        <f t="shared" si="7"/>
        <v>0</v>
      </c>
      <c r="BJ130" s="14" t="s">
        <v>104</v>
      </c>
      <c r="BK130" s="144">
        <f t="shared" si="8"/>
        <v>0</v>
      </c>
      <c r="BL130" s="14" t="s">
        <v>103</v>
      </c>
      <c r="BM130" s="143" t="s">
        <v>166</v>
      </c>
    </row>
    <row r="131" spans="1:65" s="2" customFormat="1" ht="14.4" customHeight="1">
      <c r="A131" s="26"/>
      <c r="B131" s="131"/>
      <c r="C131" s="145" t="s">
        <v>167</v>
      </c>
      <c r="D131" s="145" t="s">
        <v>107</v>
      </c>
      <c r="E131" s="146" t="s">
        <v>168</v>
      </c>
      <c r="F131" s="147" t="s">
        <v>169</v>
      </c>
      <c r="G131" s="148" t="s">
        <v>116</v>
      </c>
      <c r="H131" s="149">
        <v>10.26</v>
      </c>
      <c r="I131" s="150"/>
      <c r="J131" s="150"/>
      <c r="K131" s="151"/>
      <c r="L131" s="152"/>
      <c r="M131" s="153" t="s">
        <v>1</v>
      </c>
      <c r="N131" s="154" t="s">
        <v>34</v>
      </c>
      <c r="O131" s="141">
        <v>0</v>
      </c>
      <c r="P131" s="141">
        <f t="shared" si="0"/>
        <v>0</v>
      </c>
      <c r="Q131" s="141">
        <v>1</v>
      </c>
      <c r="R131" s="141">
        <f t="shared" si="1"/>
        <v>10.26</v>
      </c>
      <c r="S131" s="141">
        <v>0</v>
      </c>
      <c r="T131" s="142">
        <f t="shared" si="2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3" t="s">
        <v>111</v>
      </c>
      <c r="AT131" s="143" t="s">
        <v>107</v>
      </c>
      <c r="AU131" s="143" t="s">
        <v>104</v>
      </c>
      <c r="AY131" s="14" t="s">
        <v>97</v>
      </c>
      <c r="BE131" s="144">
        <f t="shared" si="3"/>
        <v>0</v>
      </c>
      <c r="BF131" s="144">
        <f t="shared" si="4"/>
        <v>0</v>
      </c>
      <c r="BG131" s="144">
        <f t="shared" si="5"/>
        <v>0</v>
      </c>
      <c r="BH131" s="144">
        <f t="shared" si="6"/>
        <v>0</v>
      </c>
      <c r="BI131" s="144">
        <f t="shared" si="7"/>
        <v>0</v>
      </c>
      <c r="BJ131" s="14" t="s">
        <v>104</v>
      </c>
      <c r="BK131" s="144">
        <f t="shared" si="8"/>
        <v>0</v>
      </c>
      <c r="BL131" s="14" t="s">
        <v>103</v>
      </c>
      <c r="BM131" s="143" t="s">
        <v>170</v>
      </c>
    </row>
    <row r="132" spans="1:65" s="2" customFormat="1" ht="24.15" customHeight="1">
      <c r="A132" s="26"/>
      <c r="B132" s="131"/>
      <c r="C132" s="132" t="s">
        <v>171</v>
      </c>
      <c r="D132" s="132" t="s">
        <v>99</v>
      </c>
      <c r="E132" s="133" t="s">
        <v>172</v>
      </c>
      <c r="F132" s="134" t="s">
        <v>173</v>
      </c>
      <c r="G132" s="135" t="s">
        <v>153</v>
      </c>
      <c r="H132" s="136">
        <v>30</v>
      </c>
      <c r="I132" s="137"/>
      <c r="J132" s="137"/>
      <c r="K132" s="138"/>
      <c r="L132" s="27"/>
      <c r="M132" s="139" t="s">
        <v>1</v>
      </c>
      <c r="N132" s="140" t="s">
        <v>34</v>
      </c>
      <c r="O132" s="141">
        <v>0.55510000000000004</v>
      </c>
      <c r="P132" s="141">
        <f t="shared" si="0"/>
        <v>16.653000000000002</v>
      </c>
      <c r="Q132" s="141">
        <v>0</v>
      </c>
      <c r="R132" s="141">
        <f t="shared" si="1"/>
        <v>0</v>
      </c>
      <c r="S132" s="141">
        <v>0</v>
      </c>
      <c r="T132" s="142">
        <f t="shared" si="2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43" t="s">
        <v>103</v>
      </c>
      <c r="AT132" s="143" t="s">
        <v>99</v>
      </c>
      <c r="AU132" s="143" t="s">
        <v>104</v>
      </c>
      <c r="AY132" s="14" t="s">
        <v>97</v>
      </c>
      <c r="BE132" s="144">
        <f t="shared" si="3"/>
        <v>0</v>
      </c>
      <c r="BF132" s="144">
        <f t="shared" si="4"/>
        <v>0</v>
      </c>
      <c r="BG132" s="144">
        <f t="shared" si="5"/>
        <v>0</v>
      </c>
      <c r="BH132" s="144">
        <f t="shared" si="6"/>
        <v>0</v>
      </c>
      <c r="BI132" s="144">
        <f t="shared" si="7"/>
        <v>0</v>
      </c>
      <c r="BJ132" s="14" t="s">
        <v>104</v>
      </c>
      <c r="BK132" s="144">
        <f t="shared" si="8"/>
        <v>0</v>
      </c>
      <c r="BL132" s="14" t="s">
        <v>103</v>
      </c>
      <c r="BM132" s="143" t="s">
        <v>174</v>
      </c>
    </row>
    <row r="133" spans="1:65" s="2" customFormat="1" ht="24.15" customHeight="1">
      <c r="A133" s="26"/>
      <c r="B133" s="131"/>
      <c r="C133" s="132" t="s">
        <v>104</v>
      </c>
      <c r="D133" s="132" t="s">
        <v>99</v>
      </c>
      <c r="E133" s="133" t="s">
        <v>175</v>
      </c>
      <c r="F133" s="134" t="s">
        <v>176</v>
      </c>
      <c r="G133" s="135" t="s">
        <v>125</v>
      </c>
      <c r="H133" s="136">
        <v>82.8</v>
      </c>
      <c r="I133" s="137"/>
      <c r="J133" s="137"/>
      <c r="K133" s="138"/>
      <c r="L133" s="27"/>
      <c r="M133" s="139" t="s">
        <v>1</v>
      </c>
      <c r="N133" s="140" t="s">
        <v>34</v>
      </c>
      <c r="O133" s="141">
        <v>0.40053</v>
      </c>
      <c r="P133" s="141">
        <f t="shared" si="0"/>
        <v>33.163883999999996</v>
      </c>
      <c r="Q133" s="141">
        <v>2.205E-2</v>
      </c>
      <c r="R133" s="141">
        <f t="shared" si="1"/>
        <v>1.8257399999999999</v>
      </c>
      <c r="S133" s="141">
        <v>0</v>
      </c>
      <c r="T133" s="142">
        <f t="shared" si="2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3" t="s">
        <v>103</v>
      </c>
      <c r="AT133" s="143" t="s">
        <v>99</v>
      </c>
      <c r="AU133" s="143" t="s">
        <v>104</v>
      </c>
      <c r="AY133" s="14" t="s">
        <v>97</v>
      </c>
      <c r="BE133" s="144">
        <f t="shared" si="3"/>
        <v>0</v>
      </c>
      <c r="BF133" s="144">
        <f t="shared" si="4"/>
        <v>0</v>
      </c>
      <c r="BG133" s="144">
        <f t="shared" si="5"/>
        <v>0</v>
      </c>
      <c r="BH133" s="144">
        <f t="shared" si="6"/>
        <v>0</v>
      </c>
      <c r="BI133" s="144">
        <f t="shared" si="7"/>
        <v>0</v>
      </c>
      <c r="BJ133" s="14" t="s">
        <v>104</v>
      </c>
      <c r="BK133" s="144">
        <f t="shared" si="8"/>
        <v>0</v>
      </c>
      <c r="BL133" s="14" t="s">
        <v>103</v>
      </c>
      <c r="BM133" s="143" t="s">
        <v>177</v>
      </c>
    </row>
    <row r="134" spans="1:65" s="2" customFormat="1" ht="24.15" customHeight="1">
      <c r="A134" s="26"/>
      <c r="B134" s="131"/>
      <c r="C134" s="132" t="s">
        <v>73</v>
      </c>
      <c r="D134" s="132" t="s">
        <v>99</v>
      </c>
      <c r="E134" s="133" t="s">
        <v>178</v>
      </c>
      <c r="F134" s="134" t="s">
        <v>179</v>
      </c>
      <c r="G134" s="135" t="s">
        <v>125</v>
      </c>
      <c r="H134" s="136">
        <v>82.8</v>
      </c>
      <c r="I134" s="137"/>
      <c r="J134" s="137"/>
      <c r="K134" s="138"/>
      <c r="L134" s="27"/>
      <c r="M134" s="139" t="s">
        <v>1</v>
      </c>
      <c r="N134" s="140" t="s">
        <v>34</v>
      </c>
      <c r="O134" s="141">
        <v>0.27728999999999998</v>
      </c>
      <c r="P134" s="141">
        <f t="shared" si="0"/>
        <v>22.959611999999996</v>
      </c>
      <c r="Q134" s="141">
        <v>6.3E-3</v>
      </c>
      <c r="R134" s="141">
        <f t="shared" si="1"/>
        <v>0.52163999999999999</v>
      </c>
      <c r="S134" s="141">
        <v>0</v>
      </c>
      <c r="T134" s="142">
        <f t="shared" si="2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43" t="s">
        <v>103</v>
      </c>
      <c r="AT134" s="143" t="s">
        <v>99</v>
      </c>
      <c r="AU134" s="143" t="s">
        <v>104</v>
      </c>
      <c r="AY134" s="14" t="s">
        <v>97</v>
      </c>
      <c r="BE134" s="144">
        <f t="shared" si="3"/>
        <v>0</v>
      </c>
      <c r="BF134" s="144">
        <f t="shared" si="4"/>
        <v>0</v>
      </c>
      <c r="BG134" s="144">
        <f t="shared" si="5"/>
        <v>0</v>
      </c>
      <c r="BH134" s="144">
        <f t="shared" si="6"/>
        <v>0</v>
      </c>
      <c r="BI134" s="144">
        <f t="shared" si="7"/>
        <v>0</v>
      </c>
      <c r="BJ134" s="14" t="s">
        <v>104</v>
      </c>
      <c r="BK134" s="144">
        <f t="shared" si="8"/>
        <v>0</v>
      </c>
      <c r="BL134" s="14" t="s">
        <v>103</v>
      </c>
      <c r="BM134" s="143" t="s">
        <v>180</v>
      </c>
    </row>
    <row r="135" spans="1:65" s="2" customFormat="1" ht="24.15" customHeight="1">
      <c r="A135" s="26"/>
      <c r="B135" s="131"/>
      <c r="C135" s="132" t="s">
        <v>181</v>
      </c>
      <c r="D135" s="132" t="s">
        <v>99</v>
      </c>
      <c r="E135" s="133" t="s">
        <v>182</v>
      </c>
      <c r="F135" s="134" t="s">
        <v>183</v>
      </c>
      <c r="G135" s="135" t="s">
        <v>125</v>
      </c>
      <c r="H135" s="136">
        <v>28.38</v>
      </c>
      <c r="I135" s="137"/>
      <c r="J135" s="137"/>
      <c r="K135" s="138"/>
      <c r="L135" s="27"/>
      <c r="M135" s="139" t="s">
        <v>1</v>
      </c>
      <c r="N135" s="140" t="s">
        <v>34</v>
      </c>
      <c r="O135" s="141">
        <v>0.61055999999999999</v>
      </c>
      <c r="P135" s="141">
        <f t="shared" si="0"/>
        <v>17.327692799999998</v>
      </c>
      <c r="Q135" s="141">
        <v>0.23805000000000001</v>
      </c>
      <c r="R135" s="141">
        <f t="shared" si="1"/>
        <v>6.7558590000000001</v>
      </c>
      <c r="S135" s="141">
        <v>0</v>
      </c>
      <c r="T135" s="142">
        <f t="shared" si="2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3" t="s">
        <v>103</v>
      </c>
      <c r="AT135" s="143" t="s">
        <v>99</v>
      </c>
      <c r="AU135" s="143" t="s">
        <v>104</v>
      </c>
      <c r="AY135" s="14" t="s">
        <v>97</v>
      </c>
      <c r="BE135" s="144">
        <f t="shared" si="3"/>
        <v>0</v>
      </c>
      <c r="BF135" s="144">
        <f t="shared" si="4"/>
        <v>0</v>
      </c>
      <c r="BG135" s="144">
        <f t="shared" si="5"/>
        <v>0</v>
      </c>
      <c r="BH135" s="144">
        <f t="shared" si="6"/>
        <v>0</v>
      </c>
      <c r="BI135" s="144">
        <f t="shared" si="7"/>
        <v>0</v>
      </c>
      <c r="BJ135" s="14" t="s">
        <v>104</v>
      </c>
      <c r="BK135" s="144">
        <f t="shared" si="8"/>
        <v>0</v>
      </c>
      <c r="BL135" s="14" t="s">
        <v>103</v>
      </c>
      <c r="BM135" s="143" t="s">
        <v>184</v>
      </c>
    </row>
    <row r="136" spans="1:65" s="2" customFormat="1" ht="14.4" customHeight="1">
      <c r="A136" s="26"/>
      <c r="B136" s="131"/>
      <c r="C136" s="145" t="s">
        <v>185</v>
      </c>
      <c r="D136" s="145" t="s">
        <v>107</v>
      </c>
      <c r="E136" s="146" t="s">
        <v>186</v>
      </c>
      <c r="F136" s="147" t="s">
        <v>187</v>
      </c>
      <c r="G136" s="148" t="s">
        <v>110</v>
      </c>
      <c r="H136" s="149">
        <v>115</v>
      </c>
      <c r="I136" s="150"/>
      <c r="J136" s="150"/>
      <c r="K136" s="151"/>
      <c r="L136" s="152"/>
      <c r="M136" s="153" t="s">
        <v>1</v>
      </c>
      <c r="N136" s="154" t="s">
        <v>34</v>
      </c>
      <c r="O136" s="141">
        <v>0</v>
      </c>
      <c r="P136" s="141">
        <f t="shared" si="0"/>
        <v>0</v>
      </c>
      <c r="Q136" s="141">
        <v>1.4999999999999999E-2</v>
      </c>
      <c r="R136" s="141">
        <f t="shared" si="1"/>
        <v>1.7249999999999999</v>
      </c>
      <c r="S136" s="141">
        <v>0</v>
      </c>
      <c r="T136" s="142">
        <f t="shared" si="2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3" t="s">
        <v>111</v>
      </c>
      <c r="AT136" s="143" t="s">
        <v>107</v>
      </c>
      <c r="AU136" s="143" t="s">
        <v>104</v>
      </c>
      <c r="AY136" s="14" t="s">
        <v>97</v>
      </c>
      <c r="BE136" s="144">
        <f t="shared" si="3"/>
        <v>0</v>
      </c>
      <c r="BF136" s="144">
        <f t="shared" si="4"/>
        <v>0</v>
      </c>
      <c r="BG136" s="144">
        <f t="shared" si="5"/>
        <v>0</v>
      </c>
      <c r="BH136" s="144">
        <f t="shared" si="6"/>
        <v>0</v>
      </c>
      <c r="BI136" s="144">
        <f t="shared" si="7"/>
        <v>0</v>
      </c>
      <c r="BJ136" s="14" t="s">
        <v>104</v>
      </c>
      <c r="BK136" s="144">
        <f t="shared" si="8"/>
        <v>0</v>
      </c>
      <c r="BL136" s="14" t="s">
        <v>103</v>
      </c>
      <c r="BM136" s="143" t="s">
        <v>188</v>
      </c>
    </row>
    <row r="137" spans="1:65" s="2" customFormat="1" ht="24.15" customHeight="1">
      <c r="A137" s="26"/>
      <c r="B137" s="131"/>
      <c r="C137" s="132" t="s">
        <v>189</v>
      </c>
      <c r="D137" s="132" t="s">
        <v>99</v>
      </c>
      <c r="E137" s="133" t="s">
        <v>190</v>
      </c>
      <c r="F137" s="134" t="s">
        <v>191</v>
      </c>
      <c r="G137" s="135" t="s">
        <v>125</v>
      </c>
      <c r="H137" s="136">
        <v>37.950000000000003</v>
      </c>
      <c r="I137" s="137"/>
      <c r="J137" s="137"/>
      <c r="K137" s="138"/>
      <c r="L137" s="27"/>
      <c r="M137" s="139" t="s">
        <v>1</v>
      </c>
      <c r="N137" s="140" t="s">
        <v>34</v>
      </c>
      <c r="O137" s="141">
        <v>1.6E-2</v>
      </c>
      <c r="P137" s="141">
        <f t="shared" si="0"/>
        <v>0.60720000000000007</v>
      </c>
      <c r="Q137" s="141">
        <v>0</v>
      </c>
      <c r="R137" s="141">
        <f t="shared" si="1"/>
        <v>0</v>
      </c>
      <c r="S137" s="141">
        <v>0</v>
      </c>
      <c r="T137" s="142">
        <f t="shared" si="2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3" t="s">
        <v>103</v>
      </c>
      <c r="AT137" s="143" t="s">
        <v>99</v>
      </c>
      <c r="AU137" s="143" t="s">
        <v>104</v>
      </c>
      <c r="AY137" s="14" t="s">
        <v>97</v>
      </c>
      <c r="BE137" s="144">
        <f t="shared" si="3"/>
        <v>0</v>
      </c>
      <c r="BF137" s="144">
        <f t="shared" si="4"/>
        <v>0</v>
      </c>
      <c r="BG137" s="144">
        <f t="shared" si="5"/>
        <v>0</v>
      </c>
      <c r="BH137" s="144">
        <f t="shared" si="6"/>
        <v>0</v>
      </c>
      <c r="BI137" s="144">
        <f t="shared" si="7"/>
        <v>0</v>
      </c>
      <c r="BJ137" s="14" t="s">
        <v>104</v>
      </c>
      <c r="BK137" s="144">
        <f t="shared" si="8"/>
        <v>0</v>
      </c>
      <c r="BL137" s="14" t="s">
        <v>103</v>
      </c>
      <c r="BM137" s="143" t="s">
        <v>192</v>
      </c>
    </row>
    <row r="138" spans="1:65" s="2" customFormat="1" ht="24.15" customHeight="1">
      <c r="A138" s="26"/>
      <c r="B138" s="131"/>
      <c r="C138" s="145" t="s">
        <v>193</v>
      </c>
      <c r="D138" s="145" t="s">
        <v>107</v>
      </c>
      <c r="E138" s="146" t="s">
        <v>194</v>
      </c>
      <c r="F138" s="147" t="s">
        <v>195</v>
      </c>
      <c r="G138" s="148" t="s">
        <v>196</v>
      </c>
      <c r="H138" s="149">
        <v>5</v>
      </c>
      <c r="I138" s="150"/>
      <c r="J138" s="150"/>
      <c r="K138" s="151"/>
      <c r="L138" s="152"/>
      <c r="M138" s="153" t="s">
        <v>1</v>
      </c>
      <c r="N138" s="154" t="s">
        <v>34</v>
      </c>
      <c r="O138" s="141">
        <v>0</v>
      </c>
      <c r="P138" s="141">
        <f t="shared" si="0"/>
        <v>0</v>
      </c>
      <c r="Q138" s="141">
        <v>1E-3</v>
      </c>
      <c r="R138" s="141">
        <f t="shared" si="1"/>
        <v>5.0000000000000001E-3</v>
      </c>
      <c r="S138" s="141">
        <v>0</v>
      </c>
      <c r="T138" s="142">
        <f t="shared" si="2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3" t="s">
        <v>111</v>
      </c>
      <c r="AT138" s="143" t="s">
        <v>107</v>
      </c>
      <c r="AU138" s="143" t="s">
        <v>104</v>
      </c>
      <c r="AY138" s="14" t="s">
        <v>97</v>
      </c>
      <c r="BE138" s="144">
        <f t="shared" si="3"/>
        <v>0</v>
      </c>
      <c r="BF138" s="144">
        <f t="shared" si="4"/>
        <v>0</v>
      </c>
      <c r="BG138" s="144">
        <f t="shared" si="5"/>
        <v>0</v>
      </c>
      <c r="BH138" s="144">
        <f t="shared" si="6"/>
        <v>0</v>
      </c>
      <c r="BI138" s="144">
        <f t="shared" si="7"/>
        <v>0</v>
      </c>
      <c r="BJ138" s="14" t="s">
        <v>104</v>
      </c>
      <c r="BK138" s="144">
        <f t="shared" si="8"/>
        <v>0</v>
      </c>
      <c r="BL138" s="14" t="s">
        <v>103</v>
      </c>
      <c r="BM138" s="143" t="s">
        <v>197</v>
      </c>
    </row>
    <row r="139" spans="1:65" s="2" customFormat="1" ht="14.4" customHeight="1">
      <c r="A139" s="26"/>
      <c r="B139" s="131"/>
      <c r="C139" s="132" t="s">
        <v>198</v>
      </c>
      <c r="D139" s="132" t="s">
        <v>99</v>
      </c>
      <c r="E139" s="133" t="s">
        <v>199</v>
      </c>
      <c r="F139" s="134" t="s">
        <v>200</v>
      </c>
      <c r="G139" s="135" t="s">
        <v>125</v>
      </c>
      <c r="H139" s="136">
        <v>37.950000000000003</v>
      </c>
      <c r="I139" s="137"/>
      <c r="J139" s="137"/>
      <c r="K139" s="138"/>
      <c r="L139" s="27"/>
      <c r="M139" s="139" t="s">
        <v>1</v>
      </c>
      <c r="N139" s="140" t="s">
        <v>34</v>
      </c>
      <c r="O139" s="141">
        <v>3.8429999999999999E-2</v>
      </c>
      <c r="P139" s="141">
        <f t="shared" si="0"/>
        <v>1.4584185000000001</v>
      </c>
      <c r="Q139" s="141">
        <v>2.5200000000000001E-3</v>
      </c>
      <c r="R139" s="141">
        <f t="shared" si="1"/>
        <v>9.5634000000000011E-2</v>
      </c>
      <c r="S139" s="141">
        <v>0</v>
      </c>
      <c r="T139" s="142">
        <f t="shared" si="2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43" t="s">
        <v>103</v>
      </c>
      <c r="AT139" s="143" t="s">
        <v>99</v>
      </c>
      <c r="AU139" s="143" t="s">
        <v>104</v>
      </c>
      <c r="AY139" s="14" t="s">
        <v>97</v>
      </c>
      <c r="BE139" s="144">
        <f t="shared" si="3"/>
        <v>0</v>
      </c>
      <c r="BF139" s="144">
        <f t="shared" si="4"/>
        <v>0</v>
      </c>
      <c r="BG139" s="144">
        <f t="shared" si="5"/>
        <v>0</v>
      </c>
      <c r="BH139" s="144">
        <f t="shared" si="6"/>
        <v>0</v>
      </c>
      <c r="BI139" s="144">
        <f t="shared" si="7"/>
        <v>0</v>
      </c>
      <c r="BJ139" s="14" t="s">
        <v>104</v>
      </c>
      <c r="BK139" s="144">
        <f t="shared" si="8"/>
        <v>0</v>
      </c>
      <c r="BL139" s="14" t="s">
        <v>103</v>
      </c>
      <c r="BM139" s="143" t="s">
        <v>201</v>
      </c>
    </row>
    <row r="140" spans="1:65" s="2" customFormat="1" ht="24.15" customHeight="1">
      <c r="A140" s="26"/>
      <c r="B140" s="131"/>
      <c r="C140" s="145" t="s">
        <v>202</v>
      </c>
      <c r="D140" s="145" t="s">
        <v>107</v>
      </c>
      <c r="E140" s="146" t="s">
        <v>203</v>
      </c>
      <c r="F140" s="147" t="s">
        <v>204</v>
      </c>
      <c r="G140" s="148" t="s">
        <v>125</v>
      </c>
      <c r="H140" s="149">
        <v>41.75</v>
      </c>
      <c r="I140" s="150"/>
      <c r="J140" s="150"/>
      <c r="K140" s="151"/>
      <c r="L140" s="152"/>
      <c r="M140" s="153" t="s">
        <v>1</v>
      </c>
      <c r="N140" s="154" t="s">
        <v>34</v>
      </c>
      <c r="O140" s="141">
        <v>0</v>
      </c>
      <c r="P140" s="141">
        <f t="shared" si="0"/>
        <v>0</v>
      </c>
      <c r="Q140" s="141">
        <v>4.4999999999999997E-3</v>
      </c>
      <c r="R140" s="141">
        <f t="shared" si="1"/>
        <v>0.18787499999999999</v>
      </c>
      <c r="S140" s="141">
        <v>0</v>
      </c>
      <c r="T140" s="142">
        <f t="shared" si="2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43" t="s">
        <v>111</v>
      </c>
      <c r="AT140" s="143" t="s">
        <v>107</v>
      </c>
      <c r="AU140" s="143" t="s">
        <v>104</v>
      </c>
      <c r="AY140" s="14" t="s">
        <v>97</v>
      </c>
      <c r="BE140" s="144">
        <f t="shared" si="3"/>
        <v>0</v>
      </c>
      <c r="BF140" s="144">
        <f t="shared" si="4"/>
        <v>0</v>
      </c>
      <c r="BG140" s="144">
        <f t="shared" si="5"/>
        <v>0</v>
      </c>
      <c r="BH140" s="144">
        <f t="shared" si="6"/>
        <v>0</v>
      </c>
      <c r="BI140" s="144">
        <f t="shared" si="7"/>
        <v>0</v>
      </c>
      <c r="BJ140" s="14" t="s">
        <v>104</v>
      </c>
      <c r="BK140" s="144">
        <f t="shared" si="8"/>
        <v>0</v>
      </c>
      <c r="BL140" s="14" t="s">
        <v>103</v>
      </c>
      <c r="BM140" s="143" t="s">
        <v>205</v>
      </c>
    </row>
    <row r="141" spans="1:65" s="2" customFormat="1" ht="37.950000000000003" customHeight="1">
      <c r="A141" s="26"/>
      <c r="B141" s="131"/>
      <c r="C141" s="132" t="s">
        <v>206</v>
      </c>
      <c r="D141" s="132" t="s">
        <v>99</v>
      </c>
      <c r="E141" s="133" t="s">
        <v>207</v>
      </c>
      <c r="F141" s="134" t="s">
        <v>208</v>
      </c>
      <c r="G141" s="135" t="s">
        <v>125</v>
      </c>
      <c r="H141" s="136">
        <v>41.15</v>
      </c>
      <c r="I141" s="137"/>
      <c r="J141" s="137"/>
      <c r="K141" s="138"/>
      <c r="L141" s="27"/>
      <c r="M141" s="139" t="s">
        <v>1</v>
      </c>
      <c r="N141" s="140" t="s">
        <v>34</v>
      </c>
      <c r="O141" s="141">
        <v>0.24426</v>
      </c>
      <c r="P141" s="141">
        <f t="shared" si="0"/>
        <v>10.051299</v>
      </c>
      <c r="Q141" s="141">
        <v>0</v>
      </c>
      <c r="R141" s="141">
        <f t="shared" si="1"/>
        <v>0</v>
      </c>
      <c r="S141" s="141">
        <v>0</v>
      </c>
      <c r="T141" s="142">
        <f t="shared" si="2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43" t="s">
        <v>103</v>
      </c>
      <c r="AT141" s="143" t="s">
        <v>99</v>
      </c>
      <c r="AU141" s="143" t="s">
        <v>104</v>
      </c>
      <c r="AY141" s="14" t="s">
        <v>97</v>
      </c>
      <c r="BE141" s="144">
        <f t="shared" si="3"/>
        <v>0</v>
      </c>
      <c r="BF141" s="144">
        <f t="shared" si="4"/>
        <v>0</v>
      </c>
      <c r="BG141" s="144">
        <f t="shared" si="5"/>
        <v>0</v>
      </c>
      <c r="BH141" s="144">
        <f t="shared" si="6"/>
        <v>0</v>
      </c>
      <c r="BI141" s="144">
        <f t="shared" si="7"/>
        <v>0</v>
      </c>
      <c r="BJ141" s="14" t="s">
        <v>104</v>
      </c>
      <c r="BK141" s="144">
        <f t="shared" si="8"/>
        <v>0</v>
      </c>
      <c r="BL141" s="14" t="s">
        <v>103</v>
      </c>
      <c r="BM141" s="143" t="s">
        <v>209</v>
      </c>
    </row>
    <row r="142" spans="1:65" s="2" customFormat="1" ht="24.15" customHeight="1">
      <c r="A142" s="26"/>
      <c r="B142" s="131"/>
      <c r="C142" s="132" t="s">
        <v>210</v>
      </c>
      <c r="D142" s="132" t="s">
        <v>99</v>
      </c>
      <c r="E142" s="133" t="s">
        <v>211</v>
      </c>
      <c r="F142" s="134" t="s">
        <v>212</v>
      </c>
      <c r="G142" s="135" t="s">
        <v>153</v>
      </c>
      <c r="H142" s="136">
        <v>24.38</v>
      </c>
      <c r="I142" s="137"/>
      <c r="J142" s="137"/>
      <c r="K142" s="138"/>
      <c r="L142" s="27"/>
      <c r="M142" s="139" t="s">
        <v>1</v>
      </c>
      <c r="N142" s="140" t="s">
        <v>34</v>
      </c>
      <c r="O142" s="141">
        <v>0.46827999999999997</v>
      </c>
      <c r="P142" s="141">
        <f t="shared" si="0"/>
        <v>11.416666399999999</v>
      </c>
      <c r="Q142" s="141">
        <v>3.0000000000000001E-5</v>
      </c>
      <c r="R142" s="141">
        <f t="shared" si="1"/>
        <v>7.314E-4</v>
      </c>
      <c r="S142" s="141">
        <v>0</v>
      </c>
      <c r="T142" s="142">
        <f t="shared" si="2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43" t="s">
        <v>103</v>
      </c>
      <c r="AT142" s="143" t="s">
        <v>99</v>
      </c>
      <c r="AU142" s="143" t="s">
        <v>104</v>
      </c>
      <c r="AY142" s="14" t="s">
        <v>97</v>
      </c>
      <c r="BE142" s="144">
        <f t="shared" si="3"/>
        <v>0</v>
      </c>
      <c r="BF142" s="144">
        <f t="shared" si="4"/>
        <v>0</v>
      </c>
      <c r="BG142" s="144">
        <f t="shared" si="5"/>
        <v>0</v>
      </c>
      <c r="BH142" s="144">
        <f t="shared" si="6"/>
        <v>0</v>
      </c>
      <c r="BI142" s="144">
        <f t="shared" si="7"/>
        <v>0</v>
      </c>
      <c r="BJ142" s="14" t="s">
        <v>104</v>
      </c>
      <c r="BK142" s="144">
        <f t="shared" si="8"/>
        <v>0</v>
      </c>
      <c r="BL142" s="14" t="s">
        <v>103</v>
      </c>
      <c r="BM142" s="143" t="s">
        <v>213</v>
      </c>
    </row>
    <row r="143" spans="1:65" s="2" customFormat="1" ht="14.4" customHeight="1">
      <c r="A143" s="26"/>
      <c r="B143" s="131"/>
      <c r="C143" s="145" t="s">
        <v>214</v>
      </c>
      <c r="D143" s="145" t="s">
        <v>107</v>
      </c>
      <c r="E143" s="146" t="s">
        <v>215</v>
      </c>
      <c r="F143" s="147" t="s">
        <v>216</v>
      </c>
      <c r="G143" s="148" t="s">
        <v>125</v>
      </c>
      <c r="H143" s="149">
        <v>13.56</v>
      </c>
      <c r="I143" s="150"/>
      <c r="J143" s="150"/>
      <c r="K143" s="151"/>
      <c r="L143" s="152"/>
      <c r="M143" s="153" t="s">
        <v>1</v>
      </c>
      <c r="N143" s="154" t="s">
        <v>34</v>
      </c>
      <c r="O143" s="141">
        <v>0</v>
      </c>
      <c r="P143" s="141">
        <f t="shared" si="0"/>
        <v>0</v>
      </c>
      <c r="Q143" s="141">
        <v>1.0999999999999999E-2</v>
      </c>
      <c r="R143" s="141">
        <f t="shared" si="1"/>
        <v>0.14915999999999999</v>
      </c>
      <c r="S143" s="141">
        <v>0</v>
      </c>
      <c r="T143" s="142">
        <f t="shared" si="2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43" t="s">
        <v>111</v>
      </c>
      <c r="AT143" s="143" t="s">
        <v>107</v>
      </c>
      <c r="AU143" s="143" t="s">
        <v>104</v>
      </c>
      <c r="AY143" s="14" t="s">
        <v>97</v>
      </c>
      <c r="BE143" s="144">
        <f t="shared" si="3"/>
        <v>0</v>
      </c>
      <c r="BF143" s="144">
        <f t="shared" si="4"/>
        <v>0</v>
      </c>
      <c r="BG143" s="144">
        <f t="shared" si="5"/>
        <v>0</v>
      </c>
      <c r="BH143" s="144">
        <f t="shared" si="6"/>
        <v>0</v>
      </c>
      <c r="BI143" s="144">
        <f t="shared" si="7"/>
        <v>0</v>
      </c>
      <c r="BJ143" s="14" t="s">
        <v>104</v>
      </c>
      <c r="BK143" s="144">
        <f t="shared" si="8"/>
        <v>0</v>
      </c>
      <c r="BL143" s="14" t="s">
        <v>103</v>
      </c>
      <c r="BM143" s="143" t="s">
        <v>217</v>
      </c>
    </row>
    <row r="144" spans="1:65" s="2" customFormat="1" ht="24.15" customHeight="1">
      <c r="A144" s="26"/>
      <c r="B144" s="131"/>
      <c r="C144" s="132" t="s">
        <v>7</v>
      </c>
      <c r="D144" s="132" t="s">
        <v>99</v>
      </c>
      <c r="E144" s="133" t="s">
        <v>218</v>
      </c>
      <c r="F144" s="134" t="s">
        <v>219</v>
      </c>
      <c r="G144" s="135" t="s">
        <v>125</v>
      </c>
      <c r="H144" s="136">
        <v>31.15</v>
      </c>
      <c r="I144" s="137"/>
      <c r="J144" s="137"/>
      <c r="K144" s="138"/>
      <c r="L144" s="27"/>
      <c r="M144" s="139" t="s">
        <v>1</v>
      </c>
      <c r="N144" s="140" t="s">
        <v>34</v>
      </c>
      <c r="O144" s="141">
        <v>0.26484999999999997</v>
      </c>
      <c r="P144" s="141">
        <f t="shared" si="0"/>
        <v>8.250077499999998</v>
      </c>
      <c r="Q144" s="141">
        <v>5.0000000000000001E-3</v>
      </c>
      <c r="R144" s="141">
        <f t="shared" si="1"/>
        <v>0.15575</v>
      </c>
      <c r="S144" s="141">
        <v>0</v>
      </c>
      <c r="T144" s="142">
        <f t="shared" si="2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43" t="s">
        <v>103</v>
      </c>
      <c r="AT144" s="143" t="s">
        <v>99</v>
      </c>
      <c r="AU144" s="143" t="s">
        <v>104</v>
      </c>
      <c r="AY144" s="14" t="s">
        <v>97</v>
      </c>
      <c r="BE144" s="144">
        <f t="shared" si="3"/>
        <v>0</v>
      </c>
      <c r="BF144" s="144">
        <f t="shared" si="4"/>
        <v>0</v>
      </c>
      <c r="BG144" s="144">
        <f t="shared" si="5"/>
        <v>0</v>
      </c>
      <c r="BH144" s="144">
        <f t="shared" si="6"/>
        <v>0</v>
      </c>
      <c r="BI144" s="144">
        <f t="shared" si="7"/>
        <v>0</v>
      </c>
      <c r="BJ144" s="14" t="s">
        <v>104</v>
      </c>
      <c r="BK144" s="144">
        <f t="shared" si="8"/>
        <v>0</v>
      </c>
      <c r="BL144" s="14" t="s">
        <v>103</v>
      </c>
      <c r="BM144" s="143" t="s">
        <v>220</v>
      </c>
    </row>
    <row r="145" spans="1:65" s="2" customFormat="1" ht="37.950000000000003" customHeight="1">
      <c r="A145" s="26"/>
      <c r="B145" s="131"/>
      <c r="C145" s="145" t="s">
        <v>221</v>
      </c>
      <c r="D145" s="145" t="s">
        <v>107</v>
      </c>
      <c r="E145" s="146" t="s">
        <v>222</v>
      </c>
      <c r="F145" s="147" t="s">
        <v>223</v>
      </c>
      <c r="G145" s="148" t="s">
        <v>125</v>
      </c>
      <c r="H145" s="149">
        <v>45</v>
      </c>
      <c r="I145" s="150"/>
      <c r="J145" s="150"/>
      <c r="K145" s="151"/>
      <c r="L145" s="152"/>
      <c r="M145" s="153" t="s">
        <v>1</v>
      </c>
      <c r="N145" s="154" t="s">
        <v>34</v>
      </c>
      <c r="O145" s="141">
        <v>0</v>
      </c>
      <c r="P145" s="141">
        <f t="shared" si="0"/>
        <v>0</v>
      </c>
      <c r="Q145" s="141">
        <v>2.2000000000000001E-3</v>
      </c>
      <c r="R145" s="141">
        <f t="shared" si="1"/>
        <v>9.9000000000000005E-2</v>
      </c>
      <c r="S145" s="141">
        <v>0</v>
      </c>
      <c r="T145" s="142">
        <f t="shared" si="2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43" t="s">
        <v>111</v>
      </c>
      <c r="AT145" s="143" t="s">
        <v>107</v>
      </c>
      <c r="AU145" s="143" t="s">
        <v>104</v>
      </c>
      <c r="AY145" s="14" t="s">
        <v>97</v>
      </c>
      <c r="BE145" s="144">
        <f t="shared" si="3"/>
        <v>0</v>
      </c>
      <c r="BF145" s="144">
        <f t="shared" si="4"/>
        <v>0</v>
      </c>
      <c r="BG145" s="144">
        <f t="shared" si="5"/>
        <v>0</v>
      </c>
      <c r="BH145" s="144">
        <f t="shared" si="6"/>
        <v>0</v>
      </c>
      <c r="BI145" s="144">
        <f t="shared" si="7"/>
        <v>0</v>
      </c>
      <c r="BJ145" s="14" t="s">
        <v>104</v>
      </c>
      <c r="BK145" s="144">
        <f t="shared" si="8"/>
        <v>0</v>
      </c>
      <c r="BL145" s="14" t="s">
        <v>103</v>
      </c>
      <c r="BM145" s="143" t="s">
        <v>224</v>
      </c>
    </row>
    <row r="146" spans="1:65" s="2" customFormat="1" ht="48">
      <c r="A146" s="26"/>
      <c r="B146" s="27"/>
      <c r="C146" s="26"/>
      <c r="D146" s="157" t="s">
        <v>225</v>
      </c>
      <c r="E146" s="26"/>
      <c r="F146" s="158" t="s">
        <v>226</v>
      </c>
      <c r="G146" s="26"/>
      <c r="H146" s="26"/>
      <c r="I146" s="26"/>
      <c r="J146" s="26"/>
      <c r="K146" s="26"/>
      <c r="L146" s="27"/>
      <c r="M146" s="159"/>
      <c r="N146" s="160"/>
      <c r="O146" s="52"/>
      <c r="P146" s="52"/>
      <c r="Q146" s="52"/>
      <c r="R146" s="52"/>
      <c r="S146" s="52"/>
      <c r="T146" s="53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T146" s="14" t="s">
        <v>225</v>
      </c>
      <c r="AU146" s="14" t="s">
        <v>104</v>
      </c>
    </row>
    <row r="147" spans="1:65" s="2" customFormat="1" ht="24.15" customHeight="1">
      <c r="A147" s="26"/>
      <c r="B147" s="131"/>
      <c r="C147" s="132" t="s">
        <v>227</v>
      </c>
      <c r="D147" s="132" t="s">
        <v>99</v>
      </c>
      <c r="E147" s="133" t="s">
        <v>228</v>
      </c>
      <c r="F147" s="134" t="s">
        <v>229</v>
      </c>
      <c r="G147" s="135" t="s">
        <v>230</v>
      </c>
      <c r="H147" s="136">
        <v>1</v>
      </c>
      <c r="I147" s="137"/>
      <c r="J147" s="137"/>
      <c r="K147" s="138"/>
      <c r="L147" s="27"/>
      <c r="M147" s="139" t="s">
        <v>1</v>
      </c>
      <c r="N147" s="140" t="s">
        <v>34</v>
      </c>
      <c r="O147" s="141">
        <v>1.20068</v>
      </c>
      <c r="P147" s="141">
        <f>O147*H147</f>
        <v>1.20068</v>
      </c>
      <c r="Q147" s="141">
        <v>2.3E-3</v>
      </c>
      <c r="R147" s="141">
        <f>Q147*H147</f>
        <v>2.3E-3</v>
      </c>
      <c r="S147" s="141">
        <v>0</v>
      </c>
      <c r="T147" s="142">
        <f>S147*H147</f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43" t="s">
        <v>103</v>
      </c>
      <c r="AT147" s="143" t="s">
        <v>99</v>
      </c>
      <c r="AU147" s="143" t="s">
        <v>104</v>
      </c>
      <c r="AY147" s="14" t="s">
        <v>97</v>
      </c>
      <c r="BE147" s="144">
        <f>IF(N147="základná",J147,0)</f>
        <v>0</v>
      </c>
      <c r="BF147" s="144">
        <f>IF(N147="znížená",J147,0)</f>
        <v>0</v>
      </c>
      <c r="BG147" s="144">
        <f>IF(N147="zákl. prenesená",J147,0)</f>
        <v>0</v>
      </c>
      <c r="BH147" s="144">
        <f>IF(N147="zníž. prenesená",J147,0)</f>
        <v>0</v>
      </c>
      <c r="BI147" s="144">
        <f>IF(N147="nulová",J147,0)</f>
        <v>0</v>
      </c>
      <c r="BJ147" s="14" t="s">
        <v>104</v>
      </c>
      <c r="BK147" s="144">
        <f>ROUND(I147*H147,2)</f>
        <v>0</v>
      </c>
      <c r="BL147" s="14" t="s">
        <v>103</v>
      </c>
      <c r="BM147" s="143" t="s">
        <v>231</v>
      </c>
    </row>
    <row r="148" spans="1:65" s="2" customFormat="1" ht="14.4" customHeight="1">
      <c r="A148" s="26"/>
      <c r="B148" s="131"/>
      <c r="C148" s="145" t="s">
        <v>232</v>
      </c>
      <c r="D148" s="145" t="s">
        <v>107</v>
      </c>
      <c r="E148" s="146" t="s">
        <v>215</v>
      </c>
      <c r="F148" s="147" t="s">
        <v>300</v>
      </c>
      <c r="G148" s="148" t="s">
        <v>125</v>
      </c>
      <c r="H148" s="149">
        <v>68</v>
      </c>
      <c r="I148" s="150"/>
      <c r="J148" s="150"/>
      <c r="K148" s="151"/>
      <c r="L148" s="152"/>
      <c r="M148" s="153" t="s">
        <v>1</v>
      </c>
      <c r="N148" s="154" t="s">
        <v>34</v>
      </c>
      <c r="O148" s="141">
        <v>0</v>
      </c>
      <c r="P148" s="141">
        <f>O148*H148</f>
        <v>0</v>
      </c>
      <c r="Q148" s="141">
        <v>1.0999999999999999E-2</v>
      </c>
      <c r="R148" s="141">
        <f>Q148*H148</f>
        <v>0.748</v>
      </c>
      <c r="S148" s="141">
        <v>0</v>
      </c>
      <c r="T148" s="142">
        <f>S148*H148</f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43" t="s">
        <v>111</v>
      </c>
      <c r="AT148" s="143" t="s">
        <v>107</v>
      </c>
      <c r="AU148" s="143" t="s">
        <v>104</v>
      </c>
      <c r="AY148" s="14" t="s">
        <v>97</v>
      </c>
      <c r="BE148" s="144">
        <f>IF(N148="základná",J148,0)</f>
        <v>0</v>
      </c>
      <c r="BF148" s="144">
        <f>IF(N148="znížená",J148,0)</f>
        <v>0</v>
      </c>
      <c r="BG148" s="144">
        <f>IF(N148="zákl. prenesená",J148,0)</f>
        <v>0</v>
      </c>
      <c r="BH148" s="144">
        <f>IF(N148="zníž. prenesená",J148,0)</f>
        <v>0</v>
      </c>
      <c r="BI148" s="144">
        <f>IF(N148="nulová",J148,0)</f>
        <v>0</v>
      </c>
      <c r="BJ148" s="14" t="s">
        <v>104</v>
      </c>
      <c r="BK148" s="144">
        <f>ROUND(I148*H148,2)</f>
        <v>0</v>
      </c>
      <c r="BL148" s="14" t="s">
        <v>103</v>
      </c>
      <c r="BM148" s="143" t="s">
        <v>233</v>
      </c>
    </row>
    <row r="149" spans="1:65" s="2" customFormat="1" ht="24.15" customHeight="1">
      <c r="A149" s="26"/>
      <c r="B149" s="131"/>
      <c r="C149" s="132" t="s">
        <v>234</v>
      </c>
      <c r="D149" s="132" t="s">
        <v>99</v>
      </c>
      <c r="E149" s="133" t="s">
        <v>235</v>
      </c>
      <c r="F149" s="134" t="s">
        <v>301</v>
      </c>
      <c r="G149" s="135" t="s">
        <v>125</v>
      </c>
      <c r="H149" s="136">
        <v>62.311999999999998</v>
      </c>
      <c r="I149" s="137"/>
      <c r="J149" s="137"/>
      <c r="K149" s="138"/>
      <c r="L149" s="27"/>
      <c r="M149" s="139" t="s">
        <v>1</v>
      </c>
      <c r="N149" s="140" t="s">
        <v>34</v>
      </c>
      <c r="O149" s="141">
        <v>0.25520999999999999</v>
      </c>
      <c r="P149" s="141">
        <f>O149*H149</f>
        <v>15.902645519999998</v>
      </c>
      <c r="Q149" s="141">
        <v>0</v>
      </c>
      <c r="R149" s="141">
        <f>Q149*H149</f>
        <v>0</v>
      </c>
      <c r="S149" s="141">
        <v>0</v>
      </c>
      <c r="T149" s="142">
        <f>S149*H149</f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43" t="s">
        <v>103</v>
      </c>
      <c r="AT149" s="143" t="s">
        <v>99</v>
      </c>
      <c r="AU149" s="143" t="s">
        <v>104</v>
      </c>
      <c r="AY149" s="14" t="s">
        <v>97</v>
      </c>
      <c r="BE149" s="144">
        <f>IF(N149="základná",J149,0)</f>
        <v>0</v>
      </c>
      <c r="BF149" s="144">
        <f>IF(N149="znížená",J149,0)</f>
        <v>0</v>
      </c>
      <c r="BG149" s="144">
        <f>IF(N149="zákl. prenesená",J149,0)</f>
        <v>0</v>
      </c>
      <c r="BH149" s="144">
        <f>IF(N149="zníž. prenesená",J149,0)</f>
        <v>0</v>
      </c>
      <c r="BI149" s="144">
        <f>IF(N149="nulová",J149,0)</f>
        <v>0</v>
      </c>
      <c r="BJ149" s="14" t="s">
        <v>104</v>
      </c>
      <c r="BK149" s="144">
        <f>ROUND(I149*H149,2)</f>
        <v>0</v>
      </c>
      <c r="BL149" s="14" t="s">
        <v>103</v>
      </c>
      <c r="BM149" s="143" t="s">
        <v>236</v>
      </c>
    </row>
    <row r="150" spans="1:65" s="2" customFormat="1" ht="24.15" customHeight="1">
      <c r="A150" s="26"/>
      <c r="B150" s="131"/>
      <c r="C150" s="145" t="s">
        <v>237</v>
      </c>
      <c r="D150" s="145" t="s">
        <v>107</v>
      </c>
      <c r="E150" s="146" t="s">
        <v>238</v>
      </c>
      <c r="F150" s="147" t="s">
        <v>239</v>
      </c>
      <c r="G150" s="148" t="s">
        <v>102</v>
      </c>
      <c r="H150" s="149">
        <v>4.67</v>
      </c>
      <c r="I150" s="150"/>
      <c r="J150" s="150"/>
      <c r="K150" s="151"/>
      <c r="L150" s="152"/>
      <c r="M150" s="153" t="s">
        <v>1</v>
      </c>
      <c r="N150" s="154" t="s">
        <v>34</v>
      </c>
      <c r="O150" s="141">
        <v>0</v>
      </c>
      <c r="P150" s="141">
        <f>O150*H150</f>
        <v>0</v>
      </c>
      <c r="Q150" s="141">
        <v>2.4500000000000001E-2</v>
      </c>
      <c r="R150" s="141">
        <f>Q150*H150</f>
        <v>0.114415</v>
      </c>
      <c r="S150" s="141">
        <v>0</v>
      </c>
      <c r="T150" s="142">
        <f>S150*H150</f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43" t="s">
        <v>111</v>
      </c>
      <c r="AT150" s="143" t="s">
        <v>107</v>
      </c>
      <c r="AU150" s="143" t="s">
        <v>104</v>
      </c>
      <c r="AY150" s="14" t="s">
        <v>97</v>
      </c>
      <c r="BE150" s="144">
        <f>IF(N150="základná",J150,0)</f>
        <v>0</v>
      </c>
      <c r="BF150" s="144">
        <f>IF(N150="znížená",J150,0)</f>
        <v>0</v>
      </c>
      <c r="BG150" s="144">
        <f>IF(N150="zákl. prenesená",J150,0)</f>
        <v>0</v>
      </c>
      <c r="BH150" s="144">
        <f>IF(N150="zníž. prenesená",J150,0)</f>
        <v>0</v>
      </c>
      <c r="BI150" s="144">
        <f>IF(N150="nulová",J150,0)</f>
        <v>0</v>
      </c>
      <c r="BJ150" s="14" t="s">
        <v>104</v>
      </c>
      <c r="BK150" s="144">
        <f>ROUND(I150*H150,2)</f>
        <v>0</v>
      </c>
      <c r="BL150" s="14" t="s">
        <v>103</v>
      </c>
      <c r="BM150" s="143" t="s">
        <v>240</v>
      </c>
    </row>
    <row r="151" spans="1:65" s="2" customFormat="1" ht="19.2">
      <c r="A151" s="26"/>
      <c r="B151" s="27"/>
      <c r="C151" s="26"/>
      <c r="D151" s="157" t="s">
        <v>225</v>
      </c>
      <c r="E151" s="26"/>
      <c r="F151" s="158" t="s">
        <v>241</v>
      </c>
      <c r="G151" s="26"/>
      <c r="H151" s="26"/>
      <c r="I151" s="26"/>
      <c r="J151" s="26"/>
      <c r="K151" s="26"/>
      <c r="L151" s="27"/>
      <c r="M151" s="159"/>
      <c r="N151" s="160"/>
      <c r="O151" s="52"/>
      <c r="P151" s="52"/>
      <c r="Q151" s="52"/>
      <c r="R151" s="52"/>
      <c r="S151" s="52"/>
      <c r="T151" s="53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T151" s="14" t="s">
        <v>225</v>
      </c>
      <c r="AU151" s="14" t="s">
        <v>104</v>
      </c>
    </row>
    <row r="152" spans="1:65" s="2" customFormat="1" ht="14.4" customHeight="1">
      <c r="A152" s="26"/>
      <c r="B152" s="131"/>
      <c r="C152" s="132" t="s">
        <v>12</v>
      </c>
      <c r="D152" s="132" t="s">
        <v>99</v>
      </c>
      <c r="E152" s="133" t="s">
        <v>242</v>
      </c>
      <c r="F152" s="134" t="s">
        <v>243</v>
      </c>
      <c r="G152" s="135" t="s">
        <v>153</v>
      </c>
      <c r="H152" s="136">
        <v>24</v>
      </c>
      <c r="I152" s="137"/>
      <c r="J152" s="137"/>
      <c r="K152" s="138"/>
      <c r="L152" s="27"/>
      <c r="M152" s="139" t="s">
        <v>1</v>
      </c>
      <c r="N152" s="140" t="s">
        <v>34</v>
      </c>
      <c r="O152" s="141">
        <v>0.36459000000000003</v>
      </c>
      <c r="P152" s="141">
        <f t="shared" ref="P152:P163" si="9">O152*H152</f>
        <v>8.750160000000001</v>
      </c>
      <c r="Q152" s="141">
        <v>1.8000000000000001E-4</v>
      </c>
      <c r="R152" s="141">
        <f t="shared" ref="R152:R163" si="10">Q152*H152</f>
        <v>4.3200000000000001E-3</v>
      </c>
      <c r="S152" s="141">
        <v>0</v>
      </c>
      <c r="T152" s="142">
        <f t="shared" ref="T152:T163" si="11">S152*H152</f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43" t="s">
        <v>103</v>
      </c>
      <c r="AT152" s="143" t="s">
        <v>99</v>
      </c>
      <c r="AU152" s="143" t="s">
        <v>104</v>
      </c>
      <c r="AY152" s="14" t="s">
        <v>97</v>
      </c>
      <c r="BE152" s="144">
        <f t="shared" ref="BE152:BE163" si="12">IF(N152="základná",J152,0)</f>
        <v>0</v>
      </c>
      <c r="BF152" s="144">
        <f t="shared" ref="BF152:BF163" si="13">IF(N152="znížená",J152,0)</f>
        <v>0</v>
      </c>
      <c r="BG152" s="144">
        <f t="shared" ref="BG152:BG163" si="14">IF(N152="zákl. prenesená",J152,0)</f>
        <v>0</v>
      </c>
      <c r="BH152" s="144">
        <f t="shared" ref="BH152:BH163" si="15">IF(N152="zníž. prenesená",J152,0)</f>
        <v>0</v>
      </c>
      <c r="BI152" s="144">
        <f t="shared" ref="BI152:BI163" si="16">IF(N152="nulová",J152,0)</f>
        <v>0</v>
      </c>
      <c r="BJ152" s="14" t="s">
        <v>104</v>
      </c>
      <c r="BK152" s="144">
        <f t="shared" ref="BK152:BK163" si="17">ROUND(I152*H152,2)</f>
        <v>0</v>
      </c>
      <c r="BL152" s="14" t="s">
        <v>103</v>
      </c>
      <c r="BM152" s="143" t="s">
        <v>244</v>
      </c>
    </row>
    <row r="153" spans="1:65" s="2" customFormat="1" ht="24.15" customHeight="1">
      <c r="A153" s="26"/>
      <c r="B153" s="131"/>
      <c r="C153" s="132" t="s">
        <v>245</v>
      </c>
      <c r="D153" s="132" t="s">
        <v>99</v>
      </c>
      <c r="E153" s="133" t="s">
        <v>246</v>
      </c>
      <c r="F153" s="134" t="s">
        <v>247</v>
      </c>
      <c r="G153" s="135" t="s">
        <v>125</v>
      </c>
      <c r="H153" s="136">
        <v>2.6</v>
      </c>
      <c r="I153" s="137"/>
      <c r="J153" s="137"/>
      <c r="K153" s="138"/>
      <c r="L153" s="27"/>
      <c r="M153" s="139" t="s">
        <v>1</v>
      </c>
      <c r="N153" s="140" t="s">
        <v>34</v>
      </c>
      <c r="O153" s="141">
        <v>2.6147900000000002</v>
      </c>
      <c r="P153" s="141">
        <f t="shared" si="9"/>
        <v>6.7984540000000004</v>
      </c>
      <c r="Q153" s="141">
        <v>4.5569999999999999E-2</v>
      </c>
      <c r="R153" s="141">
        <f t="shared" si="10"/>
        <v>0.118482</v>
      </c>
      <c r="S153" s="141">
        <v>0</v>
      </c>
      <c r="T153" s="142">
        <f t="shared" si="11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43" t="s">
        <v>103</v>
      </c>
      <c r="AT153" s="143" t="s">
        <v>99</v>
      </c>
      <c r="AU153" s="143" t="s">
        <v>104</v>
      </c>
      <c r="AY153" s="14" t="s">
        <v>97</v>
      </c>
      <c r="BE153" s="144">
        <f t="shared" si="12"/>
        <v>0</v>
      </c>
      <c r="BF153" s="144">
        <f t="shared" si="13"/>
        <v>0</v>
      </c>
      <c r="BG153" s="144">
        <f t="shared" si="14"/>
        <v>0</v>
      </c>
      <c r="BH153" s="144">
        <f t="shared" si="15"/>
        <v>0</v>
      </c>
      <c r="BI153" s="144">
        <f t="shared" si="16"/>
        <v>0</v>
      </c>
      <c r="BJ153" s="14" t="s">
        <v>104</v>
      </c>
      <c r="BK153" s="144">
        <f t="shared" si="17"/>
        <v>0</v>
      </c>
      <c r="BL153" s="14" t="s">
        <v>103</v>
      </c>
      <c r="BM153" s="143" t="s">
        <v>248</v>
      </c>
    </row>
    <row r="154" spans="1:65" s="2" customFormat="1" ht="14.4" customHeight="1">
      <c r="A154" s="26"/>
      <c r="B154" s="131"/>
      <c r="C154" s="145" t="s">
        <v>249</v>
      </c>
      <c r="D154" s="145" t="s">
        <v>107</v>
      </c>
      <c r="E154" s="146" t="s">
        <v>250</v>
      </c>
      <c r="F154" s="147" t="s">
        <v>251</v>
      </c>
      <c r="G154" s="148" t="s">
        <v>125</v>
      </c>
      <c r="H154" s="149">
        <v>2.86</v>
      </c>
      <c r="I154" s="150"/>
      <c r="J154" s="150"/>
      <c r="K154" s="151"/>
      <c r="L154" s="152"/>
      <c r="M154" s="153" t="s">
        <v>1</v>
      </c>
      <c r="N154" s="154" t="s">
        <v>34</v>
      </c>
      <c r="O154" s="141">
        <v>0</v>
      </c>
      <c r="P154" s="141">
        <f t="shared" si="9"/>
        <v>0</v>
      </c>
      <c r="Q154" s="141">
        <v>1.2880000000000001E-2</v>
      </c>
      <c r="R154" s="141">
        <f t="shared" si="10"/>
        <v>3.6836800000000003E-2</v>
      </c>
      <c r="S154" s="141">
        <v>0</v>
      </c>
      <c r="T154" s="142">
        <f t="shared" si="11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43" t="s">
        <v>111</v>
      </c>
      <c r="AT154" s="143" t="s">
        <v>107</v>
      </c>
      <c r="AU154" s="143" t="s">
        <v>104</v>
      </c>
      <c r="AY154" s="14" t="s">
        <v>97</v>
      </c>
      <c r="BE154" s="144">
        <f t="shared" si="12"/>
        <v>0</v>
      </c>
      <c r="BF154" s="144">
        <f t="shared" si="13"/>
        <v>0</v>
      </c>
      <c r="BG154" s="144">
        <f t="shared" si="14"/>
        <v>0</v>
      </c>
      <c r="BH154" s="144">
        <f t="shared" si="15"/>
        <v>0</v>
      </c>
      <c r="BI154" s="144">
        <f t="shared" si="16"/>
        <v>0</v>
      </c>
      <c r="BJ154" s="14" t="s">
        <v>104</v>
      </c>
      <c r="BK154" s="144">
        <f t="shared" si="17"/>
        <v>0</v>
      </c>
      <c r="BL154" s="14" t="s">
        <v>103</v>
      </c>
      <c r="BM154" s="143" t="s">
        <v>252</v>
      </c>
    </row>
    <row r="155" spans="1:65" s="2" customFormat="1" ht="24.15" customHeight="1">
      <c r="A155" s="26"/>
      <c r="B155" s="131"/>
      <c r="C155" s="132" t="s">
        <v>111</v>
      </c>
      <c r="D155" s="132" t="s">
        <v>99</v>
      </c>
      <c r="E155" s="133" t="s">
        <v>253</v>
      </c>
      <c r="F155" s="134" t="s">
        <v>254</v>
      </c>
      <c r="G155" s="135" t="s">
        <v>125</v>
      </c>
      <c r="H155" s="136">
        <v>31.15</v>
      </c>
      <c r="I155" s="137"/>
      <c r="J155" s="137"/>
      <c r="K155" s="138"/>
      <c r="L155" s="27"/>
      <c r="M155" s="139" t="s">
        <v>1</v>
      </c>
      <c r="N155" s="140" t="s">
        <v>34</v>
      </c>
      <c r="O155" s="141">
        <v>0.14269000000000001</v>
      </c>
      <c r="P155" s="141">
        <f t="shared" si="9"/>
        <v>4.4447935000000003</v>
      </c>
      <c r="Q155" s="141">
        <v>4.0999999999999999E-4</v>
      </c>
      <c r="R155" s="141">
        <f t="shared" si="10"/>
        <v>1.27715E-2</v>
      </c>
      <c r="S155" s="141">
        <v>0</v>
      </c>
      <c r="T155" s="142">
        <f t="shared" si="11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43" t="s">
        <v>103</v>
      </c>
      <c r="AT155" s="143" t="s">
        <v>99</v>
      </c>
      <c r="AU155" s="143" t="s">
        <v>104</v>
      </c>
      <c r="AY155" s="14" t="s">
        <v>97</v>
      </c>
      <c r="BE155" s="144">
        <f t="shared" si="12"/>
        <v>0</v>
      </c>
      <c r="BF155" s="144">
        <f t="shared" si="13"/>
        <v>0</v>
      </c>
      <c r="BG155" s="144">
        <f t="shared" si="14"/>
        <v>0</v>
      </c>
      <c r="BH155" s="144">
        <f t="shared" si="15"/>
        <v>0</v>
      </c>
      <c r="BI155" s="144">
        <f t="shared" si="16"/>
        <v>0</v>
      </c>
      <c r="BJ155" s="14" t="s">
        <v>104</v>
      </c>
      <c r="BK155" s="144">
        <f t="shared" si="17"/>
        <v>0</v>
      </c>
      <c r="BL155" s="14" t="s">
        <v>103</v>
      </c>
      <c r="BM155" s="143" t="s">
        <v>255</v>
      </c>
    </row>
    <row r="156" spans="1:65" s="2" customFormat="1" ht="24.15" customHeight="1">
      <c r="A156" s="26"/>
      <c r="B156" s="131"/>
      <c r="C156" s="132" t="s">
        <v>256</v>
      </c>
      <c r="D156" s="132" t="s">
        <v>99</v>
      </c>
      <c r="E156" s="133" t="s">
        <v>257</v>
      </c>
      <c r="F156" s="134" t="s">
        <v>258</v>
      </c>
      <c r="G156" s="135" t="s">
        <v>125</v>
      </c>
      <c r="H156" s="136">
        <v>11.5</v>
      </c>
      <c r="I156" s="137"/>
      <c r="J156" s="137"/>
      <c r="K156" s="138"/>
      <c r="L156" s="27"/>
      <c r="M156" s="139" t="s">
        <v>1</v>
      </c>
      <c r="N156" s="140" t="s">
        <v>34</v>
      </c>
      <c r="O156" s="141">
        <v>0.14269000000000001</v>
      </c>
      <c r="P156" s="141">
        <f t="shared" si="9"/>
        <v>1.640935</v>
      </c>
      <c r="Q156" s="141">
        <v>4.0999999999999999E-4</v>
      </c>
      <c r="R156" s="141">
        <f t="shared" si="10"/>
        <v>4.7149999999999996E-3</v>
      </c>
      <c r="S156" s="141">
        <v>0</v>
      </c>
      <c r="T156" s="142">
        <f t="shared" si="11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43" t="s">
        <v>103</v>
      </c>
      <c r="AT156" s="143" t="s">
        <v>99</v>
      </c>
      <c r="AU156" s="143" t="s">
        <v>104</v>
      </c>
      <c r="AY156" s="14" t="s">
        <v>97</v>
      </c>
      <c r="BE156" s="144">
        <f t="shared" si="12"/>
        <v>0</v>
      </c>
      <c r="BF156" s="144">
        <f t="shared" si="13"/>
        <v>0</v>
      </c>
      <c r="BG156" s="144">
        <f t="shared" si="14"/>
        <v>0</v>
      </c>
      <c r="BH156" s="144">
        <f t="shared" si="15"/>
        <v>0</v>
      </c>
      <c r="BI156" s="144">
        <f t="shared" si="16"/>
        <v>0</v>
      </c>
      <c r="BJ156" s="14" t="s">
        <v>104</v>
      </c>
      <c r="BK156" s="144">
        <f t="shared" si="17"/>
        <v>0</v>
      </c>
      <c r="BL156" s="14" t="s">
        <v>103</v>
      </c>
      <c r="BM156" s="143" t="s">
        <v>259</v>
      </c>
    </row>
    <row r="157" spans="1:65" s="2" customFormat="1" ht="24.15" customHeight="1">
      <c r="A157" s="26"/>
      <c r="B157" s="131"/>
      <c r="C157" s="145" t="s">
        <v>260</v>
      </c>
      <c r="D157" s="145" t="s">
        <v>107</v>
      </c>
      <c r="E157" s="146" t="s">
        <v>261</v>
      </c>
      <c r="F157" s="147" t="s">
        <v>262</v>
      </c>
      <c r="G157" s="148" t="s">
        <v>110</v>
      </c>
      <c r="H157" s="149">
        <v>6</v>
      </c>
      <c r="I157" s="150"/>
      <c r="J157" s="150"/>
      <c r="K157" s="151"/>
      <c r="L157" s="152"/>
      <c r="M157" s="153" t="s">
        <v>1</v>
      </c>
      <c r="N157" s="154" t="s">
        <v>34</v>
      </c>
      <c r="O157" s="141">
        <v>0</v>
      </c>
      <c r="P157" s="141">
        <f t="shared" si="9"/>
        <v>0</v>
      </c>
      <c r="Q157" s="141">
        <v>4.8000000000000001E-2</v>
      </c>
      <c r="R157" s="141">
        <f t="shared" si="10"/>
        <v>0.28800000000000003</v>
      </c>
      <c r="S157" s="141">
        <v>0</v>
      </c>
      <c r="T157" s="142">
        <f t="shared" si="11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43" t="s">
        <v>111</v>
      </c>
      <c r="AT157" s="143" t="s">
        <v>107</v>
      </c>
      <c r="AU157" s="143" t="s">
        <v>104</v>
      </c>
      <c r="AY157" s="14" t="s">
        <v>97</v>
      </c>
      <c r="BE157" s="144">
        <f t="shared" si="12"/>
        <v>0</v>
      </c>
      <c r="BF157" s="144">
        <f t="shared" si="13"/>
        <v>0</v>
      </c>
      <c r="BG157" s="144">
        <f t="shared" si="14"/>
        <v>0</v>
      </c>
      <c r="BH157" s="144">
        <f t="shared" si="15"/>
        <v>0</v>
      </c>
      <c r="BI157" s="144">
        <f t="shared" si="16"/>
        <v>0</v>
      </c>
      <c r="BJ157" s="14" t="s">
        <v>104</v>
      </c>
      <c r="BK157" s="144">
        <f t="shared" si="17"/>
        <v>0</v>
      </c>
      <c r="BL157" s="14" t="s">
        <v>103</v>
      </c>
      <c r="BM157" s="143" t="s">
        <v>263</v>
      </c>
    </row>
    <row r="158" spans="1:65" s="2" customFormat="1" ht="24.15" customHeight="1">
      <c r="A158" s="26"/>
      <c r="B158" s="131"/>
      <c r="C158" s="132" t="s">
        <v>127</v>
      </c>
      <c r="D158" s="132" t="s">
        <v>99</v>
      </c>
      <c r="E158" s="133" t="s">
        <v>264</v>
      </c>
      <c r="F158" s="134" t="s">
        <v>265</v>
      </c>
      <c r="G158" s="135" t="s">
        <v>125</v>
      </c>
      <c r="H158" s="136">
        <v>62.3</v>
      </c>
      <c r="I158" s="137"/>
      <c r="J158" s="137"/>
      <c r="K158" s="138"/>
      <c r="L158" s="27"/>
      <c r="M158" s="139" t="s">
        <v>1</v>
      </c>
      <c r="N158" s="140" t="s">
        <v>34</v>
      </c>
      <c r="O158" s="141">
        <v>0.14074</v>
      </c>
      <c r="P158" s="141">
        <f t="shared" si="9"/>
        <v>8.7681020000000007</v>
      </c>
      <c r="Q158" s="141">
        <v>4.4999999999999999E-4</v>
      </c>
      <c r="R158" s="141">
        <f t="shared" si="10"/>
        <v>2.8034999999999997E-2</v>
      </c>
      <c r="S158" s="141">
        <v>0</v>
      </c>
      <c r="T158" s="142">
        <f t="shared" si="11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43" t="s">
        <v>103</v>
      </c>
      <c r="AT158" s="143" t="s">
        <v>99</v>
      </c>
      <c r="AU158" s="143" t="s">
        <v>104</v>
      </c>
      <c r="AY158" s="14" t="s">
        <v>97</v>
      </c>
      <c r="BE158" s="144">
        <f t="shared" si="12"/>
        <v>0</v>
      </c>
      <c r="BF158" s="144">
        <f t="shared" si="13"/>
        <v>0</v>
      </c>
      <c r="BG158" s="144">
        <f t="shared" si="14"/>
        <v>0</v>
      </c>
      <c r="BH158" s="144">
        <f t="shared" si="15"/>
        <v>0</v>
      </c>
      <c r="BI158" s="144">
        <f t="shared" si="16"/>
        <v>0</v>
      </c>
      <c r="BJ158" s="14" t="s">
        <v>104</v>
      </c>
      <c r="BK158" s="144">
        <f t="shared" si="17"/>
        <v>0</v>
      </c>
      <c r="BL158" s="14" t="s">
        <v>103</v>
      </c>
      <c r="BM158" s="143" t="s">
        <v>266</v>
      </c>
    </row>
    <row r="159" spans="1:65" s="2" customFormat="1" ht="14.4" customHeight="1">
      <c r="A159" s="26"/>
      <c r="B159" s="131"/>
      <c r="C159" s="132" t="s">
        <v>267</v>
      </c>
      <c r="D159" s="132" t="s">
        <v>99</v>
      </c>
      <c r="E159" s="133" t="s">
        <v>268</v>
      </c>
      <c r="F159" s="134" t="s">
        <v>269</v>
      </c>
      <c r="G159" s="135" t="s">
        <v>125</v>
      </c>
      <c r="H159" s="136">
        <v>62.3</v>
      </c>
      <c r="I159" s="137"/>
      <c r="J159" s="137"/>
      <c r="K159" s="138"/>
      <c r="L159" s="27"/>
      <c r="M159" s="139" t="s">
        <v>1</v>
      </c>
      <c r="N159" s="140" t="s">
        <v>34</v>
      </c>
      <c r="O159" s="141">
        <v>0.23322999999999999</v>
      </c>
      <c r="P159" s="141">
        <f t="shared" si="9"/>
        <v>14.530228999999999</v>
      </c>
      <c r="Q159" s="141">
        <v>1.7899999999999999E-3</v>
      </c>
      <c r="R159" s="141">
        <f t="shared" si="10"/>
        <v>0.11151699999999999</v>
      </c>
      <c r="S159" s="141">
        <v>0</v>
      </c>
      <c r="T159" s="142">
        <f t="shared" si="11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43" t="s">
        <v>103</v>
      </c>
      <c r="AT159" s="143" t="s">
        <v>99</v>
      </c>
      <c r="AU159" s="143" t="s">
        <v>104</v>
      </c>
      <c r="AY159" s="14" t="s">
        <v>97</v>
      </c>
      <c r="BE159" s="144">
        <f t="shared" si="12"/>
        <v>0</v>
      </c>
      <c r="BF159" s="144">
        <f t="shared" si="13"/>
        <v>0</v>
      </c>
      <c r="BG159" s="144">
        <f t="shared" si="14"/>
        <v>0</v>
      </c>
      <c r="BH159" s="144">
        <f t="shared" si="15"/>
        <v>0</v>
      </c>
      <c r="BI159" s="144">
        <f t="shared" si="16"/>
        <v>0</v>
      </c>
      <c r="BJ159" s="14" t="s">
        <v>104</v>
      </c>
      <c r="BK159" s="144">
        <f t="shared" si="17"/>
        <v>0</v>
      </c>
      <c r="BL159" s="14" t="s">
        <v>103</v>
      </c>
      <c r="BM159" s="143" t="s">
        <v>270</v>
      </c>
    </row>
    <row r="160" spans="1:65" s="2" customFormat="1" ht="24.15" customHeight="1">
      <c r="A160" s="26"/>
      <c r="B160" s="131"/>
      <c r="C160" s="132" t="s">
        <v>103</v>
      </c>
      <c r="D160" s="132" t="s">
        <v>99</v>
      </c>
      <c r="E160" s="133" t="s">
        <v>271</v>
      </c>
      <c r="F160" s="134" t="s">
        <v>272</v>
      </c>
      <c r="G160" s="135" t="s">
        <v>125</v>
      </c>
      <c r="H160" s="136">
        <v>82.8</v>
      </c>
      <c r="I160" s="137"/>
      <c r="J160" s="137"/>
      <c r="K160" s="138"/>
      <c r="L160" s="27"/>
      <c r="M160" s="139" t="s">
        <v>1</v>
      </c>
      <c r="N160" s="140" t="s">
        <v>34</v>
      </c>
      <c r="O160" s="141">
        <v>5.0310000000000001E-2</v>
      </c>
      <c r="P160" s="141">
        <f t="shared" si="9"/>
        <v>4.1656680000000001</v>
      </c>
      <c r="Q160" s="141">
        <v>1.7000000000000001E-4</v>
      </c>
      <c r="R160" s="141">
        <f t="shared" si="10"/>
        <v>1.4076E-2</v>
      </c>
      <c r="S160" s="141">
        <v>0</v>
      </c>
      <c r="T160" s="142">
        <f t="shared" si="11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43" t="s">
        <v>103</v>
      </c>
      <c r="AT160" s="143" t="s">
        <v>99</v>
      </c>
      <c r="AU160" s="143" t="s">
        <v>104</v>
      </c>
      <c r="AY160" s="14" t="s">
        <v>97</v>
      </c>
      <c r="BE160" s="144">
        <f t="shared" si="12"/>
        <v>0</v>
      </c>
      <c r="BF160" s="144">
        <f t="shared" si="13"/>
        <v>0</v>
      </c>
      <c r="BG160" s="144">
        <f t="shared" si="14"/>
        <v>0</v>
      </c>
      <c r="BH160" s="144">
        <f t="shared" si="15"/>
        <v>0</v>
      </c>
      <c r="BI160" s="144">
        <f t="shared" si="16"/>
        <v>0</v>
      </c>
      <c r="BJ160" s="14" t="s">
        <v>104</v>
      </c>
      <c r="BK160" s="144">
        <f t="shared" si="17"/>
        <v>0</v>
      </c>
      <c r="BL160" s="14" t="s">
        <v>103</v>
      </c>
      <c r="BM160" s="143" t="s">
        <v>273</v>
      </c>
    </row>
    <row r="161" spans="1:65" s="2" customFormat="1" ht="24.15" customHeight="1">
      <c r="A161" s="26"/>
      <c r="B161" s="131"/>
      <c r="C161" s="132" t="s">
        <v>274</v>
      </c>
      <c r="D161" s="132" t="s">
        <v>99</v>
      </c>
      <c r="E161" s="133" t="s">
        <v>275</v>
      </c>
      <c r="F161" s="134" t="s">
        <v>276</v>
      </c>
      <c r="G161" s="135" t="s">
        <v>125</v>
      </c>
      <c r="H161" s="136">
        <v>82.8</v>
      </c>
      <c r="I161" s="137"/>
      <c r="J161" s="137"/>
      <c r="K161" s="138"/>
      <c r="L161" s="27"/>
      <c r="M161" s="139" t="s">
        <v>1</v>
      </c>
      <c r="N161" s="140" t="s">
        <v>34</v>
      </c>
      <c r="O161" s="141">
        <v>5.9920000000000001E-2</v>
      </c>
      <c r="P161" s="141">
        <f t="shared" si="9"/>
        <v>4.9613759999999996</v>
      </c>
      <c r="Q161" s="141">
        <v>2.9E-4</v>
      </c>
      <c r="R161" s="141">
        <f t="shared" si="10"/>
        <v>2.4011999999999999E-2</v>
      </c>
      <c r="S161" s="141">
        <v>0</v>
      </c>
      <c r="T161" s="142">
        <f t="shared" si="11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43" t="s">
        <v>103</v>
      </c>
      <c r="AT161" s="143" t="s">
        <v>99</v>
      </c>
      <c r="AU161" s="143" t="s">
        <v>104</v>
      </c>
      <c r="AY161" s="14" t="s">
        <v>97</v>
      </c>
      <c r="BE161" s="144">
        <f t="shared" si="12"/>
        <v>0</v>
      </c>
      <c r="BF161" s="144">
        <f t="shared" si="13"/>
        <v>0</v>
      </c>
      <c r="BG161" s="144">
        <f t="shared" si="14"/>
        <v>0</v>
      </c>
      <c r="BH161" s="144">
        <f t="shared" si="15"/>
        <v>0</v>
      </c>
      <c r="BI161" s="144">
        <f t="shared" si="16"/>
        <v>0</v>
      </c>
      <c r="BJ161" s="14" t="s">
        <v>104</v>
      </c>
      <c r="BK161" s="144">
        <f t="shared" si="17"/>
        <v>0</v>
      </c>
      <c r="BL161" s="14" t="s">
        <v>103</v>
      </c>
      <c r="BM161" s="143" t="s">
        <v>277</v>
      </c>
    </row>
    <row r="162" spans="1:65" s="2" customFormat="1" ht="24.15" customHeight="1">
      <c r="A162" s="26"/>
      <c r="B162" s="131"/>
      <c r="C162" s="132" t="s">
        <v>278</v>
      </c>
      <c r="D162" s="132" t="s">
        <v>99</v>
      </c>
      <c r="E162" s="133" t="s">
        <v>279</v>
      </c>
      <c r="F162" s="134" t="s">
        <v>280</v>
      </c>
      <c r="G162" s="135" t="s">
        <v>281</v>
      </c>
      <c r="H162" s="136">
        <v>24.38</v>
      </c>
      <c r="I162" s="137"/>
      <c r="J162" s="137"/>
      <c r="K162" s="138"/>
      <c r="L162" s="27"/>
      <c r="M162" s="139" t="s">
        <v>1</v>
      </c>
      <c r="N162" s="140" t="s">
        <v>34</v>
      </c>
      <c r="O162" s="141">
        <v>9.4E-2</v>
      </c>
      <c r="P162" s="141">
        <f t="shared" si="9"/>
        <v>2.2917199999999998</v>
      </c>
      <c r="Q162" s="141">
        <v>1.2E-4</v>
      </c>
      <c r="R162" s="141">
        <f t="shared" si="10"/>
        <v>2.9256E-3</v>
      </c>
      <c r="S162" s="141">
        <v>0</v>
      </c>
      <c r="T162" s="142">
        <f t="shared" si="11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43" t="s">
        <v>103</v>
      </c>
      <c r="AT162" s="143" t="s">
        <v>99</v>
      </c>
      <c r="AU162" s="143" t="s">
        <v>104</v>
      </c>
      <c r="AY162" s="14" t="s">
        <v>97</v>
      </c>
      <c r="BE162" s="144">
        <f t="shared" si="12"/>
        <v>0</v>
      </c>
      <c r="BF162" s="144">
        <f t="shared" si="13"/>
        <v>0</v>
      </c>
      <c r="BG162" s="144">
        <f t="shared" si="14"/>
        <v>0</v>
      </c>
      <c r="BH162" s="144">
        <f t="shared" si="15"/>
        <v>0</v>
      </c>
      <c r="BI162" s="144">
        <f t="shared" si="16"/>
        <v>0</v>
      </c>
      <c r="BJ162" s="14" t="s">
        <v>104</v>
      </c>
      <c r="BK162" s="144">
        <f t="shared" si="17"/>
        <v>0</v>
      </c>
      <c r="BL162" s="14" t="s">
        <v>103</v>
      </c>
      <c r="BM162" s="143" t="s">
        <v>282</v>
      </c>
    </row>
    <row r="163" spans="1:65" s="2" customFormat="1" ht="24.15" customHeight="1">
      <c r="A163" s="26"/>
      <c r="B163" s="131"/>
      <c r="C163" s="145" t="s">
        <v>283</v>
      </c>
      <c r="D163" s="145" t="s">
        <v>107</v>
      </c>
      <c r="E163" s="146" t="s">
        <v>284</v>
      </c>
      <c r="F163" s="147" t="s">
        <v>285</v>
      </c>
      <c r="G163" s="148" t="s">
        <v>153</v>
      </c>
      <c r="H163" s="149">
        <v>26.82</v>
      </c>
      <c r="I163" s="150"/>
      <c r="J163" s="150"/>
      <c r="K163" s="151"/>
      <c r="L163" s="152"/>
      <c r="M163" s="153" t="s">
        <v>1</v>
      </c>
      <c r="N163" s="154" t="s">
        <v>34</v>
      </c>
      <c r="O163" s="141">
        <v>0</v>
      </c>
      <c r="P163" s="141">
        <f t="shared" si="9"/>
        <v>0</v>
      </c>
      <c r="Q163" s="141">
        <v>4.2000000000000002E-4</v>
      </c>
      <c r="R163" s="141">
        <f t="shared" si="10"/>
        <v>1.1264400000000001E-2</v>
      </c>
      <c r="S163" s="141">
        <v>0</v>
      </c>
      <c r="T163" s="142">
        <f t="shared" si="11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43" t="s">
        <v>111</v>
      </c>
      <c r="AT163" s="143" t="s">
        <v>107</v>
      </c>
      <c r="AU163" s="143" t="s">
        <v>104</v>
      </c>
      <c r="AY163" s="14" t="s">
        <v>97</v>
      </c>
      <c r="BE163" s="144">
        <f t="shared" si="12"/>
        <v>0</v>
      </c>
      <c r="BF163" s="144">
        <f t="shared" si="13"/>
        <v>0</v>
      </c>
      <c r="BG163" s="144">
        <f t="shared" si="14"/>
        <v>0</v>
      </c>
      <c r="BH163" s="144">
        <f t="shared" si="15"/>
        <v>0</v>
      </c>
      <c r="BI163" s="144">
        <f t="shared" si="16"/>
        <v>0</v>
      </c>
      <c r="BJ163" s="14" t="s">
        <v>104</v>
      </c>
      <c r="BK163" s="144">
        <f t="shared" si="17"/>
        <v>0</v>
      </c>
      <c r="BL163" s="14" t="s">
        <v>103</v>
      </c>
      <c r="BM163" s="143" t="s">
        <v>286</v>
      </c>
    </row>
    <row r="164" spans="1:65" s="2" customFormat="1" ht="57.6">
      <c r="A164" s="26"/>
      <c r="B164" s="27"/>
      <c r="C164" s="26"/>
      <c r="D164" s="157" t="s">
        <v>225</v>
      </c>
      <c r="E164" s="26"/>
      <c r="F164" s="158" t="s">
        <v>287</v>
      </c>
      <c r="G164" s="26"/>
      <c r="H164" s="26"/>
      <c r="I164" s="26"/>
      <c r="J164" s="26"/>
      <c r="K164" s="26"/>
      <c r="L164" s="27"/>
      <c r="M164" s="159"/>
      <c r="N164" s="160"/>
      <c r="O164" s="52"/>
      <c r="P164" s="52"/>
      <c r="Q164" s="52"/>
      <c r="R164" s="52"/>
      <c r="S164" s="52"/>
      <c r="T164" s="53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T164" s="14" t="s">
        <v>225</v>
      </c>
      <c r="AU164" s="14" t="s">
        <v>104</v>
      </c>
    </row>
    <row r="165" spans="1:65" s="2" customFormat="1" ht="24.15" customHeight="1">
      <c r="A165" s="26"/>
      <c r="B165" s="131"/>
      <c r="C165" s="132" t="s">
        <v>288</v>
      </c>
      <c r="D165" s="132" t="s">
        <v>99</v>
      </c>
      <c r="E165" s="133" t="s">
        <v>289</v>
      </c>
      <c r="F165" s="134" t="s">
        <v>290</v>
      </c>
      <c r="G165" s="135" t="s">
        <v>125</v>
      </c>
      <c r="H165" s="136">
        <v>52.9</v>
      </c>
      <c r="I165" s="137"/>
      <c r="J165" s="137"/>
      <c r="K165" s="138"/>
      <c r="L165" s="27"/>
      <c r="M165" s="139" t="s">
        <v>1</v>
      </c>
      <c r="N165" s="140" t="s">
        <v>34</v>
      </c>
      <c r="O165" s="141">
        <v>0.29099999999999998</v>
      </c>
      <c r="P165" s="141">
        <f>O165*H165</f>
        <v>15.393899999999999</v>
      </c>
      <c r="Q165" s="141">
        <v>0</v>
      </c>
      <c r="R165" s="141">
        <f>Q165*H165</f>
        <v>0</v>
      </c>
      <c r="S165" s="141">
        <v>6.5000000000000002E-2</v>
      </c>
      <c r="T165" s="142">
        <f>S165*H165</f>
        <v>3.4384999999999999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43" t="s">
        <v>103</v>
      </c>
      <c r="AT165" s="143" t="s">
        <v>99</v>
      </c>
      <c r="AU165" s="143" t="s">
        <v>104</v>
      </c>
      <c r="AY165" s="14" t="s">
        <v>97</v>
      </c>
      <c r="BE165" s="144">
        <f>IF(N165="základná",J165,0)</f>
        <v>0</v>
      </c>
      <c r="BF165" s="144">
        <f>IF(N165="znížená",J165,0)</f>
        <v>0</v>
      </c>
      <c r="BG165" s="144">
        <f>IF(N165="zákl. prenesená",J165,0)</f>
        <v>0</v>
      </c>
      <c r="BH165" s="144">
        <f>IF(N165="zníž. prenesená",J165,0)</f>
        <v>0</v>
      </c>
      <c r="BI165" s="144">
        <f>IF(N165="nulová",J165,0)</f>
        <v>0</v>
      </c>
      <c r="BJ165" s="14" t="s">
        <v>104</v>
      </c>
      <c r="BK165" s="144">
        <f>ROUND(I165*H165,2)</f>
        <v>0</v>
      </c>
      <c r="BL165" s="14" t="s">
        <v>103</v>
      </c>
      <c r="BM165" s="143" t="s">
        <v>291</v>
      </c>
    </row>
    <row r="166" spans="1:65" s="2" customFormat="1" ht="24.15" customHeight="1">
      <c r="A166" s="26"/>
      <c r="B166" s="131"/>
      <c r="C166" s="132" t="s">
        <v>292</v>
      </c>
      <c r="D166" s="132" t="s">
        <v>99</v>
      </c>
      <c r="E166" s="133" t="s">
        <v>293</v>
      </c>
      <c r="F166" s="134" t="s">
        <v>294</v>
      </c>
      <c r="G166" s="135" t="s">
        <v>125</v>
      </c>
      <c r="H166" s="136">
        <v>4.9400000000000004</v>
      </c>
      <c r="I166" s="137"/>
      <c r="J166" s="137"/>
      <c r="K166" s="138"/>
      <c r="L166" s="27"/>
      <c r="M166" s="139" t="s">
        <v>1</v>
      </c>
      <c r="N166" s="140" t="s">
        <v>34</v>
      </c>
      <c r="O166" s="141">
        <v>0.23200000000000001</v>
      </c>
      <c r="P166" s="141">
        <f>O166*H166</f>
        <v>1.1460800000000002</v>
      </c>
      <c r="Q166" s="141">
        <v>0</v>
      </c>
      <c r="R166" s="141">
        <f>Q166*H166</f>
        <v>0</v>
      </c>
      <c r="S166" s="141">
        <v>4.7E-2</v>
      </c>
      <c r="T166" s="142">
        <f>S166*H166</f>
        <v>0.23218000000000003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43" t="s">
        <v>103</v>
      </c>
      <c r="AT166" s="143" t="s">
        <v>99</v>
      </c>
      <c r="AU166" s="143" t="s">
        <v>104</v>
      </c>
      <c r="AY166" s="14" t="s">
        <v>97</v>
      </c>
      <c r="BE166" s="144">
        <f>IF(N166="základná",J166,0)</f>
        <v>0</v>
      </c>
      <c r="BF166" s="144">
        <f>IF(N166="znížená",J166,0)</f>
        <v>0</v>
      </c>
      <c r="BG166" s="144">
        <f>IF(N166="zákl. prenesená",J166,0)</f>
        <v>0</v>
      </c>
      <c r="BH166" s="144">
        <f>IF(N166="zníž. prenesená",J166,0)</f>
        <v>0</v>
      </c>
      <c r="BI166" s="144">
        <f>IF(N166="nulová",J166,0)</f>
        <v>0</v>
      </c>
      <c r="BJ166" s="14" t="s">
        <v>104</v>
      </c>
      <c r="BK166" s="144">
        <f>ROUND(I166*H166,2)</f>
        <v>0</v>
      </c>
      <c r="BL166" s="14" t="s">
        <v>103</v>
      </c>
      <c r="BM166" s="143" t="s">
        <v>295</v>
      </c>
    </row>
    <row r="167" spans="1:65" s="2" customFormat="1" ht="24.15" customHeight="1">
      <c r="A167" s="26"/>
      <c r="B167" s="131"/>
      <c r="C167" s="132" t="s">
        <v>296</v>
      </c>
      <c r="D167" s="132" t="s">
        <v>99</v>
      </c>
      <c r="E167" s="133" t="s">
        <v>297</v>
      </c>
      <c r="F167" s="134" t="s">
        <v>298</v>
      </c>
      <c r="G167" s="135" t="s">
        <v>125</v>
      </c>
      <c r="H167" s="136">
        <v>82.8</v>
      </c>
      <c r="I167" s="137"/>
      <c r="J167" s="137"/>
      <c r="K167" s="138"/>
      <c r="L167" s="27"/>
      <c r="M167" s="161" t="s">
        <v>1</v>
      </c>
      <c r="N167" s="162" t="s">
        <v>34</v>
      </c>
      <c r="O167" s="163">
        <v>0.25383</v>
      </c>
      <c r="P167" s="163">
        <f>O167*H167</f>
        <v>21.017123999999999</v>
      </c>
      <c r="Q167" s="163">
        <v>0</v>
      </c>
      <c r="R167" s="163">
        <f>Q167*H167</f>
        <v>0</v>
      </c>
      <c r="S167" s="163">
        <v>4.5999999999999999E-2</v>
      </c>
      <c r="T167" s="164">
        <f>S167*H167</f>
        <v>3.8087999999999997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43" t="s">
        <v>103</v>
      </c>
      <c r="AT167" s="143" t="s">
        <v>99</v>
      </c>
      <c r="AU167" s="143" t="s">
        <v>104</v>
      </c>
      <c r="AY167" s="14" t="s">
        <v>97</v>
      </c>
      <c r="BE167" s="144">
        <f>IF(N167="základná",J167,0)</f>
        <v>0</v>
      </c>
      <c r="BF167" s="144">
        <f>IF(N167="znížená",J167,0)</f>
        <v>0</v>
      </c>
      <c r="BG167" s="144">
        <f>IF(N167="zákl. prenesená",J167,0)</f>
        <v>0</v>
      </c>
      <c r="BH167" s="144">
        <f>IF(N167="zníž. prenesená",J167,0)</f>
        <v>0</v>
      </c>
      <c r="BI167" s="144">
        <f>IF(N167="nulová",J167,0)</f>
        <v>0</v>
      </c>
      <c r="BJ167" s="14" t="s">
        <v>104</v>
      </c>
      <c r="BK167" s="144">
        <f>ROUND(I167*H167,2)</f>
        <v>0</v>
      </c>
      <c r="BL167" s="14" t="s">
        <v>103</v>
      </c>
      <c r="BM167" s="143" t="s">
        <v>299</v>
      </c>
    </row>
    <row r="168" spans="1:65" s="2" customFormat="1" ht="6.9" customHeight="1">
      <c r="A168" s="26"/>
      <c r="B168" s="41"/>
      <c r="C168" s="42"/>
      <c r="D168" s="42"/>
      <c r="E168" s="42"/>
      <c r="F168" s="42"/>
      <c r="G168" s="42"/>
      <c r="H168" s="42"/>
      <c r="I168" s="42"/>
      <c r="J168" s="42"/>
      <c r="K168" s="42"/>
      <c r="L168" s="27"/>
      <c r="M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</row>
  </sheetData>
  <autoFilter ref="C113:K167" xr:uid="{00000000-0009-0000-0000-000001000000}"/>
  <mergeCells count="6">
    <mergeCell ref="E106:H106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11 - Sklad kvetov Marianum</vt:lpstr>
      <vt:lpstr>'11 - Sklad kvetov Marianum'!Názvy_tlače</vt:lpstr>
      <vt:lpstr>'Rekapitulácia stavby'!Názvy_tlače</vt:lpstr>
      <vt:lpstr>'11 - Sklad kvetov Marianum'!Oblasť_tlače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DESKTOP-TNAV08T\Admin</dc:creator>
  <cp:lastModifiedBy>vo</cp:lastModifiedBy>
  <dcterms:created xsi:type="dcterms:W3CDTF">2021-11-09T07:40:08Z</dcterms:created>
  <dcterms:modified xsi:type="dcterms:W3CDTF">2021-11-22T11:01:02Z</dcterms:modified>
</cp:coreProperties>
</file>