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TEWI" sheetId="1" r:id="rId1"/>
    <sheet name="EER" sheetId="2" r:id="rId2"/>
    <sheet name="Interval" sheetId="3" r:id="rId3"/>
  </sheets>
  <calcPr calcId="125725"/>
  <extLst>
    <ext xmlns:loext="http://schemas.libreoffice.org/" uri="{7626C862-2A13-11E5-B345-FEFF819CDC9F}">
      <loext:extCalcPr stringRefSyntax="CalcA1ExcelA1"/>
    </ext>
  </extLst>
</workbook>
</file>

<file path=xl/calcChain.xml><?xml version="1.0" encoding="utf-8"?>
<calcChain xmlns="http://schemas.openxmlformats.org/spreadsheetml/2006/main">
  <c r="D29" i="1"/>
  <c r="G60" i="3"/>
  <c r="N60" s="1"/>
  <c r="F60"/>
  <c r="F59"/>
  <c r="F58"/>
  <c r="F57"/>
  <c r="F56"/>
  <c r="F55"/>
  <c r="F54"/>
  <c r="F53"/>
  <c r="F52"/>
  <c r="F51"/>
  <c r="G50"/>
  <c r="J50" s="1"/>
  <c r="F50"/>
  <c r="F49"/>
  <c r="F48"/>
  <c r="F47"/>
  <c r="F46"/>
  <c r="F45"/>
  <c r="F44"/>
  <c r="F43"/>
  <c r="F42"/>
  <c r="F41"/>
  <c r="J40"/>
  <c r="G40"/>
  <c r="M50" s="1"/>
  <c r="F40"/>
  <c r="F39"/>
  <c r="F38"/>
  <c r="F37"/>
  <c r="F36"/>
  <c r="F35"/>
  <c r="F34"/>
  <c r="F33"/>
  <c r="F32"/>
  <c r="F31"/>
  <c r="G30"/>
  <c r="J30" s="1"/>
  <c r="F30"/>
  <c r="F29"/>
  <c r="F28"/>
  <c r="F27"/>
  <c r="F26"/>
  <c r="J25"/>
  <c r="G25"/>
  <c r="M30" s="1"/>
  <c r="F25"/>
  <c r="F24"/>
  <c r="F23"/>
  <c r="F22"/>
  <c r="F21"/>
  <c r="J20"/>
  <c r="G20"/>
  <c r="M25" s="1"/>
  <c r="F20"/>
  <c r="F19"/>
  <c r="F18"/>
  <c r="F17"/>
  <c r="F16"/>
  <c r="F15"/>
  <c r="F14"/>
  <c r="F13"/>
  <c r="F12"/>
  <c r="F11"/>
  <c r="F10"/>
  <c r="F9"/>
  <c r="F8"/>
  <c r="F7"/>
  <c r="F6"/>
  <c r="F31" i="2"/>
  <c r="E31"/>
  <c r="J30"/>
  <c r="I30"/>
  <c r="H30"/>
  <c r="G30"/>
  <c r="F30"/>
  <c r="F33" s="1"/>
  <c r="H50" i="3" s="1"/>
  <c r="E30" i="2"/>
  <c r="E33" s="1"/>
  <c r="H60" i="3" s="1"/>
  <c r="J13" i="2"/>
  <c r="J31" s="1"/>
  <c r="I13"/>
  <c r="I31" s="1"/>
  <c r="H13"/>
  <c r="H31" s="1"/>
  <c r="G13"/>
  <c r="G31" s="1"/>
  <c r="E12"/>
  <c r="D27" i="1"/>
  <c r="D25"/>
  <c r="D20"/>
  <c r="D19"/>
  <c r="D22" s="1"/>
  <c r="D18"/>
  <c r="D5"/>
  <c r="O60" i="3" l="1"/>
  <c r="G29"/>
  <c r="J29" s="1"/>
  <c r="G28"/>
  <c r="J28" s="1"/>
  <c r="G49"/>
  <c r="J49" s="1"/>
  <c r="G45"/>
  <c r="J45" s="1"/>
  <c r="G41"/>
  <c r="J41" s="1"/>
  <c r="G46"/>
  <c r="J46" s="1"/>
  <c r="G42"/>
  <c r="J42" s="1"/>
  <c r="H33" i="2"/>
  <c r="H30" i="3" s="1"/>
  <c r="J33" i="2"/>
  <c r="H20" i="3" s="1"/>
  <c r="O25" s="1"/>
  <c r="P60"/>
  <c r="G33" i="2"/>
  <c r="H40" i="3" s="1"/>
  <c r="I33" i="2"/>
  <c r="H25" i="3" s="1"/>
  <c r="N25"/>
  <c r="G22" s="1"/>
  <c r="J22" s="1"/>
  <c r="N30"/>
  <c r="G27" s="1"/>
  <c r="J27" s="1"/>
  <c r="M40"/>
  <c r="N50"/>
  <c r="G47" s="1"/>
  <c r="J47" s="1"/>
  <c r="J60"/>
  <c r="M60"/>
  <c r="G61"/>
  <c r="N40"/>
  <c r="G62" l="1"/>
  <c r="J61"/>
  <c r="G38"/>
  <c r="J38" s="1"/>
  <c r="G36"/>
  <c r="J36" s="1"/>
  <c r="G34"/>
  <c r="J34" s="1"/>
  <c r="G32"/>
  <c r="J32" s="1"/>
  <c r="G39"/>
  <c r="J39" s="1"/>
  <c r="G37"/>
  <c r="J37" s="1"/>
  <c r="G35"/>
  <c r="J35" s="1"/>
  <c r="G33"/>
  <c r="J33" s="1"/>
  <c r="G31"/>
  <c r="J31" s="1"/>
  <c r="O50"/>
  <c r="P40"/>
  <c r="I60"/>
  <c r="I61" s="1"/>
  <c r="I62" s="1"/>
  <c r="I63" s="1"/>
  <c r="I59"/>
  <c r="I57"/>
  <c r="I55"/>
  <c r="I53"/>
  <c r="I51"/>
  <c r="I58"/>
  <c r="I56"/>
  <c r="I54"/>
  <c r="I52"/>
  <c r="G58"/>
  <c r="J58" s="1"/>
  <c r="K58" s="1"/>
  <c r="G56"/>
  <c r="J56" s="1"/>
  <c r="K56" s="1"/>
  <c r="G54"/>
  <c r="J54" s="1"/>
  <c r="K54" s="1"/>
  <c r="G52"/>
  <c r="J52" s="1"/>
  <c r="K52" s="1"/>
  <c r="G59"/>
  <c r="J59" s="1"/>
  <c r="K59" s="1"/>
  <c r="G57"/>
  <c r="J57" s="1"/>
  <c r="G55"/>
  <c r="J55" s="1"/>
  <c r="K55" s="1"/>
  <c r="G53"/>
  <c r="J53" s="1"/>
  <c r="G51"/>
  <c r="J51" s="1"/>
  <c r="K51" s="1"/>
  <c r="O30"/>
  <c r="P25"/>
  <c r="I21" s="1"/>
  <c r="O40"/>
  <c r="P30"/>
  <c r="G8"/>
  <c r="J8" s="1"/>
  <c r="G12"/>
  <c r="J12" s="1"/>
  <c r="G16"/>
  <c r="J16" s="1"/>
  <c r="G21"/>
  <c r="J21" s="1"/>
  <c r="G7"/>
  <c r="J7" s="1"/>
  <c r="G11"/>
  <c r="J11" s="1"/>
  <c r="G15"/>
  <c r="J15" s="1"/>
  <c r="G19"/>
  <c r="J19" s="1"/>
  <c r="G24"/>
  <c r="J24" s="1"/>
  <c r="G44"/>
  <c r="J44" s="1"/>
  <c r="G48"/>
  <c r="J48" s="1"/>
  <c r="G43"/>
  <c r="J43" s="1"/>
  <c r="G26"/>
  <c r="J26" s="1"/>
  <c r="G6"/>
  <c r="J6" s="1"/>
  <c r="G10"/>
  <c r="J10" s="1"/>
  <c r="G14"/>
  <c r="J14" s="1"/>
  <c r="G18"/>
  <c r="J18" s="1"/>
  <c r="G23"/>
  <c r="J23" s="1"/>
  <c r="G9"/>
  <c r="J9" s="1"/>
  <c r="G13"/>
  <c r="J13" s="1"/>
  <c r="G17"/>
  <c r="J17" s="1"/>
  <c r="P50"/>
  <c r="I48" l="1"/>
  <c r="K48" s="1"/>
  <c r="I46"/>
  <c r="K46" s="1"/>
  <c r="I44"/>
  <c r="I42"/>
  <c r="K42" s="1"/>
  <c r="I50"/>
  <c r="K50" s="1"/>
  <c r="I49"/>
  <c r="K49" s="1"/>
  <c r="I47"/>
  <c r="K47" s="1"/>
  <c r="I45"/>
  <c r="K45" s="1"/>
  <c r="I43"/>
  <c r="I41"/>
  <c r="K41" s="1"/>
  <c r="K43"/>
  <c r="K21"/>
  <c r="I22"/>
  <c r="K22" s="1"/>
  <c r="I23"/>
  <c r="K23" s="1"/>
  <c r="K36"/>
  <c r="K61"/>
  <c r="I40"/>
  <c r="K40" s="1"/>
  <c r="I39"/>
  <c r="I37"/>
  <c r="K37" s="1"/>
  <c r="I35"/>
  <c r="I33"/>
  <c r="K33" s="1"/>
  <c r="I31"/>
  <c r="I38"/>
  <c r="I36"/>
  <c r="I34"/>
  <c r="K34" s="1"/>
  <c r="I32"/>
  <c r="K32" s="1"/>
  <c r="I28"/>
  <c r="K28" s="1"/>
  <c r="I26"/>
  <c r="I30"/>
  <c r="K30" s="1"/>
  <c r="I29"/>
  <c r="K29" s="1"/>
  <c r="I27"/>
  <c r="K27" s="1"/>
  <c r="G63"/>
  <c r="J63" s="1"/>
  <c r="K63" s="1"/>
  <c r="J62"/>
  <c r="K62" s="1"/>
  <c r="K44"/>
  <c r="I25"/>
  <c r="K25" s="1"/>
  <c r="K26"/>
  <c r="K24"/>
  <c r="K60"/>
  <c r="K53"/>
  <c r="K57"/>
  <c r="I20"/>
  <c r="I24"/>
  <c r="K31"/>
  <c r="K35"/>
  <c r="K39"/>
  <c r="K38"/>
  <c r="I19" l="1"/>
  <c r="K20"/>
  <c r="J65"/>
  <c r="I5" i="2" l="1"/>
  <c r="I18" i="3"/>
  <c r="K19"/>
  <c r="I17" l="1"/>
  <c r="K18"/>
  <c r="I16" l="1"/>
  <c r="K17"/>
  <c r="I15" l="1"/>
  <c r="K16"/>
  <c r="I14" l="1"/>
  <c r="K15"/>
  <c r="I13" l="1"/>
  <c r="K14"/>
  <c r="I12" l="1"/>
  <c r="K13"/>
  <c r="I11" l="1"/>
  <c r="K12"/>
  <c r="I10" l="1"/>
  <c r="K11"/>
  <c r="I9" l="1"/>
  <c r="K10"/>
  <c r="I8" l="1"/>
  <c r="K9"/>
  <c r="I7" l="1"/>
  <c r="K8"/>
  <c r="I6" l="1"/>
  <c r="K6" s="1"/>
  <c r="K65" s="1"/>
  <c r="K7"/>
  <c r="I6" i="2" l="1"/>
  <c r="K67" i="3"/>
  <c r="D8" i="1" l="1"/>
  <c r="D11" s="1"/>
  <c r="D15" s="1"/>
  <c r="D31" s="1"/>
  <c r="I7" i="2"/>
  <c r="D7" i="1" s="1"/>
</calcChain>
</file>

<file path=xl/sharedStrings.xml><?xml version="1.0" encoding="utf-8"?>
<sst xmlns="http://schemas.openxmlformats.org/spreadsheetml/2006/main" count="133" uniqueCount="96">
  <si>
    <t>Chladivo</t>
  </si>
  <si>
    <t>[ - ]</t>
  </si>
  <si>
    <t>Skleníkový potenciál chladiva vztiahnutý na 1kg / CO2 (STN EN 378-1:2021)</t>
  </si>
  <si>
    <t>[ kg CO2 ]</t>
  </si>
  <si>
    <t>Celkové množstvo chladiva v chladiacich zariadeniach</t>
  </si>
  <si>
    <t>[kg]</t>
  </si>
  <si>
    <t>Prepočet množstva chladiva na ekvivalentné množstvo CO2</t>
  </si>
  <si>
    <t>[kg CO2]</t>
  </si>
  <si>
    <t>EER zdroja chladu pri priemernom zaťažený</t>
  </si>
  <si>
    <t>[kW / kW]</t>
  </si>
  <si>
    <t>Spotreba elek. energie na výrobu chladu pre zimný štadión</t>
  </si>
  <si>
    <t>[ kWh ]</t>
  </si>
  <si>
    <t>Ekvivalentný vplyv na oteplenie Zeme zo spotreby energie</t>
  </si>
  <si>
    <t>Ročná spotreba elek. energie na dodanie chladu</t>
  </si>
  <si>
    <t>[kWh]</t>
  </si>
  <si>
    <t>Prevádzkový čas zariadenia do konca životnosti zariadenia</t>
  </si>
  <si>
    <t>[rok]</t>
  </si>
  <si>
    <t>Emisia CO2 na 1kWh spotreby elektrickej pohonnej energie (https://www.seas.sk/emisie-co2)</t>
  </si>
  <si>
    <t>[ kg CO2 / kWh ]</t>
  </si>
  <si>
    <t>Nepriamy vplyv chladiaceho zariadenia na skleníkový efekt zo spotreby energie</t>
  </si>
  <si>
    <t>Ekvivalentný vplyv na oteplenie Zeme vplyvom úniku chladiva netesnoťou</t>
  </si>
  <si>
    <t>Skleníkový potenciál chladiva vztiahnutý na 1kg / CO2</t>
  </si>
  <si>
    <t>Únik chladiva do atmosféry netesnosťou (4 % náplne / rok do  500 t CO2) vyhláška SR č.382/2016 )</t>
  </si>
  <si>
    <t>[kg / rok ]</t>
  </si>
  <si>
    <t>Priamy vplyv únikom chladiva na skleníkový efekt počas životnosti</t>
  </si>
  <si>
    <t>Ekvivalentný vplyv na oteplenie Zeme vplyvom strát pri zhodnotení chladiva</t>
  </si>
  <si>
    <t>Koeficient zhodnotenia / recyklácie</t>
  </si>
  <si>
    <t>Priamy vplyv nerecyklovaného chladiva na skleníkový efekt</t>
  </si>
  <si>
    <t>TEWI  (Celkový ekvivalentný vplyv chladiaceho zariadenia na oteplenie Zeme)</t>
  </si>
  <si>
    <t>Výpočet  ročnej energetickej účinnosti</t>
  </si>
  <si>
    <t>Celoročná prevádzka chladenia (režim chladenia), hlavná plocha + vedľajšia plocha)</t>
  </si>
  <si>
    <t>Ročná potreba chladenia</t>
  </si>
  <si>
    <t>Qch</t>
  </si>
  <si>
    <t>Ročná spotreba elektrickej energie</t>
  </si>
  <si>
    <t>D</t>
  </si>
  <si>
    <t>Koeficient ročnej energetickej účinnosti</t>
  </si>
  <si>
    <t>EER</t>
  </si>
  <si>
    <t>[kWh/kWh]</t>
  </si>
  <si>
    <t>Pracovný bod</t>
  </si>
  <si>
    <t>A</t>
  </si>
  <si>
    <t>B</t>
  </si>
  <si>
    <t>C</t>
  </si>
  <si>
    <t>E</t>
  </si>
  <si>
    <t>F</t>
  </si>
  <si>
    <t>Zaťaženie</t>
  </si>
  <si>
    <t>[%]</t>
  </si>
  <si>
    <t>Potreba chladenia pre chladenie  hlavnej ľadovej plochy + vedľajšej ľadovej plochy</t>
  </si>
  <si>
    <t>Qj</t>
  </si>
  <si>
    <t>[kW]</t>
  </si>
  <si>
    <t>Teplota okolia (Referenčná teplota okolia)</t>
  </si>
  <si>
    <t>Tj</t>
  </si>
  <si>
    <t>[°C]</t>
  </si>
  <si>
    <t>Teplota chladenej vody na vstupe do výparníka</t>
  </si>
  <si>
    <t>Tei</t>
  </si>
  <si>
    <t>Teplota chladenej vody na výstupe z výparníka</t>
  </si>
  <si>
    <t>Teplota chladiacej vody na vstupe do kondenzátora</t>
  </si>
  <si>
    <t>Tki</t>
  </si>
  <si>
    <t>Teplota chladiacej vody na výstupe z kondenzátora</t>
  </si>
  <si>
    <t>Tko</t>
  </si>
  <si>
    <t>Chladiaci výkon, chladiaci výkon chladičov na dosiahnutie „potreby chladenia“ (r.12)
pri prevádzkových teplotách</t>
  </si>
  <si>
    <t>Pdc</t>
  </si>
  <si>
    <t>Elek. príkony chladičov potrebný pre chod chladičov na dosiahnutie chladiaceho výkonu (r.21)</t>
  </si>
  <si>
    <t>Da(CH)</t>
  </si>
  <si>
    <t>Elek. príkony obehových čerpadiel – potrebných pre chod chladičov (chladenie kompresorov, oleja,…)
na dosiahnutie chladiaceho výkonu (r.21)</t>
  </si>
  <si>
    <t>Da(PP)</t>
  </si>
  <si>
    <t>Elek. príkony obehových čerpadiel (chladená nemrznúca zmes) potrebných pre chod
chladičov pri požadovanom chladiacom výkone (r21)</t>
  </si>
  <si>
    <t>Da(PL)</t>
  </si>
  <si>
    <t>Elek. príkony obehových čerpadiel  (chladiaca nemrznúca zmes) potrebných pre chod
chladičov pri požadovanom chladiacom výkone (r21)</t>
  </si>
  <si>
    <t>Da(PK)</t>
  </si>
  <si>
    <t>Elek. príkon suchých chladičov /chladiaca veže potrebný pre chod chladičov
na dosiahnutie chladiaceho výkonu chladičov (r.21)</t>
  </si>
  <si>
    <t>Da(PV)</t>
  </si>
  <si>
    <t>Elektrický príkon pomocných zariadení na dosiahnutie požadovaného chladiaceho výkonu (r.21)</t>
  </si>
  <si>
    <t>Da(IN)</t>
  </si>
  <si>
    <t>Celkový menovitý elektrický príkon (r23 + r24 + r25 + r26 + r27+r28) na dosiahnutie
požadovaného chladiaceho výkonu (r.21)</t>
  </si>
  <si>
    <t>Da</t>
  </si>
  <si>
    <t>Koeficient korekcie chladiaceho výkonu (STN EN 14 825)</t>
  </si>
  <si>
    <t>CR</t>
  </si>
  <si>
    <t>[-]</t>
  </si>
  <si>
    <t>Miera straty účinnosti v dôsledku cyklovania regulácie výkonu (STN EN 14 825, Cd = 0,9)</t>
  </si>
  <si>
    <t>Cd</t>
  </si>
  <si>
    <t>Chladiaci súčiniteľ pri čiastočnom zaťažení</t>
  </si>
  <si>
    <t>EER j</t>
  </si>
  <si>
    <t>[kW/kW]</t>
  </si>
  <si>
    <t>Aircooled</t>
  </si>
  <si>
    <t>j</t>
  </si>
  <si>
    <t>hj</t>
  </si>
  <si>
    <r>
      <rPr>
        <i/>
        <sz val="11"/>
        <rFont val="Cambria-Italic"/>
        <family val="1"/>
      </rPr>
      <t>P</t>
    </r>
    <r>
      <rPr>
        <sz val="7"/>
        <rFont val="Cambria"/>
        <family val="1"/>
      </rPr>
      <t>R</t>
    </r>
    <r>
      <rPr>
        <sz val="11"/>
        <rFont val="Cambria"/>
        <family val="1"/>
      </rPr>
      <t>(</t>
    </r>
    <r>
      <rPr>
        <i/>
        <sz val="11"/>
        <rFont val="Cambria-Italic"/>
        <family val="1"/>
      </rPr>
      <t>T</t>
    </r>
    <r>
      <rPr>
        <sz val="7"/>
        <rFont val="Cambria"/>
        <family val="1"/>
      </rPr>
      <t>j</t>
    </r>
    <r>
      <rPr>
        <sz val="11"/>
        <rFont val="Cambria"/>
        <family val="1"/>
      </rPr>
      <t>) = 0,8 + 0,2 (</t>
    </r>
    <r>
      <rPr>
        <i/>
        <sz val="11"/>
        <rFont val="Cambria-Italic"/>
        <family val="1"/>
      </rPr>
      <t>T</t>
    </r>
    <r>
      <rPr>
        <sz val="7"/>
        <rFont val="Cambria"/>
        <family val="1"/>
      </rPr>
      <t>j</t>
    </r>
    <r>
      <rPr>
        <sz val="11"/>
        <rFont val="Cambria"/>
        <family val="1"/>
      </rPr>
      <t>-5) / (35-5)</t>
    </r>
  </si>
  <si>
    <t>Pc(Tj)</t>
  </si>
  <si>
    <t>EERbin</t>
  </si>
  <si>
    <t>Annual cooling</t>
  </si>
  <si>
    <t>Annual input energy</t>
  </si>
  <si>
    <t xml:space="preserve">a </t>
  </si>
  <si>
    <t>b</t>
  </si>
  <si>
    <t>a1</t>
  </si>
  <si>
    <t>b1</t>
  </si>
  <si>
    <t>SEPR</t>
  </si>
</sst>
</file>

<file path=xl/styles.xml><?xml version="1.0" encoding="utf-8"?>
<styleSheet xmlns="http://schemas.openxmlformats.org/spreadsheetml/2006/main">
  <numFmts count="5">
    <numFmt numFmtId="164" formatCode="[$-41B]#,##0"/>
    <numFmt numFmtId="165" formatCode="[$-41B]#,##0.00"/>
    <numFmt numFmtId="166" formatCode="0.0"/>
    <numFmt numFmtId="167" formatCode="0.0000"/>
    <numFmt numFmtId="168" formatCode="0.000"/>
  </numFmts>
  <fonts count="15"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rgb="FF0000FF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sz val="10"/>
      <color rgb="FF000000"/>
      <name val="Arial"/>
      <family val="2"/>
    </font>
    <font>
      <sz val="10"/>
      <color rgb="FFC9211E"/>
      <name val="Arial"/>
      <family val="2"/>
    </font>
    <font>
      <b/>
      <sz val="10"/>
      <color rgb="FF000000"/>
      <name val="Arial"/>
      <family val="2"/>
    </font>
    <font>
      <b/>
      <i/>
      <sz val="10"/>
      <name val="Cambria-BoldItalic"/>
      <family val="1"/>
    </font>
    <font>
      <i/>
      <sz val="11"/>
      <name val="Cambria-Italic"/>
      <family val="1"/>
    </font>
    <font>
      <sz val="7"/>
      <name val="Cambria"/>
      <family val="1"/>
    </font>
    <font>
      <sz val="11"/>
      <name val="Cambria"/>
      <family val="1"/>
    </font>
  </fonts>
  <fills count="6">
    <fill>
      <patternFill patternType="none"/>
    </fill>
    <fill>
      <patternFill patternType="gray125"/>
    </fill>
    <fill>
      <patternFill patternType="solid">
        <fgColor rgb="FF66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FF66"/>
        <bgColor rgb="FFFFFF00"/>
      </patternFill>
    </fill>
    <fill>
      <patternFill patternType="solid">
        <fgColor rgb="FF00CCCC"/>
        <bgColor rgb="FF33CCCC"/>
      </patternFill>
    </fill>
  </fills>
  <borders count="2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Alignment="1">
      <alignment horizontal="center"/>
    </xf>
    <xf numFmtId="0" fontId="1" fillId="2" borderId="0" xfId="0" applyFont="1" applyFill="1" applyAlignment="1">
      <alignment horizontal="center"/>
    </xf>
    <xf numFmtId="0" fontId="0" fillId="2" borderId="0" xfId="0" applyFont="1" applyFill="1"/>
    <xf numFmtId="0" fontId="0" fillId="2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164" fontId="2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4" fontId="0" fillId="2" borderId="0" xfId="0" applyNumberFormat="1" applyFont="1" applyFill="1"/>
    <xf numFmtId="0" fontId="2" fillId="2" borderId="0" xfId="0" applyFont="1" applyFill="1"/>
    <xf numFmtId="165" fontId="2" fillId="2" borderId="0" xfId="0" applyNumberFormat="1" applyFont="1" applyFill="1"/>
    <xf numFmtId="165" fontId="0" fillId="2" borderId="0" xfId="0" applyNumberFormat="1" applyFill="1" applyAlignment="1">
      <alignment horizontal="right"/>
    </xf>
    <xf numFmtId="0" fontId="3" fillId="2" borderId="0" xfId="0" applyFont="1" applyFill="1"/>
    <xf numFmtId="0" fontId="4" fillId="2" borderId="0" xfId="0" applyFont="1" applyFill="1"/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right"/>
    </xf>
    <xf numFmtId="165" fontId="0" fillId="0" borderId="0" xfId="0" applyNumberFormat="1" applyAlignment="1">
      <alignment horizontal="right"/>
    </xf>
    <xf numFmtId="165" fontId="4" fillId="2" borderId="0" xfId="0" applyNumberFormat="1" applyFont="1" applyFill="1" applyAlignment="1">
      <alignment horizontal="right"/>
    </xf>
    <xf numFmtId="0" fontId="5" fillId="0" borderId="0" xfId="0" applyFont="1"/>
    <xf numFmtId="165" fontId="0" fillId="0" borderId="0" xfId="0" applyNumberFormat="1"/>
    <xf numFmtId="1" fontId="5" fillId="0" borderId="0" xfId="0" applyNumberFormat="1" applyFont="1"/>
    <xf numFmtId="164" fontId="0" fillId="0" borderId="0" xfId="0" applyNumberFormat="1"/>
    <xf numFmtId="0" fontId="6" fillId="2" borderId="0" xfId="0" applyFont="1" applyFill="1"/>
    <xf numFmtId="0" fontId="6" fillId="2" borderId="0" xfId="0" applyFont="1" applyFill="1" applyAlignment="1">
      <alignment horizontal="center"/>
    </xf>
    <xf numFmtId="164" fontId="6" fillId="2" borderId="0" xfId="0" applyNumberFormat="1" applyFont="1" applyFill="1"/>
    <xf numFmtId="0" fontId="0" fillId="0" borderId="0" xfId="0" applyFont="1" applyAlignment="1">
      <alignment vertical="center"/>
    </xf>
    <xf numFmtId="0" fontId="0" fillId="0" borderId="0" xfId="0" applyFont="1"/>
    <xf numFmtId="0" fontId="0" fillId="0" borderId="0" xfId="0" applyFont="1" applyAlignment="1">
      <alignment horizontal="center"/>
    </xf>
    <xf numFmtId="4" fontId="0" fillId="0" borderId="0" xfId="0" applyNumberFormat="1" applyFont="1" applyAlignment="1">
      <alignment horizontal="center"/>
    </xf>
    <xf numFmtId="0" fontId="0" fillId="0" borderId="0" xfId="0" applyFont="1"/>
    <xf numFmtId="4" fontId="0" fillId="0" borderId="0" xfId="0" applyNumberFormat="1" applyFont="1"/>
    <xf numFmtId="0" fontId="1" fillId="2" borderId="0" xfId="0" applyFont="1" applyFill="1" applyAlignment="1">
      <alignment horizontal="center" vertical="center"/>
    </xf>
    <xf numFmtId="4" fontId="6" fillId="2" borderId="0" xfId="0" applyNumberFormat="1" applyFont="1" applyFill="1"/>
    <xf numFmtId="4" fontId="0" fillId="2" borderId="0" xfId="0" applyNumberFormat="1" applyFont="1" applyFill="1" applyAlignment="1">
      <alignment horizontal="center"/>
    </xf>
    <xf numFmtId="4" fontId="4" fillId="2" borderId="0" xfId="0" applyNumberFormat="1" applyFont="1" applyFill="1"/>
    <xf numFmtId="0" fontId="7" fillId="2" borderId="0" xfId="0" applyFont="1" applyFill="1"/>
    <xf numFmtId="0" fontId="6" fillId="2" borderId="0" xfId="0" applyFont="1" applyFill="1" applyAlignment="1">
      <alignment horizontal="left"/>
    </xf>
    <xf numFmtId="0" fontId="0" fillId="2" borderId="0" xfId="0" applyFill="1"/>
    <xf numFmtId="3" fontId="6" fillId="2" borderId="0" xfId="0" applyNumberFormat="1" applyFont="1" applyFill="1"/>
    <xf numFmtId="0" fontId="6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left"/>
    </xf>
    <xf numFmtId="0" fontId="4" fillId="2" borderId="1" xfId="0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center"/>
    </xf>
    <xf numFmtId="49" fontId="0" fillId="0" borderId="0" xfId="0" applyNumberFormat="1" applyFont="1"/>
    <xf numFmtId="0" fontId="0" fillId="2" borderId="1" xfId="0" applyFont="1" applyFill="1" applyBorder="1"/>
    <xf numFmtId="0" fontId="0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4" fontId="2" fillId="2" borderId="1" xfId="0" applyNumberFormat="1" applyFont="1" applyFill="1" applyBorder="1" applyAlignment="1">
      <alignment horizontal="center"/>
    </xf>
    <xf numFmtId="4" fontId="0" fillId="2" borderId="1" xfId="0" applyNumberFormat="1" applyFont="1" applyFill="1" applyBorder="1" applyAlignment="1">
      <alignment horizontal="center"/>
    </xf>
    <xf numFmtId="4" fontId="0" fillId="4" borderId="1" xfId="0" applyNumberFormat="1" applyFont="1" applyFill="1" applyBorder="1" applyAlignment="1">
      <alignment horizontal="center"/>
    </xf>
    <xf numFmtId="2" fontId="0" fillId="4" borderId="1" xfId="0" applyNumberFormat="1" applyFont="1" applyFill="1" applyBorder="1" applyAlignment="1">
      <alignment horizontal="center"/>
    </xf>
    <xf numFmtId="0" fontId="8" fillId="2" borderId="1" xfId="0" applyFont="1" applyFill="1" applyBorder="1" applyAlignment="1">
      <alignment vertical="center" wrapText="1"/>
    </xf>
    <xf numFmtId="0" fontId="0" fillId="2" borderId="1" xfId="0" applyFont="1" applyFill="1" applyBorder="1" applyAlignment="1">
      <alignment horizontal="center" vertical="center"/>
    </xf>
    <xf numFmtId="4" fontId="0" fillId="4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8" fillId="2" borderId="1" xfId="0" applyFont="1" applyFill="1" applyBorder="1"/>
    <xf numFmtId="2" fontId="0" fillId="2" borderId="1" xfId="0" applyNumberFormat="1" applyFont="1" applyFill="1" applyBorder="1"/>
    <xf numFmtId="0" fontId="8" fillId="2" borderId="1" xfId="0" applyFont="1" applyFill="1" applyBorder="1" applyAlignment="1">
      <alignment wrapText="1"/>
    </xf>
    <xf numFmtId="4" fontId="9" fillId="4" borderId="1" xfId="0" applyNumberFormat="1" applyFont="1" applyFill="1" applyBorder="1" applyAlignment="1">
      <alignment horizontal="center"/>
    </xf>
    <xf numFmtId="4" fontId="9" fillId="4" borderId="1" xfId="0" applyNumberFormat="1" applyFont="1" applyFill="1" applyBorder="1" applyAlignment="1">
      <alignment horizontal="center" vertical="center"/>
    </xf>
    <xf numFmtId="4" fontId="0" fillId="2" borderId="1" xfId="0" applyNumberFormat="1" applyFont="1" applyFill="1" applyBorder="1" applyAlignment="1">
      <alignment horizontal="center" vertical="center"/>
    </xf>
    <xf numFmtId="0" fontId="8" fillId="0" borderId="0" xfId="0" applyFont="1"/>
    <xf numFmtId="0" fontId="10" fillId="0" borderId="0" xfId="0" applyFont="1"/>
    <xf numFmtId="166" fontId="0" fillId="0" borderId="0" xfId="0" applyNumberFormat="1"/>
    <xf numFmtId="0" fontId="0" fillId="0" borderId="0" xfId="0"/>
    <xf numFmtId="0" fontId="0" fillId="2" borderId="0" xfId="0" applyFill="1" applyAlignment="1">
      <alignment horizontal="right"/>
    </xf>
    <xf numFmtId="0" fontId="0" fillId="2" borderId="0" xfId="0" applyFill="1" applyAlignment="1">
      <alignment horizontal="center"/>
    </xf>
    <xf numFmtId="0" fontId="11" fillId="2" borderId="0" xfId="0" applyFont="1" applyFill="1" applyAlignment="1">
      <alignment horizontal="right"/>
    </xf>
    <xf numFmtId="166" fontId="0" fillId="2" borderId="0" xfId="0" applyNumberFormat="1" applyFont="1" applyFill="1" applyAlignment="1">
      <alignment horizontal="right"/>
    </xf>
    <xf numFmtId="0" fontId="12" fillId="2" borderId="0" xfId="0" applyFont="1" applyFill="1"/>
    <xf numFmtId="2" fontId="0" fillId="0" borderId="0" xfId="0" applyNumberFormat="1" applyFont="1"/>
    <xf numFmtId="2" fontId="0" fillId="0" borderId="0" xfId="0" applyNumberFormat="1"/>
    <xf numFmtId="1" fontId="0" fillId="0" borderId="0" xfId="0" applyNumberFormat="1"/>
    <xf numFmtId="166" fontId="0" fillId="0" borderId="0" xfId="0" applyNumberFormat="1"/>
    <xf numFmtId="0" fontId="0" fillId="5" borderId="0" xfId="0" applyFont="1" applyFill="1"/>
    <xf numFmtId="166" fontId="0" fillId="5" borderId="0" xfId="0" applyNumberFormat="1" applyFill="1"/>
    <xf numFmtId="2" fontId="0" fillId="5" borderId="0" xfId="0" applyNumberFormat="1" applyFont="1" applyFill="1"/>
    <xf numFmtId="2" fontId="0" fillId="5" borderId="0" xfId="0" applyNumberFormat="1" applyFill="1"/>
    <xf numFmtId="4" fontId="0" fillId="5" borderId="0" xfId="0" applyNumberFormat="1" applyFill="1"/>
    <xf numFmtId="0" fontId="0" fillId="0" borderId="0" xfId="0" applyAlignment="1">
      <alignment horizontal="center"/>
    </xf>
    <xf numFmtId="167" fontId="0" fillId="0" borderId="0" xfId="0" applyNumberFormat="1" applyAlignment="1">
      <alignment horizontal="center"/>
    </xf>
    <xf numFmtId="4" fontId="0" fillId="0" borderId="0" xfId="0" applyNumberFormat="1"/>
    <xf numFmtId="3" fontId="0" fillId="0" borderId="0" xfId="0" applyNumberFormat="1"/>
    <xf numFmtId="0" fontId="0" fillId="0" borderId="0" xfId="0" applyFont="1" applyAlignment="1">
      <alignment horizontal="right"/>
    </xf>
    <xf numFmtId="168" fontId="0" fillId="0" borderId="0" xfId="0" applyNumberFormat="1"/>
  </cellXfs>
  <cellStyles count="1">
    <cellStyle name="normální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66"/>
      <rgbColor rgb="FF66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C9211E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seas.sk/emisie-co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MJ33"/>
  <sheetViews>
    <sheetView tabSelected="1" zoomScale="120" zoomScaleNormal="120" workbookViewId="0">
      <selection activeCell="C26" sqref="C26"/>
    </sheetView>
  </sheetViews>
  <sheetFormatPr defaultColWidth="11.5703125" defaultRowHeight="12.75"/>
  <cols>
    <col min="1" max="1" width="4" customWidth="1"/>
    <col min="2" max="2" width="101.42578125" customWidth="1"/>
    <col min="3" max="3" width="16.42578125" style="1" customWidth="1"/>
    <col min="4" max="4" width="14.28515625" customWidth="1"/>
    <col min="6" max="6" width="13.7109375" customWidth="1"/>
  </cols>
  <sheetData>
    <row r="1" spans="1:4">
      <c r="A1" s="2"/>
      <c r="B1" s="2">
        <v>1</v>
      </c>
      <c r="C1" s="2">
        <v>2</v>
      </c>
      <c r="D1" s="2">
        <v>3</v>
      </c>
    </row>
    <row r="2" spans="1:4">
      <c r="A2" s="2">
        <v>1</v>
      </c>
      <c r="B2" s="3" t="s">
        <v>0</v>
      </c>
      <c r="C2" s="4" t="s">
        <v>1</v>
      </c>
      <c r="D2" s="5">
        <v>0</v>
      </c>
    </row>
    <row r="3" spans="1:4">
      <c r="A3" s="2">
        <v>2</v>
      </c>
      <c r="B3" s="3" t="s">
        <v>2</v>
      </c>
      <c r="C3" s="4" t="s">
        <v>3</v>
      </c>
      <c r="D3" s="5">
        <v>0</v>
      </c>
    </row>
    <row r="4" spans="1:4">
      <c r="A4" s="2">
        <v>3</v>
      </c>
      <c r="B4" s="3" t="s">
        <v>4</v>
      </c>
      <c r="C4" s="4" t="s">
        <v>5</v>
      </c>
      <c r="D4" s="5">
        <v>0</v>
      </c>
    </row>
    <row r="5" spans="1:4">
      <c r="A5" s="2">
        <v>4</v>
      </c>
      <c r="B5" s="3" t="s">
        <v>6</v>
      </c>
      <c r="C5" s="4" t="s">
        <v>7</v>
      </c>
      <c r="D5" s="6">
        <f>D4*D3</f>
        <v>0</v>
      </c>
    </row>
    <row r="6" spans="1:4">
      <c r="A6" s="7"/>
      <c r="D6" s="1"/>
    </row>
    <row r="7" spans="1:4">
      <c r="A7" s="2">
        <v>10</v>
      </c>
      <c r="B7" s="3" t="s">
        <v>8</v>
      </c>
      <c r="C7" s="4" t="s">
        <v>9</v>
      </c>
      <c r="D7" s="8" t="e">
        <f>EER!I7</f>
        <v>#DIV/0!</v>
      </c>
    </row>
    <row r="8" spans="1:4">
      <c r="A8" s="2">
        <v>11</v>
      </c>
      <c r="B8" s="9" t="s">
        <v>10</v>
      </c>
      <c r="C8" s="4" t="s">
        <v>11</v>
      </c>
      <c r="D8" s="10" t="e">
        <f>EER!I6</f>
        <v>#DIV/0!</v>
      </c>
    </row>
    <row r="9" spans="1:4">
      <c r="A9" s="7"/>
    </row>
    <row r="10" spans="1:4">
      <c r="A10" s="2">
        <v>12</v>
      </c>
      <c r="B10" s="9" t="s">
        <v>12</v>
      </c>
      <c r="C10" s="4"/>
      <c r="D10" s="11"/>
    </row>
    <row r="11" spans="1:4">
      <c r="A11" s="2">
        <v>13</v>
      </c>
      <c r="B11" s="3" t="s">
        <v>13</v>
      </c>
      <c r="C11" s="4" t="s">
        <v>14</v>
      </c>
      <c r="D11" s="11" t="e">
        <f>SUM($D$8:$D$8)</f>
        <v>#DIV/0!</v>
      </c>
    </row>
    <row r="12" spans="1:4">
      <c r="A12" s="2">
        <v>14</v>
      </c>
      <c r="B12" s="3" t="s">
        <v>15</v>
      </c>
      <c r="C12" s="4" t="s">
        <v>16</v>
      </c>
      <c r="D12" s="11">
        <v>15</v>
      </c>
    </row>
    <row r="13" spans="1:4">
      <c r="A13" s="2">
        <v>15</v>
      </c>
      <c r="B13" s="12" t="s">
        <v>17</v>
      </c>
      <c r="C13" s="4" t="s">
        <v>18</v>
      </c>
      <c r="D13" s="11">
        <v>0.107</v>
      </c>
    </row>
    <row r="14" spans="1:4">
      <c r="A14" s="2"/>
      <c r="B14" s="3"/>
      <c r="C14" s="4"/>
      <c r="D14" s="11"/>
    </row>
    <row r="15" spans="1:4" ht="15.75">
      <c r="A15" s="2">
        <v>16</v>
      </c>
      <c r="B15" s="13" t="s">
        <v>19</v>
      </c>
      <c r="C15" s="14" t="s">
        <v>7</v>
      </c>
      <c r="D15" s="15" t="e">
        <f>$D$13*$D$12*$D$11</f>
        <v>#DIV/0!</v>
      </c>
    </row>
    <row r="16" spans="1:4">
      <c r="A16" s="7"/>
      <c r="D16" s="16"/>
    </row>
    <row r="17" spans="1:1024">
      <c r="A17" s="2">
        <v>17</v>
      </c>
      <c r="B17" s="9" t="s">
        <v>20</v>
      </c>
      <c r="C17" s="4"/>
      <c r="D17" s="11"/>
    </row>
    <row r="18" spans="1:1024">
      <c r="A18" s="2">
        <v>18</v>
      </c>
      <c r="B18" s="3" t="s">
        <v>21</v>
      </c>
      <c r="C18" s="4" t="s">
        <v>3</v>
      </c>
      <c r="D18" s="11">
        <f>$D$3</f>
        <v>0</v>
      </c>
    </row>
    <row r="19" spans="1:1024">
      <c r="A19" s="2">
        <v>19</v>
      </c>
      <c r="B19" s="3" t="s">
        <v>22</v>
      </c>
      <c r="C19" s="4" t="s">
        <v>23</v>
      </c>
      <c r="D19" s="11">
        <f>0.04*D4</f>
        <v>0</v>
      </c>
    </row>
    <row r="20" spans="1:1024">
      <c r="A20" s="2">
        <v>20</v>
      </c>
      <c r="B20" s="3" t="s">
        <v>15</v>
      </c>
      <c r="C20" s="4" t="s">
        <v>16</v>
      </c>
      <c r="D20" s="11">
        <f>D12</f>
        <v>15</v>
      </c>
    </row>
    <row r="21" spans="1:1024">
      <c r="A21" s="2"/>
      <c r="B21" s="3"/>
      <c r="C21" s="4"/>
      <c r="D21" s="11"/>
    </row>
    <row r="22" spans="1:1024" s="18" customFormat="1" ht="15.75">
      <c r="A22" s="2">
        <v>21</v>
      </c>
      <c r="B22" s="13" t="s">
        <v>24</v>
      </c>
      <c r="C22" s="14" t="s">
        <v>7</v>
      </c>
      <c r="D22" s="17">
        <f>D19*D20*D18</f>
        <v>0</v>
      </c>
      <c r="ALZ22"/>
      <c r="AMA22"/>
      <c r="AMB22"/>
      <c r="AMC22"/>
      <c r="AMD22"/>
      <c r="AME22"/>
      <c r="AMF22"/>
      <c r="AMG22"/>
      <c r="AMH22"/>
      <c r="AMI22"/>
      <c r="AMJ22"/>
    </row>
    <row r="23" spans="1:1024">
      <c r="A23" s="7"/>
      <c r="D23" s="19"/>
    </row>
    <row r="24" spans="1:1024">
      <c r="A24" s="2">
        <v>22</v>
      </c>
      <c r="B24" s="9" t="s">
        <v>25</v>
      </c>
      <c r="C24" s="4"/>
      <c r="D24" s="11"/>
    </row>
    <row r="25" spans="1:1024">
      <c r="A25" s="2">
        <v>22</v>
      </c>
      <c r="B25" s="3" t="s">
        <v>21</v>
      </c>
      <c r="C25" s="4" t="s">
        <v>3</v>
      </c>
      <c r="D25" s="11">
        <f>$D$3</f>
        <v>0</v>
      </c>
    </row>
    <row r="26" spans="1:1024">
      <c r="A26" s="2">
        <v>23</v>
      </c>
      <c r="B26" s="3" t="s">
        <v>26</v>
      </c>
      <c r="C26" s="4" t="s">
        <v>1</v>
      </c>
      <c r="D26" s="11">
        <v>0.7</v>
      </c>
    </row>
    <row r="27" spans="1:1024" ht="15">
      <c r="A27" s="2">
        <v>24</v>
      </c>
      <c r="B27" s="3" t="s">
        <v>4</v>
      </c>
      <c r="C27" s="4" t="s">
        <v>5</v>
      </c>
      <c r="D27" s="11">
        <f>$D$4</f>
        <v>0</v>
      </c>
      <c r="F27" s="18"/>
    </row>
    <row r="28" spans="1:1024" ht="15">
      <c r="A28" s="2"/>
      <c r="B28" s="3"/>
      <c r="C28" s="4"/>
      <c r="D28" s="11"/>
      <c r="F28" s="18"/>
    </row>
    <row r="29" spans="1:1024" s="18" customFormat="1" ht="15.75">
      <c r="A29" s="2">
        <v>25</v>
      </c>
      <c r="B29" s="13" t="s">
        <v>27</v>
      </c>
      <c r="C29" s="14" t="s">
        <v>7</v>
      </c>
      <c r="D29" s="17">
        <f>(1-D26)*D27*D25</f>
        <v>0</v>
      </c>
      <c r="F29"/>
      <c r="G29" s="20"/>
      <c r="H29" s="20"/>
      <c r="ALZ29"/>
      <c r="AMA29"/>
      <c r="AMB29"/>
      <c r="AMC29"/>
      <c r="AMD29"/>
      <c r="AME29"/>
      <c r="AMF29"/>
      <c r="AMG29"/>
      <c r="AMH29"/>
      <c r="AMI29"/>
      <c r="AMJ29"/>
    </row>
    <row r="30" spans="1:1024" ht="15">
      <c r="A30" s="7"/>
      <c r="D30" s="21"/>
      <c r="G30" s="18"/>
      <c r="H30" s="20"/>
      <c r="I30" s="18"/>
    </row>
    <row r="31" spans="1:1024" s="18" customFormat="1" ht="18">
      <c r="A31" s="2">
        <v>26</v>
      </c>
      <c r="B31" s="22" t="s">
        <v>28</v>
      </c>
      <c r="C31" s="23" t="s">
        <v>7</v>
      </c>
      <c r="D31" s="24" t="e">
        <f>$D$29+$D$22+$D$15</f>
        <v>#DIV/0!</v>
      </c>
      <c r="F31"/>
      <c r="H31" s="20"/>
      <c r="ALZ31"/>
      <c r="AMA31"/>
      <c r="AMB31"/>
      <c r="AMC31"/>
      <c r="AMD31"/>
      <c r="AME31"/>
      <c r="AMF31"/>
      <c r="AMG31"/>
      <c r="AMH31"/>
      <c r="AMI31"/>
      <c r="AMJ31"/>
    </row>
    <row r="32" spans="1:1024" ht="15">
      <c r="G32" s="18"/>
      <c r="H32" s="20"/>
      <c r="I32" s="18"/>
    </row>
    <row r="33" spans="7:9" ht="15">
      <c r="G33" s="20"/>
      <c r="H33" s="20"/>
      <c r="I33" s="18"/>
    </row>
  </sheetData>
  <hyperlinks>
    <hyperlink ref="B13" r:id="rId1"/>
  </hyperlinks>
  <printOptions horizontalCentered="1"/>
  <pageMargins left="0.196527777777778" right="0.196527777777778" top="0.196527777777778" bottom="0.196527777777778" header="0.511811023622047" footer="0.511811023622047"/>
  <pageSetup paperSize="9" scale="79" orientation="portrait" useFirstPageNumber="1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>
  <dimension ref="A1:AMJ62"/>
  <sheetViews>
    <sheetView topLeftCell="A7" zoomScale="120" zoomScaleNormal="120" workbookViewId="0">
      <selection activeCell="B33" sqref="B33"/>
    </sheetView>
  </sheetViews>
  <sheetFormatPr defaultColWidth="11.5703125" defaultRowHeight="12.75"/>
  <cols>
    <col min="1" max="1" width="4.7109375" style="25" customWidth="1"/>
    <col min="2" max="2" width="89.42578125" style="26" customWidth="1"/>
    <col min="3" max="3" width="9.5703125" style="27" customWidth="1"/>
    <col min="4" max="4" width="10" style="27" customWidth="1"/>
    <col min="5" max="8" width="13.7109375" style="28" customWidth="1"/>
    <col min="9" max="9" width="15.5703125" style="28" customWidth="1"/>
    <col min="10" max="10" width="13.7109375" style="29" customWidth="1"/>
    <col min="11" max="1006" width="11.5703125" style="26"/>
  </cols>
  <sheetData>
    <row r="1" spans="1:1024">
      <c r="C1" s="26"/>
      <c r="D1" s="26"/>
      <c r="E1" s="30"/>
      <c r="F1" s="30"/>
      <c r="G1" s="30"/>
      <c r="H1" s="30"/>
    </row>
    <row r="2" spans="1:1024" ht="18">
      <c r="A2" s="31">
        <v>1</v>
      </c>
      <c r="B2" s="22" t="s">
        <v>29</v>
      </c>
      <c r="C2" s="22"/>
      <c r="D2" s="22"/>
      <c r="E2" s="32"/>
      <c r="F2" s="8"/>
      <c r="G2" s="8"/>
      <c r="H2" s="8"/>
      <c r="I2" s="33"/>
      <c r="J2" s="3"/>
    </row>
    <row r="3" spans="1:1024" ht="18">
      <c r="A3" s="31">
        <v>2</v>
      </c>
      <c r="B3" s="13" t="s">
        <v>30</v>
      </c>
      <c r="C3" s="22"/>
      <c r="D3" s="22"/>
      <c r="E3" s="32"/>
      <c r="F3" s="8"/>
      <c r="G3" s="8"/>
      <c r="H3" s="34"/>
      <c r="I3" s="33"/>
      <c r="J3" s="3"/>
    </row>
    <row r="4" spans="1:1024" ht="18">
      <c r="A4" s="31">
        <v>3</v>
      </c>
      <c r="B4" s="22"/>
      <c r="C4" s="22"/>
      <c r="D4" s="22"/>
      <c r="E4" s="32"/>
      <c r="F4" s="8"/>
      <c r="G4" s="8"/>
      <c r="H4" s="34"/>
      <c r="I4" s="33"/>
      <c r="J4" s="3"/>
    </row>
    <row r="5" spans="1:1024" ht="18">
      <c r="A5" s="31">
        <v>4</v>
      </c>
      <c r="B5" s="22" t="s">
        <v>31</v>
      </c>
      <c r="C5" s="35"/>
      <c r="D5" s="35"/>
      <c r="E5" s="35"/>
      <c r="F5" s="36" t="s">
        <v>32</v>
      </c>
      <c r="G5" s="36" t="s">
        <v>14</v>
      </c>
      <c r="H5" s="37"/>
      <c r="I5" s="38">
        <f>Interval!J65</f>
        <v>0</v>
      </c>
      <c r="J5" s="35"/>
    </row>
    <row r="6" spans="1:1024" ht="18">
      <c r="A6" s="31">
        <v>5</v>
      </c>
      <c r="B6" s="22" t="s">
        <v>33</v>
      </c>
      <c r="C6" s="35"/>
      <c r="D6" s="35"/>
      <c r="E6" s="35"/>
      <c r="F6" s="36" t="s">
        <v>34</v>
      </c>
      <c r="G6" s="36" t="s">
        <v>14</v>
      </c>
      <c r="H6" s="37"/>
      <c r="I6" s="38" t="e">
        <f>Interval!K65</f>
        <v>#DIV/0!</v>
      </c>
      <c r="J6" s="35"/>
    </row>
    <row r="7" spans="1:1024" ht="18">
      <c r="A7" s="31">
        <v>6</v>
      </c>
      <c r="B7" s="22" t="s">
        <v>35</v>
      </c>
      <c r="C7" s="35"/>
      <c r="D7" s="35"/>
      <c r="E7" s="35"/>
      <c r="F7" s="36" t="s">
        <v>36</v>
      </c>
      <c r="G7" s="36" t="s">
        <v>37</v>
      </c>
      <c r="H7" s="37"/>
      <c r="I7" s="32" t="e">
        <f>I5/I6</f>
        <v>#DIV/0!</v>
      </c>
      <c r="J7" s="35"/>
    </row>
    <row r="8" spans="1:1024" ht="18">
      <c r="A8" s="31">
        <v>7</v>
      </c>
      <c r="B8" s="22"/>
      <c r="C8" s="3"/>
      <c r="D8" s="3"/>
      <c r="E8" s="3"/>
      <c r="F8" s="36"/>
      <c r="G8" s="23"/>
      <c r="H8" s="32"/>
      <c r="I8" s="39"/>
      <c r="J8" s="3"/>
    </row>
    <row r="9" spans="1:1024">
      <c r="A9" s="40">
        <v>8</v>
      </c>
      <c r="B9" s="41">
        <v>1</v>
      </c>
      <c r="C9" s="41">
        <v>2</v>
      </c>
      <c r="D9" s="41">
        <v>3</v>
      </c>
      <c r="E9" s="41">
        <v>4</v>
      </c>
      <c r="F9" s="41">
        <v>5</v>
      </c>
      <c r="G9" s="41">
        <v>6</v>
      </c>
      <c r="H9" s="41">
        <v>7</v>
      </c>
      <c r="I9" s="41">
        <v>8</v>
      </c>
      <c r="J9" s="41">
        <v>9</v>
      </c>
    </row>
    <row r="10" spans="1:1024" ht="15.75">
      <c r="A10" s="40">
        <v>9</v>
      </c>
      <c r="B10" s="42" t="s">
        <v>38</v>
      </c>
      <c r="C10" s="43"/>
      <c r="D10" s="43"/>
      <c r="E10" s="43" t="s">
        <v>39</v>
      </c>
      <c r="F10" s="43" t="s">
        <v>40</v>
      </c>
      <c r="G10" s="43" t="s">
        <v>41</v>
      </c>
      <c r="H10" s="43" t="s">
        <v>34</v>
      </c>
      <c r="I10" s="43" t="s">
        <v>42</v>
      </c>
      <c r="J10" s="43" t="s">
        <v>43</v>
      </c>
    </row>
    <row r="11" spans="1:1024" s="46" customFormat="1">
      <c r="A11" s="40">
        <v>10</v>
      </c>
      <c r="B11" s="44"/>
      <c r="C11" s="45"/>
      <c r="D11" s="45"/>
      <c r="E11" s="45"/>
      <c r="F11" s="45"/>
      <c r="G11" s="45"/>
      <c r="H11" s="45"/>
      <c r="I11" s="45"/>
      <c r="J11" s="45"/>
      <c r="ALS11"/>
      <c r="ALT11"/>
      <c r="ALU11"/>
      <c r="ALV11"/>
      <c r="ALW11"/>
      <c r="ALX11"/>
      <c r="ALY11"/>
      <c r="ALZ11"/>
      <c r="AMA11"/>
      <c r="AMB11"/>
      <c r="AMC11"/>
      <c r="AMD11"/>
      <c r="AME11"/>
      <c r="AMF11"/>
      <c r="AMG11"/>
      <c r="AMH11"/>
      <c r="AMI11"/>
      <c r="AMJ11"/>
    </row>
    <row r="12" spans="1:1024">
      <c r="A12" s="40">
        <v>11</v>
      </c>
      <c r="B12" s="47" t="s">
        <v>44</v>
      </c>
      <c r="C12" s="48"/>
      <c r="D12" s="48" t="s">
        <v>45</v>
      </c>
      <c r="E12" s="49">
        <f>ROUND((0.8+0.2*(E15-9)/(35-9))*100,2)</f>
        <v>100</v>
      </c>
      <c r="F12" s="49">
        <v>80</v>
      </c>
      <c r="G12" s="49">
        <v>59</v>
      </c>
      <c r="H12" s="49">
        <v>40</v>
      </c>
      <c r="I12" s="49">
        <v>30</v>
      </c>
      <c r="J12" s="49">
        <v>25</v>
      </c>
    </row>
    <row r="13" spans="1:1024">
      <c r="A13" s="40">
        <v>12</v>
      </c>
      <c r="B13" s="47" t="s">
        <v>46</v>
      </c>
      <c r="C13" s="48" t="s">
        <v>47</v>
      </c>
      <c r="D13" s="48" t="s">
        <v>48</v>
      </c>
      <c r="E13" s="50">
        <v>1038.33</v>
      </c>
      <c r="F13" s="50">
        <v>805</v>
      </c>
      <c r="G13" s="50">
        <f>$E$13*G12/100</f>
        <v>612.61469999999997</v>
      </c>
      <c r="H13" s="50">
        <f>$E$13*H12/100</f>
        <v>415.33199999999999</v>
      </c>
      <c r="I13" s="50">
        <f>$E$13*I12/100</f>
        <v>311.49899999999997</v>
      </c>
      <c r="J13" s="50">
        <f>$E$13*J12/100</f>
        <v>259.58249999999998</v>
      </c>
    </row>
    <row r="14" spans="1:1024">
      <c r="A14" s="40">
        <v>13</v>
      </c>
      <c r="B14" s="47"/>
      <c r="C14" s="48"/>
      <c r="D14" s="48"/>
      <c r="E14" s="51"/>
      <c r="F14" s="51"/>
      <c r="G14" s="51"/>
      <c r="H14" s="51"/>
      <c r="I14" s="51"/>
      <c r="J14" s="51"/>
    </row>
    <row r="15" spans="1:1024">
      <c r="A15" s="40">
        <v>14</v>
      </c>
      <c r="B15" s="47" t="s">
        <v>49</v>
      </c>
      <c r="C15" s="48" t="s">
        <v>50</v>
      </c>
      <c r="D15" s="48" t="s">
        <v>51</v>
      </c>
      <c r="E15" s="51">
        <v>35</v>
      </c>
      <c r="F15" s="51">
        <v>25</v>
      </c>
      <c r="G15" s="51">
        <v>15</v>
      </c>
      <c r="H15" s="51">
        <v>5</v>
      </c>
      <c r="I15" s="51">
        <v>0</v>
      </c>
      <c r="J15" s="51">
        <v>-5</v>
      </c>
    </row>
    <row r="16" spans="1:1024">
      <c r="A16" s="40">
        <v>15</v>
      </c>
      <c r="B16" s="47"/>
      <c r="C16" s="48"/>
      <c r="D16" s="48"/>
      <c r="E16" s="51"/>
      <c r="F16" s="51"/>
      <c r="G16" s="51"/>
      <c r="H16" s="51"/>
      <c r="I16" s="51"/>
      <c r="J16" s="51"/>
    </row>
    <row r="17" spans="1:1024">
      <c r="A17" s="40">
        <v>16</v>
      </c>
      <c r="B17" s="47" t="s">
        <v>52</v>
      </c>
      <c r="C17" s="48" t="s">
        <v>53</v>
      </c>
      <c r="D17" s="48" t="s">
        <v>51</v>
      </c>
      <c r="E17" s="51">
        <v>-9</v>
      </c>
      <c r="F17" s="51">
        <v>-9</v>
      </c>
      <c r="G17" s="51">
        <v>-9</v>
      </c>
      <c r="H17" s="51">
        <v>-9</v>
      </c>
      <c r="I17" s="51">
        <v>-9</v>
      </c>
      <c r="J17" s="51">
        <v>-9</v>
      </c>
    </row>
    <row r="18" spans="1:1024">
      <c r="A18" s="40">
        <v>17</v>
      </c>
      <c r="B18" s="47" t="s">
        <v>54</v>
      </c>
      <c r="C18" s="48" t="s">
        <v>53</v>
      </c>
      <c r="D18" s="48" t="s">
        <v>51</v>
      </c>
      <c r="E18" s="51">
        <v>-13</v>
      </c>
      <c r="F18" s="51">
        <v>-13</v>
      </c>
      <c r="G18" s="51">
        <v>-13</v>
      </c>
      <c r="H18" s="51">
        <v>-13</v>
      </c>
      <c r="I18" s="51">
        <v>-13</v>
      </c>
      <c r="J18" s="51">
        <v>-13</v>
      </c>
    </row>
    <row r="19" spans="1:1024">
      <c r="A19" s="40">
        <v>18</v>
      </c>
      <c r="B19" s="47" t="s">
        <v>55</v>
      </c>
      <c r="C19" s="48" t="s">
        <v>56</v>
      </c>
      <c r="D19" s="48" t="s">
        <v>51</v>
      </c>
      <c r="E19" s="52">
        <v>32</v>
      </c>
      <c r="F19" s="52">
        <v>29</v>
      </c>
      <c r="G19" s="52">
        <v>20</v>
      </c>
      <c r="H19" s="52">
        <v>11</v>
      </c>
      <c r="I19" s="52">
        <v>8</v>
      </c>
      <c r="J19" s="52">
        <v>8</v>
      </c>
    </row>
    <row r="20" spans="1:1024">
      <c r="A20" s="40">
        <v>19</v>
      </c>
      <c r="B20" s="47" t="s">
        <v>57</v>
      </c>
      <c r="C20" s="48" t="s">
        <v>58</v>
      </c>
      <c r="D20" s="48" t="s">
        <v>51</v>
      </c>
      <c r="E20" s="52">
        <v>37</v>
      </c>
      <c r="F20" s="52">
        <v>35</v>
      </c>
      <c r="G20" s="52">
        <v>26</v>
      </c>
      <c r="H20" s="52">
        <v>17</v>
      </c>
      <c r="I20" s="52">
        <v>14</v>
      </c>
      <c r="J20" s="53">
        <v>14</v>
      </c>
    </row>
    <row r="21" spans="1:1024">
      <c r="A21" s="40">
        <v>20</v>
      </c>
      <c r="B21" s="47"/>
      <c r="C21" s="48"/>
      <c r="D21" s="48"/>
      <c r="E21" s="51"/>
      <c r="F21" s="51"/>
      <c r="G21" s="51"/>
      <c r="H21" s="51"/>
      <c r="I21" s="51"/>
      <c r="J21" s="48"/>
    </row>
    <row r="22" spans="1:1024" s="25" customFormat="1" ht="25.5">
      <c r="A22" s="40">
        <v>21</v>
      </c>
      <c r="B22" s="54" t="s">
        <v>59</v>
      </c>
      <c r="C22" s="55" t="s">
        <v>60</v>
      </c>
      <c r="D22" s="55" t="s">
        <v>48</v>
      </c>
      <c r="E22" s="56">
        <v>0</v>
      </c>
      <c r="F22" s="56">
        <v>0</v>
      </c>
      <c r="G22" s="56">
        <v>0</v>
      </c>
      <c r="H22" s="56">
        <v>0</v>
      </c>
      <c r="I22" s="56">
        <v>0</v>
      </c>
      <c r="J22" s="56">
        <v>0</v>
      </c>
      <c r="ALS22" s="57"/>
      <c r="ALT22" s="57"/>
      <c r="ALU22" s="57"/>
      <c r="ALV22" s="57"/>
      <c r="ALW22" s="57"/>
      <c r="ALX22" s="57"/>
      <c r="ALY22" s="57"/>
      <c r="ALZ22" s="57"/>
      <c r="AMA22" s="57"/>
      <c r="AMB22" s="57"/>
      <c r="AMC22" s="57"/>
      <c r="AMD22" s="57"/>
      <c r="AME22" s="57"/>
      <c r="AMF22" s="57"/>
      <c r="AMG22" s="57"/>
      <c r="AMH22" s="57"/>
      <c r="AMI22" s="57"/>
      <c r="AMJ22" s="57"/>
    </row>
    <row r="23" spans="1:1024">
      <c r="A23" s="40">
        <v>22</v>
      </c>
      <c r="B23" s="58"/>
      <c r="C23" s="48"/>
      <c r="D23" s="48"/>
      <c r="E23" s="51"/>
      <c r="F23" s="51"/>
      <c r="G23" s="51"/>
      <c r="H23" s="51"/>
      <c r="I23" s="51"/>
      <c r="J23" s="59"/>
    </row>
    <row r="24" spans="1:1024">
      <c r="A24" s="40">
        <v>23</v>
      </c>
      <c r="B24" s="58" t="s">
        <v>61</v>
      </c>
      <c r="C24" s="48" t="s">
        <v>62</v>
      </c>
      <c r="D24" s="48" t="s">
        <v>48</v>
      </c>
      <c r="E24" s="52">
        <v>0</v>
      </c>
      <c r="F24" s="52">
        <v>0</v>
      </c>
      <c r="G24" s="52">
        <v>0</v>
      </c>
      <c r="H24" s="52">
        <v>0</v>
      </c>
      <c r="I24" s="52">
        <v>0</v>
      </c>
      <c r="J24" s="52">
        <v>0</v>
      </c>
    </row>
    <row r="25" spans="1:1024" ht="25.5">
      <c r="A25" s="40">
        <v>24</v>
      </c>
      <c r="B25" s="60" t="s">
        <v>63</v>
      </c>
      <c r="C25" s="48" t="s">
        <v>64</v>
      </c>
      <c r="D25" s="48" t="s">
        <v>48</v>
      </c>
      <c r="E25" s="61">
        <v>0</v>
      </c>
      <c r="F25" s="61">
        <v>0</v>
      </c>
      <c r="G25" s="61">
        <v>0</v>
      </c>
      <c r="H25" s="61">
        <v>0</v>
      </c>
      <c r="I25" s="61">
        <v>0</v>
      </c>
      <c r="J25" s="61">
        <v>0</v>
      </c>
    </row>
    <row r="26" spans="1:1024" s="25" customFormat="1" ht="25.5">
      <c r="A26" s="40">
        <v>25</v>
      </c>
      <c r="B26" s="54" t="s">
        <v>65</v>
      </c>
      <c r="C26" s="55" t="s">
        <v>66</v>
      </c>
      <c r="D26" s="55" t="s">
        <v>48</v>
      </c>
      <c r="E26" s="62">
        <v>0</v>
      </c>
      <c r="F26" s="62">
        <v>0</v>
      </c>
      <c r="G26" s="62">
        <v>0</v>
      </c>
      <c r="H26" s="62">
        <v>0</v>
      </c>
      <c r="I26" s="62">
        <v>0</v>
      </c>
      <c r="J26" s="62">
        <v>0</v>
      </c>
      <c r="ALS26" s="57"/>
      <c r="ALT26" s="57"/>
      <c r="ALU26" s="57"/>
      <c r="ALV26" s="57"/>
      <c r="ALW26" s="57"/>
      <c r="ALX26" s="57"/>
      <c r="ALY26" s="57"/>
      <c r="ALZ26" s="57"/>
      <c r="AMA26" s="57"/>
      <c r="AMB26" s="57"/>
      <c r="AMC26" s="57"/>
      <c r="AMD26" s="57"/>
      <c r="AME26" s="57"/>
      <c r="AMF26" s="57"/>
      <c r="AMG26" s="57"/>
      <c r="AMH26" s="57"/>
      <c r="AMI26" s="57"/>
      <c r="AMJ26" s="57"/>
    </row>
    <row r="27" spans="1:1024" s="25" customFormat="1" ht="25.5">
      <c r="A27" s="40">
        <v>26</v>
      </c>
      <c r="B27" s="54" t="s">
        <v>67</v>
      </c>
      <c r="C27" s="55" t="s">
        <v>68</v>
      </c>
      <c r="D27" s="55" t="s">
        <v>48</v>
      </c>
      <c r="E27" s="62">
        <v>0</v>
      </c>
      <c r="F27" s="62">
        <v>0</v>
      </c>
      <c r="G27" s="62">
        <v>0</v>
      </c>
      <c r="H27" s="62">
        <v>0</v>
      </c>
      <c r="I27" s="62">
        <v>0</v>
      </c>
      <c r="J27" s="62">
        <v>0</v>
      </c>
      <c r="ALS27" s="57"/>
      <c r="ALT27" s="57"/>
      <c r="ALU27" s="57"/>
      <c r="ALV27" s="57"/>
      <c r="ALW27" s="57"/>
      <c r="ALX27" s="57"/>
      <c r="ALY27" s="57"/>
      <c r="ALZ27" s="57"/>
      <c r="AMA27" s="57"/>
      <c r="AMB27" s="57"/>
      <c r="AMC27" s="57"/>
      <c r="AMD27" s="57"/>
      <c r="AME27" s="57"/>
      <c r="AMF27" s="57"/>
      <c r="AMG27" s="57"/>
      <c r="AMH27" s="57"/>
      <c r="AMI27" s="57"/>
      <c r="AMJ27" s="57"/>
    </row>
    <row r="28" spans="1:1024" ht="25.5">
      <c r="A28" s="40">
        <v>27</v>
      </c>
      <c r="B28" s="60" t="s">
        <v>69</v>
      </c>
      <c r="C28" s="48" t="s">
        <v>70</v>
      </c>
      <c r="D28" s="48" t="s">
        <v>48</v>
      </c>
      <c r="E28" s="61">
        <v>0</v>
      </c>
      <c r="F28" s="61">
        <v>0</v>
      </c>
      <c r="G28" s="61">
        <v>0</v>
      </c>
      <c r="H28" s="61">
        <v>0</v>
      </c>
      <c r="I28" s="61">
        <v>0</v>
      </c>
      <c r="J28" s="61">
        <v>0</v>
      </c>
    </row>
    <row r="29" spans="1:1024">
      <c r="A29" s="40">
        <v>28</v>
      </c>
      <c r="B29" s="58" t="s">
        <v>71</v>
      </c>
      <c r="C29" s="48" t="s">
        <v>72</v>
      </c>
      <c r="D29" s="48" t="s">
        <v>48</v>
      </c>
      <c r="E29" s="61">
        <v>0</v>
      </c>
      <c r="F29" s="61">
        <v>0</v>
      </c>
      <c r="G29" s="61">
        <v>0</v>
      </c>
      <c r="H29" s="61">
        <v>0</v>
      </c>
      <c r="I29" s="61">
        <v>0</v>
      </c>
      <c r="J29" s="61">
        <v>0</v>
      </c>
    </row>
    <row r="30" spans="1:1024" s="25" customFormat="1" ht="25.5">
      <c r="A30" s="40">
        <v>29</v>
      </c>
      <c r="B30" s="54" t="s">
        <v>73</v>
      </c>
      <c r="C30" s="55" t="s">
        <v>74</v>
      </c>
      <c r="D30" s="55" t="s">
        <v>48</v>
      </c>
      <c r="E30" s="63">
        <f>SUM(E24:E29)</f>
        <v>0</v>
      </c>
      <c r="F30" s="63">
        <f>SUM(F24:F29)</f>
        <v>0</v>
      </c>
      <c r="G30" s="63">
        <f>SUM(G24:G29)</f>
        <v>0</v>
      </c>
      <c r="H30" s="63">
        <f>SUM(H24:H29)</f>
        <v>0</v>
      </c>
      <c r="I30" s="63">
        <f>SUM(I24:I29)</f>
        <v>0</v>
      </c>
      <c r="J30" s="63">
        <f>SUM(J24:J28)</f>
        <v>0</v>
      </c>
      <c r="ALS30" s="57"/>
      <c r="ALT30" s="57"/>
      <c r="ALU30" s="57"/>
      <c r="ALV30" s="57"/>
      <c r="ALW30" s="57"/>
      <c r="ALX30" s="57"/>
      <c r="ALY30" s="57"/>
      <c r="ALZ30" s="57"/>
      <c r="AMA30" s="57"/>
      <c r="AMB30" s="57"/>
      <c r="AMC30" s="57"/>
      <c r="AMD30" s="57"/>
      <c r="AME30" s="57"/>
      <c r="AMF30" s="57"/>
      <c r="AMG30" s="57"/>
      <c r="AMH30" s="57"/>
      <c r="AMI30" s="57"/>
      <c r="AMJ30" s="57"/>
    </row>
    <row r="31" spans="1:1024">
      <c r="A31" s="40">
        <v>30</v>
      </c>
      <c r="B31" s="58" t="s">
        <v>75</v>
      </c>
      <c r="C31" s="48" t="s">
        <v>76</v>
      </c>
      <c r="D31" s="48" t="s">
        <v>77</v>
      </c>
      <c r="E31" s="51" t="e">
        <f t="shared" ref="E31:J31" si="0">IF(E13/E22 &gt;1,1,E13/E22)</f>
        <v>#DIV/0!</v>
      </c>
      <c r="F31" s="51" t="e">
        <f t="shared" si="0"/>
        <v>#DIV/0!</v>
      </c>
      <c r="G31" s="51" t="e">
        <f t="shared" si="0"/>
        <v>#DIV/0!</v>
      </c>
      <c r="H31" s="51" t="e">
        <f t="shared" si="0"/>
        <v>#DIV/0!</v>
      </c>
      <c r="I31" s="51" t="e">
        <f t="shared" si="0"/>
        <v>#DIV/0!</v>
      </c>
      <c r="J31" s="51" t="e">
        <f t="shared" si="0"/>
        <v>#DIV/0!</v>
      </c>
    </row>
    <row r="32" spans="1:1024">
      <c r="A32" s="40">
        <v>31</v>
      </c>
      <c r="B32" s="58" t="s">
        <v>78</v>
      </c>
      <c r="C32" s="48" t="s">
        <v>79</v>
      </c>
      <c r="D32" s="48" t="s">
        <v>77</v>
      </c>
      <c r="E32" s="51">
        <v>0.9</v>
      </c>
      <c r="F32" s="51">
        <v>0.9</v>
      </c>
      <c r="G32" s="51">
        <v>0.9</v>
      </c>
      <c r="H32" s="51">
        <v>0.9</v>
      </c>
      <c r="I32" s="51">
        <v>0.9</v>
      </c>
      <c r="J32" s="51">
        <v>0.9</v>
      </c>
    </row>
    <row r="33" spans="1:10">
      <c r="A33" s="40">
        <v>32</v>
      </c>
      <c r="B33" s="58" t="s">
        <v>80</v>
      </c>
      <c r="C33" s="48" t="s">
        <v>81</v>
      </c>
      <c r="D33" s="48" t="s">
        <v>82</v>
      </c>
      <c r="E33" s="51" t="e">
        <f t="shared" ref="E33:J33" si="1">E22/E30*E31/(E32*E31+(1-E32))</f>
        <v>#DIV/0!</v>
      </c>
      <c r="F33" s="51" t="e">
        <f t="shared" si="1"/>
        <v>#DIV/0!</v>
      </c>
      <c r="G33" s="51" t="e">
        <f t="shared" si="1"/>
        <v>#DIV/0!</v>
      </c>
      <c r="H33" s="51" t="e">
        <f t="shared" si="1"/>
        <v>#DIV/0!</v>
      </c>
      <c r="I33" s="51" t="e">
        <f t="shared" si="1"/>
        <v>#DIV/0!</v>
      </c>
      <c r="J33" s="51" t="e">
        <f t="shared" si="1"/>
        <v>#DIV/0!</v>
      </c>
    </row>
    <row r="36" spans="1:10" s="26" customFormat="1">
      <c r="A36" s="25"/>
      <c r="C36" s="27"/>
      <c r="D36" s="27"/>
      <c r="E36" s="28"/>
      <c r="F36" s="28"/>
      <c r="G36" s="28"/>
      <c r="H36" s="28"/>
      <c r="I36" s="28"/>
      <c r="J36" s="29"/>
    </row>
    <row r="37" spans="1:10" s="26" customFormat="1">
      <c r="A37" s="25"/>
      <c r="C37" s="27"/>
      <c r="D37" s="27"/>
      <c r="E37" s="28"/>
      <c r="F37" s="28"/>
      <c r="G37" s="28"/>
      <c r="H37" s="28"/>
      <c r="I37" s="28"/>
      <c r="J37" s="29"/>
    </row>
    <row r="38" spans="1:10" s="26" customFormat="1">
      <c r="A38" s="25"/>
      <c r="C38" s="27"/>
      <c r="D38" s="27"/>
      <c r="E38" s="28"/>
      <c r="F38" s="28"/>
      <c r="G38" s="28"/>
      <c r="H38" s="28"/>
      <c r="I38" s="28"/>
      <c r="J38" s="29"/>
    </row>
    <row r="39" spans="1:10" s="26" customFormat="1">
      <c r="A39" s="25"/>
      <c r="C39" s="27"/>
      <c r="D39" s="27"/>
      <c r="E39" s="28"/>
      <c r="F39" s="28"/>
      <c r="G39" s="28"/>
      <c r="H39" s="28"/>
      <c r="I39" s="28"/>
      <c r="J39" s="29"/>
    </row>
    <row r="40" spans="1:10" s="26" customFormat="1">
      <c r="A40" s="25"/>
      <c r="C40" s="27"/>
      <c r="D40" s="27"/>
      <c r="E40" s="28"/>
      <c r="F40" s="28"/>
      <c r="G40" s="28"/>
      <c r="H40" s="28"/>
      <c r="I40" s="28"/>
      <c r="J40" s="29"/>
    </row>
    <row r="41" spans="1:10" s="26" customFormat="1">
      <c r="A41" s="25"/>
      <c r="B41" s="64"/>
      <c r="C41" s="27"/>
      <c r="D41" s="27"/>
      <c r="E41" s="28"/>
      <c r="F41" s="28"/>
      <c r="G41" s="28"/>
      <c r="H41" s="28"/>
      <c r="I41" s="28"/>
      <c r="J41" s="29"/>
    </row>
    <row r="42" spans="1:10" s="26" customFormat="1">
      <c r="A42" s="25"/>
      <c r="C42" s="27"/>
      <c r="D42" s="27"/>
      <c r="E42" s="28"/>
      <c r="F42" s="28"/>
      <c r="G42" s="28"/>
      <c r="H42" s="28"/>
      <c r="I42" s="28"/>
      <c r="J42" s="29"/>
    </row>
    <row r="43" spans="1:10" s="26" customFormat="1">
      <c r="A43" s="25"/>
      <c r="C43" s="27"/>
      <c r="D43" s="27"/>
      <c r="E43" s="28"/>
      <c r="F43" s="28"/>
      <c r="G43" s="28"/>
      <c r="H43" s="28"/>
      <c r="I43" s="28"/>
      <c r="J43" s="29"/>
    </row>
    <row r="44" spans="1:10" s="26" customFormat="1">
      <c r="A44" s="25"/>
      <c r="C44" s="27"/>
      <c r="D44" s="27"/>
      <c r="E44" s="28"/>
      <c r="F44" s="28"/>
      <c r="G44" s="28"/>
      <c r="H44" s="28"/>
      <c r="I44" s="28"/>
      <c r="J44" s="29"/>
    </row>
    <row r="45" spans="1:10" s="26" customFormat="1">
      <c r="A45" s="25"/>
      <c r="B45" s="65"/>
      <c r="C45" s="27"/>
      <c r="D45" s="27"/>
      <c r="E45" s="28"/>
      <c r="F45" s="28"/>
      <c r="G45" s="28"/>
      <c r="H45" s="28"/>
      <c r="I45" s="28"/>
      <c r="J45" s="29"/>
    </row>
    <row r="46" spans="1:10" s="26" customFormat="1">
      <c r="A46" s="25"/>
      <c r="C46" s="27"/>
      <c r="D46" s="27"/>
      <c r="E46" s="28"/>
      <c r="F46" s="28"/>
      <c r="G46" s="28"/>
      <c r="H46" s="28"/>
      <c r="I46" s="28"/>
      <c r="J46" s="29"/>
    </row>
    <row r="47" spans="1:10" s="26" customFormat="1">
      <c r="A47" s="25"/>
      <c r="B47" s="64"/>
      <c r="C47" s="27"/>
      <c r="D47" s="27"/>
      <c r="E47" s="28"/>
      <c r="F47" s="28"/>
      <c r="G47" s="28"/>
      <c r="H47" s="28"/>
      <c r="I47" s="28"/>
      <c r="J47" s="29"/>
    </row>
    <row r="48" spans="1:10" s="26" customFormat="1">
      <c r="A48" s="25"/>
      <c r="C48" s="27"/>
      <c r="D48" s="27"/>
      <c r="E48" s="28"/>
      <c r="F48" s="28"/>
      <c r="G48" s="28"/>
      <c r="H48" s="28"/>
      <c r="I48" s="28"/>
      <c r="J48" s="29"/>
    </row>
    <row r="49" spans="1:10" s="26" customFormat="1">
      <c r="A49" s="25"/>
      <c r="B49" s="64"/>
      <c r="C49" s="27"/>
      <c r="D49" s="27"/>
      <c r="E49" s="28"/>
      <c r="F49" s="28"/>
      <c r="G49" s="28"/>
      <c r="H49" s="28"/>
      <c r="I49" s="28"/>
      <c r="J49" s="29"/>
    </row>
    <row r="50" spans="1:10" s="26" customFormat="1">
      <c r="A50" s="25"/>
      <c r="C50" s="27"/>
      <c r="D50" s="27"/>
      <c r="E50" s="28"/>
      <c r="F50" s="28"/>
      <c r="G50" s="28"/>
      <c r="H50" s="28"/>
      <c r="I50" s="28"/>
      <c r="J50" s="29"/>
    </row>
    <row r="51" spans="1:10" s="26" customFormat="1">
      <c r="A51" s="25"/>
      <c r="B51" s="64"/>
      <c r="C51" s="27"/>
      <c r="D51" s="27"/>
      <c r="E51" s="28"/>
      <c r="F51" s="28"/>
      <c r="G51" s="28"/>
      <c r="H51" s="28"/>
      <c r="I51" s="28"/>
      <c r="J51" s="29"/>
    </row>
    <row r="52" spans="1:10" s="26" customFormat="1">
      <c r="A52" s="25"/>
      <c r="C52" s="27"/>
      <c r="D52" s="27"/>
      <c r="E52" s="28"/>
      <c r="F52" s="28"/>
      <c r="G52" s="28"/>
      <c r="H52" s="28"/>
      <c r="I52" s="28"/>
      <c r="J52" s="29"/>
    </row>
    <row r="53" spans="1:10" s="26" customFormat="1">
      <c r="A53" s="25"/>
      <c r="B53" s="64"/>
      <c r="C53" s="27"/>
      <c r="D53" s="27"/>
      <c r="E53" s="28"/>
      <c r="F53" s="28"/>
      <c r="G53" s="28"/>
      <c r="H53" s="28"/>
      <c r="I53" s="28"/>
      <c r="J53" s="29"/>
    </row>
    <row r="54" spans="1:10" s="26" customFormat="1">
      <c r="A54" s="25"/>
      <c r="C54" s="27"/>
      <c r="D54" s="27"/>
      <c r="E54" s="28"/>
      <c r="F54" s="28"/>
      <c r="G54" s="28"/>
      <c r="H54" s="28"/>
      <c r="I54" s="28"/>
      <c r="J54" s="29"/>
    </row>
    <row r="55" spans="1:10" s="26" customFormat="1">
      <c r="A55" s="25"/>
      <c r="B55" s="64"/>
      <c r="C55" s="27"/>
      <c r="D55" s="27"/>
      <c r="E55" s="28"/>
      <c r="F55" s="28"/>
      <c r="G55" s="28"/>
      <c r="H55" s="28"/>
      <c r="I55" s="28"/>
      <c r="J55" s="29"/>
    </row>
    <row r="56" spans="1:10" s="26" customFormat="1">
      <c r="A56" s="25"/>
      <c r="C56" s="27"/>
      <c r="D56" s="27"/>
      <c r="E56" s="28"/>
      <c r="F56" s="28"/>
      <c r="G56" s="28"/>
      <c r="H56" s="28"/>
      <c r="I56" s="28"/>
      <c r="J56" s="29"/>
    </row>
    <row r="57" spans="1:10" s="26" customFormat="1">
      <c r="A57" s="25"/>
      <c r="B57" s="64"/>
      <c r="C57" s="27"/>
      <c r="D57" s="27"/>
      <c r="E57" s="28"/>
      <c r="F57" s="28"/>
      <c r="G57" s="28"/>
      <c r="H57" s="28"/>
      <c r="I57" s="28"/>
      <c r="J57" s="29"/>
    </row>
    <row r="58" spans="1:10" s="26" customFormat="1">
      <c r="A58" s="25"/>
      <c r="C58" s="27"/>
      <c r="D58" s="27"/>
      <c r="E58" s="28"/>
      <c r="F58" s="28"/>
      <c r="G58" s="28"/>
      <c r="H58" s="28"/>
      <c r="I58" s="28"/>
      <c r="J58" s="29"/>
    </row>
    <row r="59" spans="1:10" s="26" customFormat="1">
      <c r="A59" s="25"/>
      <c r="B59" s="64"/>
      <c r="C59" s="27"/>
      <c r="D59" s="27"/>
      <c r="E59" s="28"/>
      <c r="F59" s="28"/>
      <c r="G59" s="28"/>
      <c r="H59" s="28"/>
      <c r="I59" s="28"/>
      <c r="J59" s="29"/>
    </row>
    <row r="60" spans="1:10" s="26" customFormat="1">
      <c r="A60" s="25"/>
      <c r="C60" s="27"/>
      <c r="D60" s="27"/>
      <c r="E60" s="28"/>
      <c r="F60" s="28"/>
      <c r="G60" s="28"/>
      <c r="H60" s="28"/>
      <c r="I60" s="28"/>
      <c r="J60" s="29"/>
    </row>
    <row r="61" spans="1:10" s="26" customFormat="1">
      <c r="A61" s="25"/>
      <c r="B61" s="64"/>
      <c r="C61" s="27"/>
      <c r="D61" s="27"/>
      <c r="E61" s="28"/>
      <c r="F61" s="28"/>
      <c r="G61" s="28"/>
      <c r="H61" s="28"/>
      <c r="I61" s="28"/>
      <c r="J61" s="29"/>
    </row>
    <row r="62" spans="1:10" s="26" customFormat="1">
      <c r="A62" s="25"/>
      <c r="C62" s="27"/>
      <c r="D62" s="27"/>
      <c r="E62" s="28"/>
      <c r="F62" s="28"/>
      <c r="G62" s="28"/>
      <c r="H62" s="28"/>
      <c r="I62" s="28"/>
      <c r="J62" s="29"/>
    </row>
  </sheetData>
  <printOptions horizontalCentered="1"/>
  <pageMargins left="0.196527777777778" right="0.196527777777778" top="0.196527777777778" bottom="0.196527777777778" header="0.511811023622047" footer="0.511811023622047"/>
  <pageSetup paperSize="9" scale="7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>
  <dimension ref="A1:P67"/>
  <sheetViews>
    <sheetView topLeftCell="A31" zoomScale="120" zoomScaleNormal="120" workbookViewId="0">
      <selection activeCell="R15" sqref="R15"/>
    </sheetView>
  </sheetViews>
  <sheetFormatPr defaultColWidth="11.5703125" defaultRowHeight="12.75"/>
  <cols>
    <col min="2" max="2" width="3.5703125" customWidth="1"/>
    <col min="3" max="3" width="7" style="66" customWidth="1"/>
    <col min="4" max="4" width="8.7109375" customWidth="1"/>
    <col min="6" max="6" width="9.28515625" customWidth="1"/>
    <col min="10" max="10" width="13.42578125" customWidth="1"/>
    <col min="11" max="11" width="18.140625" customWidth="1"/>
    <col min="13" max="16" width="8.28515625" style="67" customWidth="1"/>
  </cols>
  <sheetData>
    <row r="1" spans="2:16">
      <c r="F1" s="67"/>
      <c r="G1" s="67"/>
      <c r="H1" s="67"/>
    </row>
    <row r="2" spans="2:16">
      <c r="F2" s="67"/>
      <c r="G2" s="67"/>
      <c r="H2" s="67"/>
    </row>
    <row r="3" spans="2:16">
      <c r="B3" s="37"/>
      <c r="C3" s="68"/>
      <c r="D3" s="37"/>
      <c r="E3" s="37"/>
      <c r="F3" s="37" t="s">
        <v>83</v>
      </c>
      <c r="G3" s="37"/>
      <c r="H3" s="37"/>
      <c r="I3" s="37"/>
      <c r="J3" s="69"/>
      <c r="K3" s="37"/>
      <c r="L3" s="37"/>
      <c r="M3" s="37"/>
      <c r="N3" s="37"/>
      <c r="O3" s="37"/>
      <c r="P3" s="37"/>
    </row>
    <row r="4" spans="2:16" ht="15">
      <c r="B4" s="70" t="s">
        <v>84</v>
      </c>
      <c r="C4" s="71" t="s">
        <v>50</v>
      </c>
      <c r="D4" s="68" t="s">
        <v>85</v>
      </c>
      <c r="E4" s="37"/>
      <c r="F4" s="72" t="s">
        <v>86</v>
      </c>
      <c r="G4" s="68" t="s">
        <v>87</v>
      </c>
      <c r="H4" s="68" t="s">
        <v>36</v>
      </c>
      <c r="I4" s="68" t="s">
        <v>88</v>
      </c>
      <c r="J4" s="69" t="s">
        <v>89</v>
      </c>
      <c r="K4" s="69" t="s">
        <v>90</v>
      </c>
      <c r="L4" s="37"/>
      <c r="M4" s="69" t="s">
        <v>91</v>
      </c>
      <c r="N4" s="69" t="s">
        <v>92</v>
      </c>
      <c r="O4" s="69" t="s">
        <v>93</v>
      </c>
      <c r="P4" s="69" t="s">
        <v>94</v>
      </c>
    </row>
    <row r="5" spans="2:16">
      <c r="C5"/>
    </row>
    <row r="6" spans="2:16">
      <c r="B6" s="26">
        <v>1</v>
      </c>
      <c r="C6" s="66">
        <v>-19</v>
      </c>
      <c r="D6">
        <v>0.08</v>
      </c>
      <c r="F6" s="73">
        <f t="shared" ref="F6:F37" si="0">ROUND(0.8+0.2*(C6-5)/(35-5),2)</f>
        <v>0.64</v>
      </c>
      <c r="G6" s="67">
        <f t="shared" ref="G6:G19" si="1">$M$25*C6+$N$25</f>
        <v>0</v>
      </c>
      <c r="H6" s="67"/>
      <c r="I6" s="74" t="e">
        <f t="shared" ref="I6:I19" si="2">I7</f>
        <v>#DIV/0!</v>
      </c>
      <c r="J6" s="75">
        <f t="shared" ref="J6:J37" si="3">ROUND(G6*D6,0)</f>
        <v>0</v>
      </c>
      <c r="K6" s="75" t="e">
        <f t="shared" ref="K6:K37" si="4">ROUND(J6/I6,0)</f>
        <v>#DIV/0!</v>
      </c>
    </row>
    <row r="7" spans="2:16">
      <c r="B7" s="26">
        <v>2</v>
      </c>
      <c r="C7" s="66">
        <v>-18</v>
      </c>
      <c r="D7">
        <v>0.41</v>
      </c>
      <c r="F7" s="73">
        <f t="shared" si="0"/>
        <v>0.65</v>
      </c>
      <c r="G7" s="67">
        <f t="shared" si="1"/>
        <v>0</v>
      </c>
      <c r="H7" s="67"/>
      <c r="I7" s="74" t="e">
        <f t="shared" si="2"/>
        <v>#DIV/0!</v>
      </c>
      <c r="J7" s="75">
        <f t="shared" si="3"/>
        <v>0</v>
      </c>
      <c r="K7" s="75" t="e">
        <f t="shared" si="4"/>
        <v>#DIV/0!</v>
      </c>
    </row>
    <row r="8" spans="2:16">
      <c r="B8" s="26">
        <v>3</v>
      </c>
      <c r="C8" s="66">
        <v>-17</v>
      </c>
      <c r="D8">
        <v>0.65</v>
      </c>
      <c r="F8" s="73">
        <f t="shared" si="0"/>
        <v>0.65</v>
      </c>
      <c r="G8" s="67">
        <f t="shared" si="1"/>
        <v>0</v>
      </c>
      <c r="H8" s="67"/>
      <c r="I8" s="74" t="e">
        <f t="shared" si="2"/>
        <v>#DIV/0!</v>
      </c>
      <c r="J8" s="75">
        <f t="shared" si="3"/>
        <v>0</v>
      </c>
      <c r="K8" s="75" t="e">
        <f t="shared" si="4"/>
        <v>#DIV/0!</v>
      </c>
    </row>
    <row r="9" spans="2:16">
      <c r="B9" s="26">
        <v>4</v>
      </c>
      <c r="C9" s="66">
        <v>-16</v>
      </c>
      <c r="D9">
        <v>1.05</v>
      </c>
      <c r="F9" s="73">
        <f t="shared" si="0"/>
        <v>0.66</v>
      </c>
      <c r="G9" s="67">
        <f t="shared" si="1"/>
        <v>0</v>
      </c>
      <c r="H9" s="67"/>
      <c r="I9" s="74" t="e">
        <f t="shared" si="2"/>
        <v>#DIV/0!</v>
      </c>
      <c r="J9" s="75">
        <f t="shared" si="3"/>
        <v>0</v>
      </c>
      <c r="K9" s="75" t="e">
        <f t="shared" si="4"/>
        <v>#DIV/0!</v>
      </c>
    </row>
    <row r="10" spans="2:16">
      <c r="B10" s="26">
        <v>5</v>
      </c>
      <c r="C10" s="66">
        <v>-15</v>
      </c>
      <c r="D10">
        <v>1.74</v>
      </c>
      <c r="F10" s="73">
        <f t="shared" si="0"/>
        <v>0.67</v>
      </c>
      <c r="G10" s="67">
        <f t="shared" si="1"/>
        <v>0</v>
      </c>
      <c r="H10" s="67"/>
      <c r="I10" s="74" t="e">
        <f t="shared" si="2"/>
        <v>#DIV/0!</v>
      </c>
      <c r="J10" s="75">
        <f t="shared" si="3"/>
        <v>0</v>
      </c>
      <c r="K10" s="75" t="e">
        <f t="shared" si="4"/>
        <v>#DIV/0!</v>
      </c>
    </row>
    <row r="11" spans="2:16">
      <c r="B11" s="26">
        <v>6</v>
      </c>
      <c r="C11" s="66">
        <v>-14</v>
      </c>
      <c r="D11">
        <v>2.98</v>
      </c>
      <c r="F11" s="73">
        <f t="shared" si="0"/>
        <v>0.67</v>
      </c>
      <c r="G11" s="67">
        <f t="shared" si="1"/>
        <v>0</v>
      </c>
      <c r="H11" s="67"/>
      <c r="I11" s="74" t="e">
        <f t="shared" si="2"/>
        <v>#DIV/0!</v>
      </c>
      <c r="J11" s="75">
        <f t="shared" si="3"/>
        <v>0</v>
      </c>
      <c r="K11" s="75" t="e">
        <f t="shared" si="4"/>
        <v>#DIV/0!</v>
      </c>
    </row>
    <row r="12" spans="2:16">
      <c r="B12" s="26">
        <v>7</v>
      </c>
      <c r="C12" s="66">
        <v>-13</v>
      </c>
      <c r="D12">
        <v>3.79</v>
      </c>
      <c r="F12" s="73">
        <f t="shared" si="0"/>
        <v>0.68</v>
      </c>
      <c r="G12" s="67">
        <f t="shared" si="1"/>
        <v>0</v>
      </c>
      <c r="H12" s="67"/>
      <c r="I12" s="74" t="e">
        <f t="shared" si="2"/>
        <v>#DIV/0!</v>
      </c>
      <c r="J12" s="75">
        <f t="shared" si="3"/>
        <v>0</v>
      </c>
      <c r="K12" s="75" t="e">
        <f t="shared" si="4"/>
        <v>#DIV/0!</v>
      </c>
    </row>
    <row r="13" spans="2:16">
      <c r="B13" s="26">
        <v>8</v>
      </c>
      <c r="C13" s="66">
        <v>-12</v>
      </c>
      <c r="D13">
        <v>5.69</v>
      </c>
      <c r="F13" s="73">
        <f t="shared" si="0"/>
        <v>0.69</v>
      </c>
      <c r="G13" s="67">
        <f t="shared" si="1"/>
        <v>0</v>
      </c>
      <c r="H13" s="67"/>
      <c r="I13" s="74" t="e">
        <f t="shared" si="2"/>
        <v>#DIV/0!</v>
      </c>
      <c r="J13" s="75">
        <f t="shared" si="3"/>
        <v>0</v>
      </c>
      <c r="K13" s="75" t="e">
        <f t="shared" si="4"/>
        <v>#DIV/0!</v>
      </c>
    </row>
    <row r="14" spans="2:16">
      <c r="B14" s="26">
        <v>9</v>
      </c>
      <c r="C14" s="66">
        <v>-11</v>
      </c>
      <c r="D14">
        <v>8.94</v>
      </c>
      <c r="F14" s="73">
        <f t="shared" si="0"/>
        <v>0.69</v>
      </c>
      <c r="G14" s="67">
        <f t="shared" si="1"/>
        <v>0</v>
      </c>
      <c r="H14" s="67"/>
      <c r="I14" s="74" t="e">
        <f t="shared" si="2"/>
        <v>#DIV/0!</v>
      </c>
      <c r="J14" s="75">
        <f t="shared" si="3"/>
        <v>0</v>
      </c>
      <c r="K14" s="75" t="e">
        <f t="shared" si="4"/>
        <v>#DIV/0!</v>
      </c>
    </row>
    <row r="15" spans="2:16">
      <c r="B15" s="26">
        <v>10</v>
      </c>
      <c r="C15" s="66">
        <v>-10</v>
      </c>
      <c r="D15">
        <v>11.81</v>
      </c>
      <c r="F15" s="73">
        <f t="shared" si="0"/>
        <v>0.7</v>
      </c>
      <c r="G15" s="67">
        <f t="shared" si="1"/>
        <v>0</v>
      </c>
      <c r="H15" s="67"/>
      <c r="I15" s="74" t="e">
        <f t="shared" si="2"/>
        <v>#DIV/0!</v>
      </c>
      <c r="J15" s="75">
        <f t="shared" si="3"/>
        <v>0</v>
      </c>
      <c r="K15" s="75" t="e">
        <f t="shared" si="4"/>
        <v>#DIV/0!</v>
      </c>
    </row>
    <row r="16" spans="2:16">
      <c r="B16" s="26">
        <v>11</v>
      </c>
      <c r="C16" s="66">
        <v>-9</v>
      </c>
      <c r="D16">
        <v>17.29</v>
      </c>
      <c r="F16" s="73">
        <f t="shared" si="0"/>
        <v>0.71</v>
      </c>
      <c r="G16" s="67">
        <f t="shared" si="1"/>
        <v>0</v>
      </c>
      <c r="H16" s="67"/>
      <c r="I16" s="74" t="e">
        <f t="shared" si="2"/>
        <v>#DIV/0!</v>
      </c>
      <c r="J16" s="75">
        <f t="shared" si="3"/>
        <v>0</v>
      </c>
      <c r="K16" s="75" t="e">
        <f t="shared" si="4"/>
        <v>#DIV/0!</v>
      </c>
    </row>
    <row r="17" spans="1:16">
      <c r="B17" s="26">
        <v>12</v>
      </c>
      <c r="C17" s="66">
        <v>-8</v>
      </c>
      <c r="D17">
        <v>20.02</v>
      </c>
      <c r="F17" s="73">
        <f t="shared" si="0"/>
        <v>0.71</v>
      </c>
      <c r="G17" s="67">
        <f t="shared" si="1"/>
        <v>0</v>
      </c>
      <c r="H17" s="67"/>
      <c r="I17" s="74" t="e">
        <f t="shared" si="2"/>
        <v>#DIV/0!</v>
      </c>
      <c r="J17" s="75">
        <f t="shared" si="3"/>
        <v>0</v>
      </c>
      <c r="K17" s="75" t="e">
        <f t="shared" si="4"/>
        <v>#DIV/0!</v>
      </c>
    </row>
    <row r="18" spans="1:16">
      <c r="B18" s="26">
        <v>13</v>
      </c>
      <c r="C18" s="66">
        <v>-7</v>
      </c>
      <c r="D18">
        <v>28.73</v>
      </c>
      <c r="E18" s="67"/>
      <c r="F18" s="73">
        <f t="shared" si="0"/>
        <v>0.72</v>
      </c>
      <c r="G18" s="67">
        <f t="shared" si="1"/>
        <v>0</v>
      </c>
      <c r="H18" s="67"/>
      <c r="I18" s="74" t="e">
        <f t="shared" si="2"/>
        <v>#DIV/0!</v>
      </c>
      <c r="J18" s="75">
        <f t="shared" si="3"/>
        <v>0</v>
      </c>
      <c r="K18" s="75" t="e">
        <f t="shared" si="4"/>
        <v>#DIV/0!</v>
      </c>
    </row>
    <row r="19" spans="1:16">
      <c r="A19" s="67"/>
      <c r="B19" s="29">
        <v>14</v>
      </c>
      <c r="C19" s="76">
        <v>-6</v>
      </c>
      <c r="D19" s="67">
        <v>39.71</v>
      </c>
      <c r="E19" s="67"/>
      <c r="F19" s="73">
        <f t="shared" si="0"/>
        <v>0.73</v>
      </c>
      <c r="G19" s="67">
        <f t="shared" si="1"/>
        <v>0</v>
      </c>
      <c r="H19" s="67"/>
      <c r="I19" s="74" t="e">
        <f t="shared" si="2"/>
        <v>#DIV/0!</v>
      </c>
      <c r="J19" s="75">
        <f t="shared" si="3"/>
        <v>0</v>
      </c>
      <c r="K19" s="75" t="e">
        <f t="shared" si="4"/>
        <v>#DIV/0!</v>
      </c>
      <c r="L19" s="67"/>
    </row>
    <row r="20" spans="1:16">
      <c r="A20" s="77" t="s">
        <v>43</v>
      </c>
      <c r="B20" s="77">
        <v>15</v>
      </c>
      <c r="C20" s="78">
        <v>-5</v>
      </c>
      <c r="D20" s="77">
        <v>56.61</v>
      </c>
      <c r="E20" s="67"/>
      <c r="F20" s="79">
        <f t="shared" si="0"/>
        <v>0.73</v>
      </c>
      <c r="G20" s="80">
        <f>EER!$J$22</f>
        <v>0</v>
      </c>
      <c r="H20" s="81" t="e">
        <f>EER!J33</f>
        <v>#DIV/0!</v>
      </c>
      <c r="I20" s="74" t="e">
        <f t="shared" ref="I20:I25" si="5">$O$25*C20+$P$25</f>
        <v>#DIV/0!</v>
      </c>
      <c r="J20" s="75">
        <f t="shared" si="3"/>
        <v>0</v>
      </c>
      <c r="K20" s="75" t="e">
        <f t="shared" si="4"/>
        <v>#DIV/0!</v>
      </c>
      <c r="L20" s="67"/>
    </row>
    <row r="21" spans="1:16">
      <c r="A21" s="67"/>
      <c r="B21" s="67">
        <v>16</v>
      </c>
      <c r="C21" s="76">
        <v>-4</v>
      </c>
      <c r="D21" s="67">
        <v>76.36</v>
      </c>
      <c r="E21" s="67"/>
      <c r="F21" s="73">
        <f t="shared" si="0"/>
        <v>0.74</v>
      </c>
      <c r="G21" s="67">
        <f>$M$25*C21+$N$25</f>
        <v>0</v>
      </c>
      <c r="H21" s="67"/>
      <c r="I21" s="74" t="e">
        <f t="shared" si="5"/>
        <v>#DIV/0!</v>
      </c>
      <c r="J21" s="75">
        <f t="shared" si="3"/>
        <v>0</v>
      </c>
      <c r="K21" s="75" t="e">
        <f t="shared" si="4"/>
        <v>#DIV/0!</v>
      </c>
      <c r="L21" s="67"/>
    </row>
    <row r="22" spans="1:16">
      <c r="A22" s="67"/>
      <c r="B22" s="67">
        <v>17</v>
      </c>
      <c r="C22" s="76">
        <v>-3</v>
      </c>
      <c r="D22" s="67">
        <v>106.07</v>
      </c>
      <c r="E22" s="67"/>
      <c r="F22" s="73">
        <f t="shared" si="0"/>
        <v>0.75</v>
      </c>
      <c r="G22" s="67">
        <f>$M$25*C22+$N$25</f>
        <v>0</v>
      </c>
      <c r="H22" s="67"/>
      <c r="I22" s="74" t="e">
        <f t="shared" si="5"/>
        <v>#DIV/0!</v>
      </c>
      <c r="J22" s="75">
        <f t="shared" si="3"/>
        <v>0</v>
      </c>
      <c r="K22" s="75" t="e">
        <f t="shared" si="4"/>
        <v>#DIV/0!</v>
      </c>
      <c r="L22" s="67"/>
    </row>
    <row r="23" spans="1:16">
      <c r="A23" s="67"/>
      <c r="B23" s="67">
        <v>18</v>
      </c>
      <c r="C23" s="76">
        <v>-2</v>
      </c>
      <c r="D23" s="67">
        <v>153.22</v>
      </c>
      <c r="E23" s="67"/>
      <c r="F23" s="73">
        <f t="shared" si="0"/>
        <v>0.75</v>
      </c>
      <c r="G23" s="67">
        <f>$M$25*C23+$N$25</f>
        <v>0</v>
      </c>
      <c r="H23" s="67"/>
      <c r="I23" s="74" t="e">
        <f t="shared" si="5"/>
        <v>#DIV/0!</v>
      </c>
      <c r="J23" s="75">
        <f t="shared" si="3"/>
        <v>0</v>
      </c>
      <c r="K23" s="75" t="e">
        <f t="shared" si="4"/>
        <v>#DIV/0!</v>
      </c>
      <c r="L23" s="67"/>
    </row>
    <row r="24" spans="1:16">
      <c r="A24" s="67"/>
      <c r="B24" s="67">
        <v>19</v>
      </c>
      <c r="C24" s="76">
        <v>-1</v>
      </c>
      <c r="D24" s="67">
        <v>203.41</v>
      </c>
      <c r="E24" s="67"/>
      <c r="F24" s="73">
        <f t="shared" si="0"/>
        <v>0.76</v>
      </c>
      <c r="G24" s="67">
        <f>$M$25*C24+$N$25</f>
        <v>0</v>
      </c>
      <c r="H24" s="67"/>
      <c r="I24" s="74" t="e">
        <f t="shared" si="5"/>
        <v>#DIV/0!</v>
      </c>
      <c r="J24" s="75">
        <f t="shared" si="3"/>
        <v>0</v>
      </c>
      <c r="K24" s="75" t="e">
        <f t="shared" si="4"/>
        <v>#DIV/0!</v>
      </c>
      <c r="L24" s="67"/>
    </row>
    <row r="25" spans="1:16">
      <c r="A25" s="77" t="s">
        <v>42</v>
      </c>
      <c r="B25" s="77">
        <v>20</v>
      </c>
      <c r="C25" s="78">
        <v>0</v>
      </c>
      <c r="D25" s="77">
        <v>247.98</v>
      </c>
      <c r="E25" s="67"/>
      <c r="F25" s="79">
        <f t="shared" si="0"/>
        <v>0.77</v>
      </c>
      <c r="G25" s="81">
        <f>EER!$I$22</f>
        <v>0</v>
      </c>
      <c r="H25" s="81" t="e">
        <f>EER!I33</f>
        <v>#DIV/0!</v>
      </c>
      <c r="I25" s="74" t="e">
        <f t="shared" si="5"/>
        <v>#DIV/0!</v>
      </c>
      <c r="J25" s="75">
        <f t="shared" si="3"/>
        <v>0</v>
      </c>
      <c r="K25" s="75" t="e">
        <f t="shared" si="4"/>
        <v>#DIV/0!</v>
      </c>
      <c r="M25" s="82">
        <f>($G$20-$G$25)/($C$20-$C$25)</f>
        <v>0</v>
      </c>
      <c r="N25" s="82">
        <f>$G$25-$C$25*($G$25-$G$20)/($C$25-$C$20)</f>
        <v>0</v>
      </c>
      <c r="O25" s="82" t="e">
        <f>($H$20-$H$25)/($C$20-$C$25)</f>
        <v>#DIV/0!</v>
      </c>
      <c r="P25" s="82" t="e">
        <f>$H$25-$C$25*($H$25-$H$20)/($C$25-$C$20)</f>
        <v>#DIV/0!</v>
      </c>
    </row>
    <row r="26" spans="1:16">
      <c r="A26" s="67"/>
      <c r="B26" s="67">
        <v>21</v>
      </c>
      <c r="C26" s="76">
        <v>1</v>
      </c>
      <c r="D26" s="67">
        <v>282.01</v>
      </c>
      <c r="E26" s="67"/>
      <c r="F26" s="73">
        <f t="shared" si="0"/>
        <v>0.77</v>
      </c>
      <c r="G26" s="67">
        <f>$M$30*C26+$N$30</f>
        <v>0</v>
      </c>
      <c r="H26" s="67"/>
      <c r="I26" s="74" t="e">
        <f>$O$30*C26+$P$30</f>
        <v>#DIV/0!</v>
      </c>
      <c r="J26" s="75">
        <f t="shared" si="3"/>
        <v>0</v>
      </c>
      <c r="K26" s="75" t="e">
        <f t="shared" si="4"/>
        <v>#DIV/0!</v>
      </c>
    </row>
    <row r="27" spans="1:16">
      <c r="A27" s="67"/>
      <c r="B27" s="67">
        <v>22</v>
      </c>
      <c r="C27" s="76">
        <v>2</v>
      </c>
      <c r="D27" s="67">
        <v>275.91000000000003</v>
      </c>
      <c r="E27" s="67"/>
      <c r="F27" s="73">
        <f t="shared" si="0"/>
        <v>0.78</v>
      </c>
      <c r="G27" s="67">
        <f>$M$30*C27+$N$30</f>
        <v>0</v>
      </c>
      <c r="H27" s="67"/>
      <c r="I27" s="74" t="e">
        <f>$O$30*C27+$P$30</f>
        <v>#DIV/0!</v>
      </c>
      <c r="J27" s="75">
        <f t="shared" si="3"/>
        <v>0</v>
      </c>
      <c r="K27" s="75" t="e">
        <f t="shared" si="4"/>
        <v>#DIV/0!</v>
      </c>
    </row>
    <row r="28" spans="1:16">
      <c r="A28" s="67"/>
      <c r="B28" s="67">
        <v>23</v>
      </c>
      <c r="C28" s="76">
        <v>3</v>
      </c>
      <c r="D28" s="67">
        <v>300.61</v>
      </c>
      <c r="E28" s="67"/>
      <c r="F28" s="73">
        <f t="shared" si="0"/>
        <v>0.79</v>
      </c>
      <c r="G28" s="67">
        <f>$M$30*C28+$N$30</f>
        <v>0</v>
      </c>
      <c r="H28" s="67"/>
      <c r="I28" s="74" t="e">
        <f>$O$30*C28+$P$30</f>
        <v>#DIV/0!</v>
      </c>
      <c r="J28" s="75">
        <f t="shared" si="3"/>
        <v>0</v>
      </c>
      <c r="K28" s="75" t="e">
        <f t="shared" si="4"/>
        <v>#DIV/0!</v>
      </c>
    </row>
    <row r="29" spans="1:16">
      <c r="A29" s="67"/>
      <c r="B29" s="67">
        <v>24</v>
      </c>
      <c r="C29" s="76">
        <v>4</v>
      </c>
      <c r="D29" s="67">
        <v>310.77</v>
      </c>
      <c r="E29" s="67"/>
      <c r="F29" s="73">
        <f t="shared" si="0"/>
        <v>0.79</v>
      </c>
      <c r="G29" s="67">
        <f>$M$30*C29+$N$30</f>
        <v>0</v>
      </c>
      <c r="H29" s="67"/>
      <c r="I29" s="74" t="e">
        <f>$O$30*C29+$P$30</f>
        <v>#DIV/0!</v>
      </c>
      <c r="J29" s="75">
        <f t="shared" si="3"/>
        <v>0</v>
      </c>
      <c r="K29" s="75" t="e">
        <f t="shared" si="4"/>
        <v>#DIV/0!</v>
      </c>
    </row>
    <row r="30" spans="1:16">
      <c r="A30" s="77" t="s">
        <v>34</v>
      </c>
      <c r="B30" s="77">
        <v>25</v>
      </c>
      <c r="C30" s="78">
        <v>5</v>
      </c>
      <c r="D30" s="77">
        <v>336.48</v>
      </c>
      <c r="E30" s="67"/>
      <c r="F30" s="79">
        <f t="shared" si="0"/>
        <v>0.8</v>
      </c>
      <c r="G30" s="81">
        <f>EER!$H$22</f>
        <v>0</v>
      </c>
      <c r="H30" s="81" t="e">
        <f>EER!H33</f>
        <v>#DIV/0!</v>
      </c>
      <c r="I30" s="74" t="e">
        <f>$O$30*C30+$P$30</f>
        <v>#DIV/0!</v>
      </c>
      <c r="J30" s="75">
        <f t="shared" si="3"/>
        <v>0</v>
      </c>
      <c r="K30" s="75" t="e">
        <f t="shared" si="4"/>
        <v>#DIV/0!</v>
      </c>
      <c r="M30" s="82">
        <f>($G$25-$G$30)/($C$25-$C$30)</f>
        <v>0</v>
      </c>
      <c r="N30" s="82">
        <f>$G$30-$C$30*($G$30-$G$25)/($C$30-$C$25)</f>
        <v>0</v>
      </c>
      <c r="O30" s="82" t="e">
        <f>($H$25-$H$30)/($C$25-$C$30)</f>
        <v>#DIV/0!</v>
      </c>
      <c r="P30" s="82" t="e">
        <f>$H$30-$C$30*($H$30-$H$25)/($C$30-$C$25)</f>
        <v>#DIV/0!</v>
      </c>
    </row>
    <row r="31" spans="1:16">
      <c r="A31" s="67"/>
      <c r="B31" s="67">
        <v>26</v>
      </c>
      <c r="C31" s="76">
        <v>6</v>
      </c>
      <c r="D31" s="67">
        <v>350.48</v>
      </c>
      <c r="E31" s="67"/>
      <c r="F31" s="73">
        <f t="shared" si="0"/>
        <v>0.81</v>
      </c>
      <c r="G31" s="67">
        <f t="shared" ref="G31:G39" si="6">$M$40*C31+$N$40</f>
        <v>0</v>
      </c>
      <c r="H31" s="67"/>
      <c r="I31" s="74" t="e">
        <f t="shared" ref="I31:I40" si="7">$O$40*C31+$P$40</f>
        <v>#DIV/0!</v>
      </c>
      <c r="J31" s="75">
        <f t="shared" si="3"/>
        <v>0</v>
      </c>
      <c r="K31" s="75" t="e">
        <f t="shared" si="4"/>
        <v>#DIV/0!</v>
      </c>
    </row>
    <row r="32" spans="1:16">
      <c r="A32" s="67"/>
      <c r="B32" s="67">
        <v>27</v>
      </c>
      <c r="C32" s="76">
        <v>7</v>
      </c>
      <c r="D32" s="67">
        <v>363.49</v>
      </c>
      <c r="E32" s="67"/>
      <c r="F32" s="73">
        <f t="shared" si="0"/>
        <v>0.81</v>
      </c>
      <c r="G32" s="67">
        <f t="shared" si="6"/>
        <v>0</v>
      </c>
      <c r="H32" s="67"/>
      <c r="I32" s="74" t="e">
        <f t="shared" si="7"/>
        <v>#DIV/0!</v>
      </c>
      <c r="J32" s="75">
        <f t="shared" si="3"/>
        <v>0</v>
      </c>
      <c r="K32" s="75" t="e">
        <f t="shared" si="4"/>
        <v>#DIV/0!</v>
      </c>
    </row>
    <row r="33" spans="1:16">
      <c r="A33" s="67"/>
      <c r="B33" s="67">
        <v>28</v>
      </c>
      <c r="C33" s="76">
        <v>8</v>
      </c>
      <c r="D33" s="67">
        <v>368.91</v>
      </c>
      <c r="E33" s="67"/>
      <c r="F33" s="73">
        <f t="shared" si="0"/>
        <v>0.82</v>
      </c>
      <c r="G33" s="67">
        <f t="shared" si="6"/>
        <v>0</v>
      </c>
      <c r="H33" s="67"/>
      <c r="I33" s="74" t="e">
        <f t="shared" si="7"/>
        <v>#DIV/0!</v>
      </c>
      <c r="J33" s="75">
        <f t="shared" si="3"/>
        <v>0</v>
      </c>
      <c r="K33" s="75" t="e">
        <f t="shared" si="4"/>
        <v>#DIV/0!</v>
      </c>
    </row>
    <row r="34" spans="1:16">
      <c r="A34" s="67"/>
      <c r="B34" s="67">
        <v>29</v>
      </c>
      <c r="C34" s="76">
        <v>9</v>
      </c>
      <c r="D34" s="67">
        <v>371.63</v>
      </c>
      <c r="E34" s="67"/>
      <c r="F34" s="73">
        <f t="shared" si="0"/>
        <v>0.83</v>
      </c>
      <c r="G34" s="67">
        <f t="shared" si="6"/>
        <v>0</v>
      </c>
      <c r="H34" s="67"/>
      <c r="I34" s="74" t="e">
        <f t="shared" si="7"/>
        <v>#DIV/0!</v>
      </c>
      <c r="J34" s="75">
        <f t="shared" si="3"/>
        <v>0</v>
      </c>
      <c r="K34" s="75" t="e">
        <f t="shared" si="4"/>
        <v>#DIV/0!</v>
      </c>
    </row>
    <row r="35" spans="1:16">
      <c r="A35" s="67"/>
      <c r="B35" s="67">
        <v>30</v>
      </c>
      <c r="C35" s="76">
        <v>10</v>
      </c>
      <c r="D35" s="67">
        <v>377.32</v>
      </c>
      <c r="E35" s="67"/>
      <c r="F35" s="73">
        <f t="shared" si="0"/>
        <v>0.83</v>
      </c>
      <c r="G35" s="67">
        <f t="shared" si="6"/>
        <v>0</v>
      </c>
      <c r="H35" s="67"/>
      <c r="I35" s="74" t="e">
        <f t="shared" si="7"/>
        <v>#DIV/0!</v>
      </c>
      <c r="J35" s="75">
        <f t="shared" si="3"/>
        <v>0</v>
      </c>
      <c r="K35" s="75" t="e">
        <f t="shared" si="4"/>
        <v>#DIV/0!</v>
      </c>
    </row>
    <row r="36" spans="1:16">
      <c r="A36" s="67"/>
      <c r="B36" s="67">
        <v>31</v>
      </c>
      <c r="C36" s="76">
        <v>11</v>
      </c>
      <c r="D36" s="67">
        <v>376.53</v>
      </c>
      <c r="E36" s="67"/>
      <c r="F36" s="73">
        <f t="shared" si="0"/>
        <v>0.84</v>
      </c>
      <c r="G36" s="67">
        <f t="shared" si="6"/>
        <v>0</v>
      </c>
      <c r="H36" s="67"/>
      <c r="I36" s="74" t="e">
        <f t="shared" si="7"/>
        <v>#DIV/0!</v>
      </c>
      <c r="J36" s="75">
        <f t="shared" si="3"/>
        <v>0</v>
      </c>
      <c r="K36" s="75" t="e">
        <f t="shared" si="4"/>
        <v>#DIV/0!</v>
      </c>
    </row>
    <row r="37" spans="1:16">
      <c r="A37" s="67"/>
      <c r="B37" s="67">
        <v>32</v>
      </c>
      <c r="C37" s="76">
        <v>12</v>
      </c>
      <c r="D37" s="67">
        <v>386.42</v>
      </c>
      <c r="E37" s="67"/>
      <c r="F37" s="73">
        <f t="shared" si="0"/>
        <v>0.85</v>
      </c>
      <c r="G37" s="67">
        <f t="shared" si="6"/>
        <v>0</v>
      </c>
      <c r="H37" s="67"/>
      <c r="I37" s="74" t="e">
        <f t="shared" si="7"/>
        <v>#DIV/0!</v>
      </c>
      <c r="J37" s="75">
        <f t="shared" si="3"/>
        <v>0</v>
      </c>
      <c r="K37" s="75" t="e">
        <f t="shared" si="4"/>
        <v>#DIV/0!</v>
      </c>
    </row>
    <row r="38" spans="1:16">
      <c r="A38" s="67"/>
      <c r="B38" s="67">
        <v>33</v>
      </c>
      <c r="C38" s="76">
        <v>13</v>
      </c>
      <c r="D38" s="67">
        <v>389.84</v>
      </c>
      <c r="E38" s="67"/>
      <c r="F38" s="73">
        <f t="shared" ref="F38:F60" si="8">ROUND(0.8+0.2*(C38-5)/(35-5),2)</f>
        <v>0.85</v>
      </c>
      <c r="G38" s="67">
        <f t="shared" si="6"/>
        <v>0</v>
      </c>
      <c r="H38" s="67"/>
      <c r="I38" s="74" t="e">
        <f t="shared" si="7"/>
        <v>#DIV/0!</v>
      </c>
      <c r="J38" s="75">
        <f t="shared" ref="J38:J63" si="9">ROUND(G38*D38,0)</f>
        <v>0</v>
      </c>
      <c r="K38" s="75" t="e">
        <f t="shared" ref="K38:K69" si="10">ROUND(J38/I38,0)</f>
        <v>#DIV/0!</v>
      </c>
    </row>
    <row r="39" spans="1:16">
      <c r="A39" s="67"/>
      <c r="B39" s="67">
        <v>34</v>
      </c>
      <c r="C39" s="76">
        <v>14</v>
      </c>
      <c r="D39" s="67">
        <v>384.45</v>
      </c>
      <c r="E39" s="67"/>
      <c r="F39" s="73">
        <f t="shared" si="8"/>
        <v>0.86</v>
      </c>
      <c r="G39" s="67">
        <f t="shared" si="6"/>
        <v>0</v>
      </c>
      <c r="H39" s="67"/>
      <c r="I39" s="74" t="e">
        <f t="shared" si="7"/>
        <v>#DIV/0!</v>
      </c>
      <c r="J39" s="75">
        <f t="shared" si="9"/>
        <v>0</v>
      </c>
      <c r="K39" s="75" t="e">
        <f t="shared" si="10"/>
        <v>#DIV/0!</v>
      </c>
    </row>
    <row r="40" spans="1:16">
      <c r="A40" s="77" t="s">
        <v>41</v>
      </c>
      <c r="B40" s="77">
        <v>35</v>
      </c>
      <c r="C40" s="78">
        <v>15</v>
      </c>
      <c r="D40" s="77">
        <v>370.45</v>
      </c>
      <c r="E40" s="67"/>
      <c r="F40" s="79">
        <f t="shared" si="8"/>
        <v>0.87</v>
      </c>
      <c r="G40" s="81">
        <f>EER!$G$22</f>
        <v>0</v>
      </c>
      <c r="H40" s="81" t="e">
        <f>EER!G33</f>
        <v>#DIV/0!</v>
      </c>
      <c r="I40" s="74" t="e">
        <f t="shared" si="7"/>
        <v>#DIV/0!</v>
      </c>
      <c r="J40" s="75">
        <f t="shared" si="9"/>
        <v>0</v>
      </c>
      <c r="K40" s="75" t="e">
        <f t="shared" si="10"/>
        <v>#DIV/0!</v>
      </c>
      <c r="M40" s="83">
        <f>($G$30-$G$40)/($C$30-$C$40)</f>
        <v>0</v>
      </c>
      <c r="N40" s="82">
        <f>$G$40-$C$40*($G$40-$G$30)/($C$40-$C$30)</f>
        <v>0</v>
      </c>
      <c r="O40" s="82" t="e">
        <f>($H$30-$H$40)/($C$30-$C$40)</f>
        <v>#DIV/0!</v>
      </c>
      <c r="P40" s="82" t="e">
        <f>$H$40-$C$40*($H$40-$H$30)/($C$40-$C$30)</f>
        <v>#DIV/0!</v>
      </c>
    </row>
    <row r="41" spans="1:16">
      <c r="A41" s="67"/>
      <c r="B41" s="67">
        <v>36</v>
      </c>
      <c r="C41" s="76">
        <v>16</v>
      </c>
      <c r="D41" s="67">
        <v>344.96</v>
      </c>
      <c r="E41" s="67"/>
      <c r="F41" s="73">
        <f t="shared" si="8"/>
        <v>0.87</v>
      </c>
      <c r="G41" s="67">
        <f t="shared" ref="G41:G49" si="11">$M$50*C41+$N$50</f>
        <v>0</v>
      </c>
      <c r="H41" s="67"/>
      <c r="I41" s="74" t="e">
        <f t="shared" ref="I41:I50" si="12">$O$50*C41+$P$50</f>
        <v>#DIV/0!</v>
      </c>
      <c r="J41" s="75">
        <f t="shared" si="9"/>
        <v>0</v>
      </c>
      <c r="K41" s="75" t="e">
        <f t="shared" si="10"/>
        <v>#DIV/0!</v>
      </c>
    </row>
    <row r="42" spans="1:16">
      <c r="A42" s="67"/>
      <c r="B42" s="67">
        <v>37</v>
      </c>
      <c r="C42" s="76">
        <v>17</v>
      </c>
      <c r="D42" s="67">
        <v>328.02</v>
      </c>
      <c r="E42" s="67"/>
      <c r="F42" s="73">
        <f t="shared" si="8"/>
        <v>0.88</v>
      </c>
      <c r="G42" s="67">
        <f t="shared" si="11"/>
        <v>0</v>
      </c>
      <c r="H42" s="67"/>
      <c r="I42" s="74" t="e">
        <f t="shared" si="12"/>
        <v>#DIV/0!</v>
      </c>
      <c r="J42" s="75">
        <f t="shared" si="9"/>
        <v>0</v>
      </c>
      <c r="K42" s="75" t="e">
        <f t="shared" si="10"/>
        <v>#DIV/0!</v>
      </c>
    </row>
    <row r="43" spans="1:16">
      <c r="A43" s="67"/>
      <c r="B43" s="67">
        <v>38</v>
      </c>
      <c r="C43" s="76">
        <v>18</v>
      </c>
      <c r="D43" s="67">
        <v>305.36</v>
      </c>
      <c r="E43" s="67"/>
      <c r="F43" s="73">
        <f t="shared" si="8"/>
        <v>0.89</v>
      </c>
      <c r="G43" s="67">
        <f t="shared" si="11"/>
        <v>0</v>
      </c>
      <c r="H43" s="67"/>
      <c r="I43" s="74" t="e">
        <f t="shared" si="12"/>
        <v>#DIV/0!</v>
      </c>
      <c r="J43" s="75">
        <f t="shared" si="9"/>
        <v>0</v>
      </c>
      <c r="K43" s="75" t="e">
        <f t="shared" si="10"/>
        <v>#DIV/0!</v>
      </c>
    </row>
    <row r="44" spans="1:16">
      <c r="A44" s="67"/>
      <c r="B44" s="67">
        <v>39</v>
      </c>
      <c r="C44" s="76">
        <v>19</v>
      </c>
      <c r="D44" s="67">
        <v>261.87</v>
      </c>
      <c r="E44" s="67"/>
      <c r="F44" s="73">
        <f t="shared" si="8"/>
        <v>0.89</v>
      </c>
      <c r="G44" s="67">
        <f t="shared" si="11"/>
        <v>0</v>
      </c>
      <c r="H44" s="67"/>
      <c r="I44" s="74" t="e">
        <f t="shared" si="12"/>
        <v>#DIV/0!</v>
      </c>
      <c r="J44" s="75">
        <f t="shared" si="9"/>
        <v>0</v>
      </c>
      <c r="K44" s="75" t="e">
        <f t="shared" si="10"/>
        <v>#DIV/0!</v>
      </c>
    </row>
    <row r="45" spans="1:16">
      <c r="A45" s="67"/>
      <c r="B45" s="67">
        <v>40</v>
      </c>
      <c r="C45" s="76">
        <v>20</v>
      </c>
      <c r="D45" s="67">
        <v>223.9</v>
      </c>
      <c r="E45" s="67"/>
      <c r="F45" s="73">
        <f t="shared" si="8"/>
        <v>0.9</v>
      </c>
      <c r="G45" s="67">
        <f t="shared" si="11"/>
        <v>0</v>
      </c>
      <c r="H45" s="67"/>
      <c r="I45" s="74" t="e">
        <f t="shared" si="12"/>
        <v>#DIV/0!</v>
      </c>
      <c r="J45" s="75">
        <f t="shared" si="9"/>
        <v>0</v>
      </c>
      <c r="K45" s="75" t="e">
        <f t="shared" si="10"/>
        <v>#DIV/0!</v>
      </c>
    </row>
    <row r="46" spans="1:16">
      <c r="A46" s="67"/>
      <c r="B46" s="67">
        <v>41</v>
      </c>
      <c r="C46" s="76">
        <v>21</v>
      </c>
      <c r="D46" s="67">
        <v>196.31</v>
      </c>
      <c r="E46" s="67"/>
      <c r="F46" s="73">
        <f t="shared" si="8"/>
        <v>0.91</v>
      </c>
      <c r="G46" s="67">
        <f t="shared" si="11"/>
        <v>0</v>
      </c>
      <c r="H46" s="67"/>
      <c r="I46" s="74" t="e">
        <f t="shared" si="12"/>
        <v>#DIV/0!</v>
      </c>
      <c r="J46" s="75">
        <f t="shared" si="9"/>
        <v>0</v>
      </c>
      <c r="K46" s="75" t="e">
        <f t="shared" si="10"/>
        <v>#DIV/0!</v>
      </c>
    </row>
    <row r="47" spans="1:16">
      <c r="A47" s="67"/>
      <c r="B47" s="67">
        <v>42</v>
      </c>
      <c r="C47" s="76">
        <v>22</v>
      </c>
      <c r="D47" s="67">
        <v>163.04</v>
      </c>
      <c r="E47" s="67"/>
      <c r="F47" s="73">
        <f t="shared" si="8"/>
        <v>0.91</v>
      </c>
      <c r="G47" s="67">
        <f t="shared" si="11"/>
        <v>0</v>
      </c>
      <c r="H47" s="67"/>
      <c r="I47" s="74" t="e">
        <f t="shared" si="12"/>
        <v>#DIV/0!</v>
      </c>
      <c r="J47" s="75">
        <f t="shared" si="9"/>
        <v>0</v>
      </c>
      <c r="K47" s="75" t="e">
        <f t="shared" si="10"/>
        <v>#DIV/0!</v>
      </c>
    </row>
    <row r="48" spans="1:16">
      <c r="A48" s="67"/>
      <c r="B48" s="67">
        <v>43</v>
      </c>
      <c r="C48" s="76">
        <v>23</v>
      </c>
      <c r="D48" s="67">
        <v>141.78</v>
      </c>
      <c r="E48" s="67"/>
      <c r="F48" s="73">
        <f t="shared" si="8"/>
        <v>0.92</v>
      </c>
      <c r="G48" s="67">
        <f t="shared" si="11"/>
        <v>0</v>
      </c>
      <c r="H48" s="67"/>
      <c r="I48" s="74" t="e">
        <f t="shared" si="12"/>
        <v>#DIV/0!</v>
      </c>
      <c r="J48" s="75">
        <f t="shared" si="9"/>
        <v>0</v>
      </c>
      <c r="K48" s="75" t="e">
        <f t="shared" si="10"/>
        <v>#DIV/0!</v>
      </c>
    </row>
    <row r="49" spans="1:16">
      <c r="A49" s="67"/>
      <c r="B49" s="67">
        <v>44</v>
      </c>
      <c r="C49" s="76">
        <v>24</v>
      </c>
      <c r="D49" s="67">
        <v>121.93</v>
      </c>
      <c r="E49" s="67"/>
      <c r="F49" s="73">
        <f t="shared" si="8"/>
        <v>0.93</v>
      </c>
      <c r="G49" s="67">
        <f t="shared" si="11"/>
        <v>0</v>
      </c>
      <c r="H49" s="67"/>
      <c r="I49" s="74" t="e">
        <f t="shared" si="12"/>
        <v>#DIV/0!</v>
      </c>
      <c r="J49" s="75">
        <f t="shared" si="9"/>
        <v>0</v>
      </c>
      <c r="K49" s="75" t="e">
        <f t="shared" si="10"/>
        <v>#DIV/0!</v>
      </c>
    </row>
    <row r="50" spans="1:16">
      <c r="A50" s="77" t="s">
        <v>40</v>
      </c>
      <c r="B50" s="77">
        <v>45</v>
      </c>
      <c r="C50" s="78">
        <v>25</v>
      </c>
      <c r="D50" s="77">
        <v>104.46</v>
      </c>
      <c r="E50" s="67"/>
      <c r="F50" s="79">
        <f t="shared" si="8"/>
        <v>0.93</v>
      </c>
      <c r="G50" s="81">
        <f>EER!$F$22</f>
        <v>0</v>
      </c>
      <c r="H50" s="81" t="e">
        <f>EER!F33</f>
        <v>#DIV/0!</v>
      </c>
      <c r="I50" s="74" t="e">
        <f t="shared" si="12"/>
        <v>#DIV/0!</v>
      </c>
      <c r="J50" s="75">
        <f t="shared" si="9"/>
        <v>0</v>
      </c>
      <c r="K50" s="75" t="e">
        <f t="shared" si="10"/>
        <v>#DIV/0!</v>
      </c>
      <c r="M50" s="83">
        <f>($G$40-$G$50)/($C$40-$C$50)</f>
        <v>0</v>
      </c>
      <c r="N50" s="82">
        <f>$G$50-$C$50*($G$50-$G$40)/($C$50-$C$40)</f>
        <v>0</v>
      </c>
      <c r="O50" s="82" t="e">
        <f>($H$40-$H$50)/($C$40-$C$50)</f>
        <v>#DIV/0!</v>
      </c>
      <c r="P50" s="82" t="e">
        <f>$H$50-$C$50*($H$50-$H$40)/($C$50-$C$40)</f>
        <v>#DIV/0!</v>
      </c>
    </row>
    <row r="51" spans="1:16">
      <c r="A51" s="67"/>
      <c r="B51" s="67">
        <v>46</v>
      </c>
      <c r="C51" s="76">
        <v>26</v>
      </c>
      <c r="D51" s="67">
        <v>85.77</v>
      </c>
      <c r="E51" s="67"/>
      <c r="F51" s="73">
        <f t="shared" si="8"/>
        <v>0.94</v>
      </c>
      <c r="G51" s="67">
        <f t="shared" ref="G51:G59" si="13">$M$60*C51+$N$60</f>
        <v>0</v>
      </c>
      <c r="H51" s="67"/>
      <c r="I51" s="74" t="e">
        <f t="shared" ref="I51:I60" si="14">$O$60*C51+$P$60</f>
        <v>#DIV/0!</v>
      </c>
      <c r="J51" s="75">
        <f t="shared" si="9"/>
        <v>0</v>
      </c>
      <c r="K51" s="75" t="e">
        <f t="shared" si="10"/>
        <v>#DIV/0!</v>
      </c>
    </row>
    <row r="52" spans="1:16">
      <c r="A52" s="67"/>
      <c r="B52" s="67">
        <v>47</v>
      </c>
      <c r="C52" s="76">
        <v>27</v>
      </c>
      <c r="D52" s="67">
        <v>71.540000000000006</v>
      </c>
      <c r="E52" s="67"/>
      <c r="F52" s="73">
        <f t="shared" si="8"/>
        <v>0.95</v>
      </c>
      <c r="G52" s="67">
        <f t="shared" si="13"/>
        <v>0</v>
      </c>
      <c r="H52" s="67"/>
      <c r="I52" s="74" t="e">
        <f t="shared" si="14"/>
        <v>#DIV/0!</v>
      </c>
      <c r="J52" s="75">
        <f t="shared" si="9"/>
        <v>0</v>
      </c>
      <c r="K52" s="75" t="e">
        <f t="shared" si="10"/>
        <v>#DIV/0!</v>
      </c>
    </row>
    <row r="53" spans="1:16">
      <c r="A53" s="67"/>
      <c r="B53" s="67">
        <v>48</v>
      </c>
      <c r="C53" s="76">
        <v>28</v>
      </c>
      <c r="D53" s="67">
        <v>56.57</v>
      </c>
      <c r="E53" s="67"/>
      <c r="F53" s="73">
        <f t="shared" si="8"/>
        <v>0.95</v>
      </c>
      <c r="G53" s="67">
        <f t="shared" si="13"/>
        <v>0</v>
      </c>
      <c r="H53" s="67"/>
      <c r="I53" s="74" t="e">
        <f t="shared" si="14"/>
        <v>#DIV/0!</v>
      </c>
      <c r="J53" s="75">
        <f t="shared" si="9"/>
        <v>0</v>
      </c>
      <c r="K53" s="75" t="e">
        <f t="shared" si="10"/>
        <v>#DIV/0!</v>
      </c>
    </row>
    <row r="54" spans="1:16">
      <c r="A54" s="67"/>
      <c r="B54" s="67">
        <v>49</v>
      </c>
      <c r="C54" s="76">
        <v>29</v>
      </c>
      <c r="D54" s="67">
        <v>43.35</v>
      </c>
      <c r="E54" s="67"/>
      <c r="F54" s="73">
        <f t="shared" si="8"/>
        <v>0.96</v>
      </c>
      <c r="G54" s="67">
        <f t="shared" si="13"/>
        <v>0</v>
      </c>
      <c r="H54" s="67"/>
      <c r="I54" s="74" t="e">
        <f t="shared" si="14"/>
        <v>#DIV/0!</v>
      </c>
      <c r="J54" s="75">
        <f t="shared" si="9"/>
        <v>0</v>
      </c>
      <c r="K54" s="75" t="e">
        <f t="shared" si="10"/>
        <v>#DIV/0!</v>
      </c>
    </row>
    <row r="55" spans="1:16">
      <c r="A55" s="67"/>
      <c r="B55" s="67">
        <v>50</v>
      </c>
      <c r="C55" s="76">
        <v>30</v>
      </c>
      <c r="D55" s="67">
        <v>31.02</v>
      </c>
      <c r="E55" s="67"/>
      <c r="F55" s="73">
        <f t="shared" si="8"/>
        <v>0.97</v>
      </c>
      <c r="G55" s="67">
        <f t="shared" si="13"/>
        <v>0</v>
      </c>
      <c r="H55" s="67"/>
      <c r="I55" s="74" t="e">
        <f t="shared" si="14"/>
        <v>#DIV/0!</v>
      </c>
      <c r="J55" s="75">
        <f t="shared" si="9"/>
        <v>0</v>
      </c>
      <c r="K55" s="75" t="e">
        <f t="shared" si="10"/>
        <v>#DIV/0!</v>
      </c>
    </row>
    <row r="56" spans="1:16">
      <c r="A56" s="67"/>
      <c r="B56" s="67">
        <v>51</v>
      </c>
      <c r="C56" s="76">
        <v>31</v>
      </c>
      <c r="D56" s="67">
        <v>20.21</v>
      </c>
      <c r="E56" s="67"/>
      <c r="F56" s="73">
        <f t="shared" si="8"/>
        <v>0.97</v>
      </c>
      <c r="G56" s="67">
        <f t="shared" si="13"/>
        <v>0</v>
      </c>
      <c r="H56" s="67"/>
      <c r="I56" s="74" t="e">
        <f t="shared" si="14"/>
        <v>#DIV/0!</v>
      </c>
      <c r="J56" s="75">
        <f t="shared" si="9"/>
        <v>0</v>
      </c>
      <c r="K56" s="75" t="e">
        <f t="shared" si="10"/>
        <v>#DIV/0!</v>
      </c>
    </row>
    <row r="57" spans="1:16">
      <c r="A57" s="67"/>
      <c r="B57" s="67">
        <v>52</v>
      </c>
      <c r="C57" s="76">
        <v>32</v>
      </c>
      <c r="D57" s="67">
        <v>11.85</v>
      </c>
      <c r="E57" s="67"/>
      <c r="F57" s="73">
        <f t="shared" si="8"/>
        <v>0.98</v>
      </c>
      <c r="G57" s="67">
        <f t="shared" si="13"/>
        <v>0</v>
      </c>
      <c r="H57" s="67"/>
      <c r="I57" s="74" t="e">
        <f t="shared" si="14"/>
        <v>#DIV/0!</v>
      </c>
      <c r="J57" s="75">
        <f t="shared" si="9"/>
        <v>0</v>
      </c>
      <c r="K57" s="75" t="e">
        <f t="shared" si="10"/>
        <v>#DIV/0!</v>
      </c>
    </row>
    <row r="58" spans="1:16">
      <c r="A58" s="67"/>
      <c r="B58" s="67">
        <v>53</v>
      </c>
      <c r="C58" s="76">
        <v>33</v>
      </c>
      <c r="D58" s="67">
        <v>8.17</v>
      </c>
      <c r="E58" s="67"/>
      <c r="F58" s="73">
        <f t="shared" si="8"/>
        <v>0.99</v>
      </c>
      <c r="G58" s="67">
        <f t="shared" si="13"/>
        <v>0</v>
      </c>
      <c r="H58" s="67"/>
      <c r="I58" s="74" t="e">
        <f t="shared" si="14"/>
        <v>#DIV/0!</v>
      </c>
      <c r="J58" s="75">
        <f t="shared" si="9"/>
        <v>0</v>
      </c>
      <c r="K58" s="75" t="e">
        <f t="shared" si="10"/>
        <v>#DIV/0!</v>
      </c>
    </row>
    <row r="59" spans="1:16">
      <c r="A59" s="67"/>
      <c r="B59" s="67">
        <v>54</v>
      </c>
      <c r="C59" s="76">
        <v>34</v>
      </c>
      <c r="D59" s="67">
        <v>3.83</v>
      </c>
      <c r="E59" s="67"/>
      <c r="F59" s="73">
        <f t="shared" si="8"/>
        <v>0.99</v>
      </c>
      <c r="G59" s="67">
        <f t="shared" si="13"/>
        <v>0</v>
      </c>
      <c r="H59" s="67"/>
      <c r="I59" s="74" t="e">
        <f t="shared" si="14"/>
        <v>#DIV/0!</v>
      </c>
      <c r="J59" s="75">
        <f t="shared" si="9"/>
        <v>0</v>
      </c>
      <c r="K59" s="75" t="e">
        <f t="shared" si="10"/>
        <v>#DIV/0!</v>
      </c>
    </row>
    <row r="60" spans="1:16">
      <c r="A60" s="77" t="s">
        <v>39</v>
      </c>
      <c r="B60" s="77">
        <v>55</v>
      </c>
      <c r="C60" s="78">
        <v>35</v>
      </c>
      <c r="D60" s="77">
        <v>2.09</v>
      </c>
      <c r="E60" s="67"/>
      <c r="F60" s="79">
        <f t="shared" si="8"/>
        <v>1</v>
      </c>
      <c r="G60" s="81">
        <f>EER!$E$22</f>
        <v>0</v>
      </c>
      <c r="H60" s="81" t="e">
        <f>EER!E33</f>
        <v>#DIV/0!</v>
      </c>
      <c r="I60" s="74" t="e">
        <f t="shared" si="14"/>
        <v>#DIV/0!</v>
      </c>
      <c r="J60" s="75">
        <f t="shared" si="9"/>
        <v>0</v>
      </c>
      <c r="K60" s="75" t="e">
        <f t="shared" si="10"/>
        <v>#DIV/0!</v>
      </c>
      <c r="M60" s="83">
        <f>($G$50-$G$60)/($C$50-$C$60)</f>
        <v>0</v>
      </c>
      <c r="N60" s="82">
        <f>$G$60-$C$60*($G$60-$G$50)/($C$60-$C$50)</f>
        <v>0</v>
      </c>
      <c r="O60" s="82" t="e">
        <f>($H$50-$H$60)/($C$50-$C$60)</f>
        <v>#DIV/0!</v>
      </c>
      <c r="P60" s="82" t="e">
        <f>$H$60-$C$60*($H$60-$H$50)/($C$60-$C$50)</f>
        <v>#DIV/0!</v>
      </c>
    </row>
    <row r="61" spans="1:16">
      <c r="A61" s="67"/>
      <c r="B61" s="67">
        <v>56</v>
      </c>
      <c r="C61" s="76">
        <v>36</v>
      </c>
      <c r="D61" s="67">
        <v>1.21</v>
      </c>
      <c r="E61" s="67"/>
      <c r="F61" s="73">
        <v>1</v>
      </c>
      <c r="G61" s="84">
        <f>G60</f>
        <v>0</v>
      </c>
      <c r="I61" s="74" t="e">
        <f>I60</f>
        <v>#DIV/0!</v>
      </c>
      <c r="J61" s="75">
        <f t="shared" si="9"/>
        <v>0</v>
      </c>
      <c r="K61" s="75" t="e">
        <f t="shared" si="10"/>
        <v>#DIV/0!</v>
      </c>
    </row>
    <row r="62" spans="1:16">
      <c r="B62">
        <v>57</v>
      </c>
      <c r="C62" s="66">
        <v>37</v>
      </c>
      <c r="D62">
        <v>0.52</v>
      </c>
      <c r="F62" s="73">
        <v>1</v>
      </c>
      <c r="G62" s="84">
        <f>G61</f>
        <v>0</v>
      </c>
      <c r="I62" s="74" t="e">
        <f>I61</f>
        <v>#DIV/0!</v>
      </c>
      <c r="J62" s="75">
        <f t="shared" si="9"/>
        <v>0</v>
      </c>
      <c r="K62" s="75" t="e">
        <f t="shared" si="10"/>
        <v>#DIV/0!</v>
      </c>
    </row>
    <row r="63" spans="1:16">
      <c r="B63">
        <v>58</v>
      </c>
      <c r="C63" s="66">
        <v>38</v>
      </c>
      <c r="D63">
        <v>0.4</v>
      </c>
      <c r="F63" s="73">
        <v>1</v>
      </c>
      <c r="G63" s="84">
        <f>G62</f>
        <v>0</v>
      </c>
      <c r="I63" s="74" t="e">
        <f>I62</f>
        <v>#DIV/0!</v>
      </c>
      <c r="J63" s="75">
        <f t="shared" si="9"/>
        <v>0</v>
      </c>
      <c r="K63" s="75" t="e">
        <f t="shared" si="10"/>
        <v>#DIV/0!</v>
      </c>
    </row>
    <row r="64" spans="1:16">
      <c r="J64" s="75"/>
      <c r="K64" s="75"/>
    </row>
    <row r="65" spans="10:11">
      <c r="J65" s="85">
        <f>SUM(J6:J63)</f>
        <v>0</v>
      </c>
      <c r="K65" s="85" t="e">
        <f>SUM(K6:K63)</f>
        <v>#DIV/0!</v>
      </c>
    </row>
    <row r="67" spans="10:11">
      <c r="J67" s="86" t="s">
        <v>95</v>
      </c>
      <c r="K67" s="87" t="e">
        <f>ROUND(J65/K65,2)</f>
        <v>#DIV/0!</v>
      </c>
    </row>
  </sheetData>
  <printOptions horizontalCentered="1"/>
  <pageMargins left="0.196527777777778" right="0.196527777777778" top="0.196527777777778" bottom="0.196527777777778" header="0.511811023622047" footer="0.511811023622047"/>
  <pageSetup paperSize="9" scale="7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5490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TEWI</vt:lpstr>
      <vt:lpstr>EER</vt:lpstr>
      <vt:lpstr>Interval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STRBKOVCI</cp:lastModifiedBy>
  <cp:revision>279</cp:revision>
  <dcterms:created xsi:type="dcterms:W3CDTF">2021-10-05T23:33:25Z</dcterms:created>
  <dcterms:modified xsi:type="dcterms:W3CDTF">2021-12-22T11:46:46Z</dcterms:modified>
  <dc:language>sk-SK</dc:language>
</cp:coreProperties>
</file>