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enovo\Documents\343VO - E\VO - G.Poloma_OÚ\Súťažné podklady_G.Poloma_OÚ\1.10_Príloha k SP_G.Poloma_OÚ_oprava(1)\K. Odhadované náklady stavby\"/>
    </mc:Choice>
  </mc:AlternateContent>
  <xr:revisionPtr revIDLastSave="0" documentId="13_ncr:1_{59D0788B-59E2-41AD-9554-DE36026EF0C9}" xr6:coauthVersionLast="47" xr6:coauthVersionMax="47" xr10:uidLastSave="{00000000-0000-0000-0000-000000000000}"/>
  <bookViews>
    <workbookView xWindow="-108" yWindow="-108" windowWidth="23256" windowHeight="12576" firstSheet="6" activeTab="8" xr2:uid="{00000000-000D-0000-FFFF-FFFF00000000}"/>
  </bookViews>
  <sheets>
    <sheet name="Rekapitulácia stavby" sheetId="1" r:id="rId1"/>
    <sheet name="SO01.1 - Zateplenie obvod..." sheetId="2" r:id="rId2"/>
    <sheet name="SO01.2 - Výmena výplní ot..." sheetId="3" r:id="rId3"/>
    <sheet name="SO01.3 - Zateplenie streš..." sheetId="4" r:id="rId4"/>
    <sheet name="SO01.4 - Zateplenie strop..." sheetId="5" r:id="rId5"/>
    <sheet name="SO01.5 - Meranie a regulácia" sheetId="6" r:id="rId6"/>
    <sheet name="SO01.OSV - Výmena osvetlenia" sheetId="7" r:id="rId7"/>
    <sheet name="SO01.UK - Vykurovanie" sheetId="8" r:id="rId8"/>
    <sheet name="SO01.VZT - Vzduchotechnika" sheetId="9" r:id="rId9"/>
  </sheets>
  <definedNames>
    <definedName name="_xlnm._FilterDatabase" localSheetId="1" hidden="1">'SO01.1 - Zateplenie obvod...'!$C$128:$K$199</definedName>
    <definedName name="_xlnm._FilterDatabase" localSheetId="2" hidden="1">'SO01.2 - Výmena výplní ot...'!$C$124:$K$184</definedName>
    <definedName name="_xlnm._FilterDatabase" localSheetId="3" hidden="1">'SO01.3 - Zateplenie streš...'!$C$129:$K$212</definedName>
    <definedName name="_xlnm._FilterDatabase" localSheetId="4" hidden="1">'SO01.4 - Zateplenie strop...'!$C$124:$K$139</definedName>
    <definedName name="_xlnm._FilterDatabase" localSheetId="5" hidden="1">'SO01.5 - Meranie a regulácia'!$C$125:$K$146</definedName>
    <definedName name="_xlnm._FilterDatabase" localSheetId="6" hidden="1">'SO01.OSV - Výmena osvetlenia'!$C$122:$K$144</definedName>
    <definedName name="_xlnm._FilterDatabase" localSheetId="7" hidden="1">'SO01.UK - Vykurovanie'!$C$132:$K$260</definedName>
    <definedName name="_xlnm._FilterDatabase" localSheetId="8" hidden="1">'SO01.VZT - Vzduchotechnika'!$C$128:$K$165</definedName>
    <definedName name="_xlnm.Print_Titles" localSheetId="0">'Rekapitulácia stavby'!$92:$92</definedName>
    <definedName name="_xlnm.Print_Titles" localSheetId="1">'SO01.1 - Zateplenie obvod...'!$128:$128</definedName>
    <definedName name="_xlnm.Print_Titles" localSheetId="2">'SO01.2 - Výmena výplní ot...'!$124:$124</definedName>
    <definedName name="_xlnm.Print_Titles" localSheetId="3">'SO01.3 - Zateplenie streš...'!$129:$129</definedName>
    <definedName name="_xlnm.Print_Titles" localSheetId="4">'SO01.4 - Zateplenie strop...'!$124:$124</definedName>
    <definedName name="_xlnm.Print_Titles" localSheetId="5">'SO01.5 - Meranie a regulácia'!$125:$125</definedName>
    <definedName name="_xlnm.Print_Titles" localSheetId="6">'SO01.OSV - Výmena osvetlenia'!$122:$122</definedName>
    <definedName name="_xlnm.Print_Titles" localSheetId="7">'SO01.UK - Vykurovanie'!$132:$132</definedName>
    <definedName name="_xlnm.Print_Titles" localSheetId="8">'SO01.VZT - Vzduchotechnika'!$128:$128</definedName>
    <definedName name="_xlnm.Print_Area" localSheetId="0">'Rekapitulácia stavby'!$D$4:$AO$76,'Rekapitulácia stavby'!$C$82:$AQ$104</definedName>
    <definedName name="_xlnm.Print_Area" localSheetId="1">'SO01.1 - Zateplenie obvod...'!$C$4:$J$76,'SO01.1 - Zateplenie obvod...'!$C$82:$J$110,'SO01.1 - Zateplenie obvod...'!$C$116:$J$199</definedName>
    <definedName name="_xlnm.Print_Area" localSheetId="2">'SO01.2 - Výmena výplní ot...'!$C$4:$J$76,'SO01.2 - Výmena výplní ot...'!$C$82:$J$106,'SO01.2 - Výmena výplní ot...'!$C$112:$J$184</definedName>
    <definedName name="_xlnm.Print_Area" localSheetId="3">'SO01.3 - Zateplenie streš...'!$C$4:$J$76,'SO01.3 - Zateplenie streš...'!$C$82:$J$111,'SO01.3 - Zateplenie streš...'!$C$117:$J$212</definedName>
    <definedName name="_xlnm.Print_Area" localSheetId="4">'SO01.4 - Zateplenie strop...'!$C$4:$J$76,'SO01.4 - Zateplenie strop...'!$C$82:$J$104,'SO01.4 - Zateplenie strop...'!$C$110:$J$139</definedName>
    <definedName name="_xlnm.Print_Area" localSheetId="5">'SO01.5 - Meranie a regulácia'!$C$4:$J$76,'SO01.5 - Meranie a regulácia'!$C$82:$J$105,'SO01.5 - Meranie a regulácia'!$C$111:$J$146</definedName>
    <definedName name="_xlnm.Print_Area" localSheetId="6">'SO01.OSV - Výmena osvetlenia'!$C$4:$J$76,'SO01.OSV - Výmena osvetlenia'!$C$82:$J$102,'SO01.OSV - Výmena osvetlenia'!$C$108:$J$144</definedName>
    <definedName name="_xlnm.Print_Area" localSheetId="7">'SO01.UK - Vykurovanie'!$C$4:$J$76,'SO01.UK - Vykurovanie'!$C$82:$J$112,'SO01.UK - Vykurovanie'!$C$118:$J$260</definedName>
    <definedName name="_xlnm.Print_Area" localSheetId="8">'SO01.VZT - Vzduchotechnika'!$C$4:$J$76,'SO01.VZT - Vzduchotechnika'!$C$82:$J$108,'SO01.VZT - Vzduchotechnika'!$C$114:$J$165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9" l="1"/>
  <c r="J38" i="9"/>
  <c r="AY103" i="1" s="1"/>
  <c r="J37" i="9"/>
  <c r="AX103" i="1" s="1"/>
  <c r="BI165" i="9"/>
  <c r="BH165" i="9"/>
  <c r="BG165" i="9"/>
  <c r="BE165" i="9"/>
  <c r="T165" i="9"/>
  <c r="T164" i="9" s="1"/>
  <c r="T155" i="9" s="1"/>
  <c r="T154" i="9" s="1"/>
  <c r="R165" i="9"/>
  <c r="R164" i="9"/>
  <c r="P165" i="9"/>
  <c r="P164" i="9" s="1"/>
  <c r="P155" i="9" s="1"/>
  <c r="P154" i="9" s="1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R155" i="9" s="1"/>
  <c r="R154" i="9" s="1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8" i="9"/>
  <c r="BH148" i="9"/>
  <c r="BG148" i="9"/>
  <c r="BE148" i="9"/>
  <c r="T148" i="9"/>
  <c r="T147" i="9" s="1"/>
  <c r="R148" i="9"/>
  <c r="R147" i="9"/>
  <c r="P148" i="9"/>
  <c r="P147" i="9" s="1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J126" i="9"/>
  <c r="F126" i="9"/>
  <c r="J125" i="9"/>
  <c r="F125" i="9"/>
  <c r="F123" i="9"/>
  <c r="E121" i="9"/>
  <c r="J94" i="9"/>
  <c r="F94" i="9"/>
  <c r="J93" i="9"/>
  <c r="F93" i="9"/>
  <c r="F91" i="9"/>
  <c r="E89" i="9"/>
  <c r="J14" i="9"/>
  <c r="J91" i="9" s="1"/>
  <c r="E7" i="9"/>
  <c r="E117" i="9" s="1"/>
  <c r="J39" i="8"/>
  <c r="J38" i="8"/>
  <c r="AY102" i="1"/>
  <c r="J37" i="8"/>
  <c r="AX102" i="1" s="1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6" i="8"/>
  <c r="BH136" i="8"/>
  <c r="BG136" i="8"/>
  <c r="BE136" i="8"/>
  <c r="T136" i="8"/>
  <c r="T135" i="8"/>
  <c r="T134" i="8" s="1"/>
  <c r="R136" i="8"/>
  <c r="R135" i="8"/>
  <c r="R134" i="8" s="1"/>
  <c r="P136" i="8"/>
  <c r="P135" i="8"/>
  <c r="P134" i="8" s="1"/>
  <c r="F129" i="8"/>
  <c r="F127" i="8"/>
  <c r="E125" i="8"/>
  <c r="J94" i="8"/>
  <c r="J93" i="8"/>
  <c r="F93" i="8"/>
  <c r="F91" i="8"/>
  <c r="E89" i="8"/>
  <c r="J20" i="8"/>
  <c r="E20" i="8"/>
  <c r="F130" i="8"/>
  <c r="J19" i="8"/>
  <c r="J14" i="8"/>
  <c r="E7" i="8"/>
  <c r="E85" i="8" s="1"/>
  <c r="J39" i="7"/>
  <c r="J38" i="7"/>
  <c r="AY101" i="1" s="1"/>
  <c r="J37" i="7"/>
  <c r="AX101" i="1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F119" i="7"/>
  <c r="F117" i="7"/>
  <c r="E115" i="7"/>
  <c r="J94" i="7"/>
  <c r="J93" i="7"/>
  <c r="F93" i="7"/>
  <c r="F91" i="7"/>
  <c r="E89" i="7"/>
  <c r="J20" i="7"/>
  <c r="E20" i="7"/>
  <c r="F120" i="7" s="1"/>
  <c r="J19" i="7"/>
  <c r="J14" i="7"/>
  <c r="E7" i="7"/>
  <c r="E85" i="7"/>
  <c r="J39" i="6"/>
  <c r="J38" i="6"/>
  <c r="AY100" i="1"/>
  <c r="J37" i="6"/>
  <c r="AX100" i="1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F122" i="6"/>
  <c r="F120" i="6"/>
  <c r="E118" i="6"/>
  <c r="J94" i="6"/>
  <c r="J93" i="6"/>
  <c r="F93" i="6"/>
  <c r="F91" i="6"/>
  <c r="E89" i="6"/>
  <c r="J20" i="6"/>
  <c r="E20" i="6"/>
  <c r="F123" i="6"/>
  <c r="J19" i="6"/>
  <c r="J14" i="6"/>
  <c r="E7" i="6"/>
  <c r="E114" i="6" s="1"/>
  <c r="J39" i="5"/>
  <c r="J38" i="5"/>
  <c r="AY99" i="1" s="1"/>
  <c r="J37" i="5"/>
  <c r="AX99" i="1"/>
  <c r="BI139" i="5"/>
  <c r="BH139" i="5"/>
  <c r="BG139" i="5"/>
  <c r="BE139" i="5"/>
  <c r="T139" i="5"/>
  <c r="T138" i="5"/>
  <c r="R139" i="5"/>
  <c r="R138" i="5"/>
  <c r="P139" i="5"/>
  <c r="P138" i="5" s="1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T127" i="5"/>
  <c r="R128" i="5"/>
  <c r="R127" i="5" s="1"/>
  <c r="P128" i="5"/>
  <c r="P127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E7" i="5"/>
  <c r="E85" i="5"/>
  <c r="J37" i="4"/>
  <c r="J36" i="4"/>
  <c r="AY97" i="1"/>
  <c r="J35" i="4"/>
  <c r="AX97" i="1"/>
  <c r="BI212" i="4"/>
  <c r="BH212" i="4"/>
  <c r="BG212" i="4"/>
  <c r="BE212" i="4"/>
  <c r="T212" i="4"/>
  <c r="T211" i="4"/>
  <c r="R212" i="4"/>
  <c r="R211" i="4" s="1"/>
  <c r="P212" i="4"/>
  <c r="P211" i="4"/>
  <c r="BI210" i="4"/>
  <c r="BH210" i="4"/>
  <c r="BG210" i="4"/>
  <c r="BE210" i="4"/>
  <c r="T210" i="4"/>
  <c r="T209" i="4"/>
  <c r="T208" i="4" s="1"/>
  <c r="R210" i="4"/>
  <c r="R209" i="4"/>
  <c r="R208" i="4" s="1"/>
  <c r="P210" i="4"/>
  <c r="P209" i="4"/>
  <c r="P208" i="4" s="1"/>
  <c r="BI207" i="4"/>
  <c r="BH207" i="4"/>
  <c r="BG207" i="4"/>
  <c r="BE207" i="4"/>
  <c r="T207" i="4"/>
  <c r="T206" i="4" s="1"/>
  <c r="R207" i="4"/>
  <c r="R206" i="4"/>
  <c r="P207" i="4"/>
  <c r="P206" i="4" s="1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T149" i="4"/>
  <c r="R150" i="4"/>
  <c r="R149" i="4" s="1"/>
  <c r="P150" i="4"/>
  <c r="P149" i="4" s="1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F126" i="4"/>
  <c r="F124" i="4"/>
  <c r="E122" i="4"/>
  <c r="J92" i="4"/>
  <c r="J91" i="4"/>
  <c r="F91" i="4"/>
  <c r="F89" i="4"/>
  <c r="E87" i="4"/>
  <c r="J18" i="4"/>
  <c r="E18" i="4"/>
  <c r="F127" i="4"/>
  <c r="J17" i="4"/>
  <c r="J12" i="4"/>
  <c r="E7" i="4"/>
  <c r="E120" i="4" s="1"/>
  <c r="J37" i="3"/>
  <c r="J36" i="3"/>
  <c r="AY96" i="1" s="1"/>
  <c r="J35" i="3"/>
  <c r="AX96" i="1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T154" i="3"/>
  <c r="R155" i="3"/>
  <c r="R154" i="3" s="1"/>
  <c r="P155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T129" i="3"/>
  <c r="R130" i="3"/>
  <c r="R129" i="3" s="1"/>
  <c r="P130" i="3"/>
  <c r="P129" i="3" s="1"/>
  <c r="BI128" i="3"/>
  <c r="BH128" i="3"/>
  <c r="BG128" i="3"/>
  <c r="BE128" i="3"/>
  <c r="T128" i="3"/>
  <c r="T127" i="3" s="1"/>
  <c r="R128" i="3"/>
  <c r="R127" i="3"/>
  <c r="P128" i="3"/>
  <c r="P127" i="3" s="1"/>
  <c r="F121" i="3"/>
  <c r="F119" i="3"/>
  <c r="E117" i="3"/>
  <c r="J92" i="3"/>
  <c r="J91" i="3"/>
  <c r="F91" i="3"/>
  <c r="F89" i="3"/>
  <c r="E87" i="3"/>
  <c r="J18" i="3"/>
  <c r="E18" i="3"/>
  <c r="F92" i="3"/>
  <c r="J17" i="3"/>
  <c r="J12" i="3"/>
  <c r="E7" i="3"/>
  <c r="E115" i="3" s="1"/>
  <c r="J37" i="2"/>
  <c r="J36" i="2"/>
  <c r="AY95" i="1"/>
  <c r="J35" i="2"/>
  <c r="AX95" i="1" s="1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5" i="2"/>
  <c r="BH195" i="2"/>
  <c r="BG195" i="2"/>
  <c r="BE195" i="2"/>
  <c r="T195" i="2"/>
  <c r="T194" i="2"/>
  <c r="R195" i="2"/>
  <c r="R194" i="2"/>
  <c r="P195" i="2"/>
  <c r="P194" i="2" s="1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T164" i="2"/>
  <c r="R165" i="2"/>
  <c r="R164" i="2" s="1"/>
  <c r="P165" i="2"/>
  <c r="P164" i="2" s="1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T131" i="2"/>
  <c r="R132" i="2"/>
  <c r="R131" i="2" s="1"/>
  <c r="P132" i="2"/>
  <c r="P131" i="2" s="1"/>
  <c r="F125" i="2"/>
  <c r="F123" i="2"/>
  <c r="E121" i="2"/>
  <c r="F91" i="2"/>
  <c r="F89" i="2"/>
  <c r="E87" i="2"/>
  <c r="J18" i="2"/>
  <c r="E18" i="2"/>
  <c r="F126" i="2"/>
  <c r="J17" i="2"/>
  <c r="J12" i="2"/>
  <c r="E7" i="2"/>
  <c r="E85" i="2" s="1"/>
  <c r="L90" i="1"/>
  <c r="AM90" i="1"/>
  <c r="AM89" i="1"/>
  <c r="L89" i="1"/>
  <c r="AM87" i="1"/>
  <c r="L87" i="1"/>
  <c r="L85" i="1"/>
  <c r="L84" i="1"/>
  <c r="BK195" i="2"/>
  <c r="J177" i="2"/>
  <c r="BK168" i="2"/>
  <c r="J158" i="2"/>
  <c r="J150" i="2"/>
  <c r="J139" i="2"/>
  <c r="BK187" i="2"/>
  <c r="BK181" i="2"/>
  <c r="BK165" i="2"/>
  <c r="BK156" i="2"/>
  <c r="J143" i="2"/>
  <c r="BK136" i="2"/>
  <c r="J199" i="2"/>
  <c r="J191" i="2"/>
  <c r="BK185" i="2"/>
  <c r="BK178" i="2"/>
  <c r="J172" i="2"/>
  <c r="BK159" i="2"/>
  <c r="BK152" i="2"/>
  <c r="J142" i="2"/>
  <c r="AS98" i="1"/>
  <c r="J147" i="3"/>
  <c r="J178" i="3"/>
  <c r="J171" i="3"/>
  <c r="BK162" i="3"/>
  <c r="BK148" i="3"/>
  <c r="BK137" i="3"/>
  <c r="J175" i="3"/>
  <c r="J168" i="3"/>
  <c r="BK149" i="3"/>
  <c r="BK183" i="3"/>
  <c r="BK169" i="3"/>
  <c r="BK158" i="3"/>
  <c r="J145" i="3"/>
  <c r="BK135" i="3"/>
  <c r="J135" i="3"/>
  <c r="J212" i="4"/>
  <c r="J199" i="4"/>
  <c r="J186" i="4"/>
  <c r="J179" i="4"/>
  <c r="J170" i="4"/>
  <c r="J157" i="4"/>
  <c r="BK136" i="4"/>
  <c r="J190" i="4"/>
  <c r="BK176" i="4"/>
  <c r="BK162" i="4"/>
  <c r="J145" i="4"/>
  <c r="BK199" i="4"/>
  <c r="J198" i="4"/>
  <c r="BK196" i="4"/>
  <c r="BK195" i="4"/>
  <c r="BK180" i="4"/>
  <c r="J172" i="4"/>
  <c r="BK159" i="4"/>
  <c r="J142" i="4"/>
  <c r="J207" i="4"/>
  <c r="BK194" i="4"/>
  <c r="J184" i="4"/>
  <c r="BK171" i="4"/>
  <c r="J159" i="4"/>
  <c r="BK140" i="4"/>
  <c r="J150" i="4"/>
  <c r="J136" i="5"/>
  <c r="J128" i="5"/>
  <c r="BK136" i="5"/>
  <c r="BK132" i="5"/>
  <c r="BK140" i="6"/>
  <c r="J136" i="6"/>
  <c r="BK136" i="6"/>
  <c r="J141" i="6"/>
  <c r="BK140" i="7"/>
  <c r="J127" i="7"/>
  <c r="BK131" i="7"/>
  <c r="J130" i="7"/>
  <c r="J129" i="7"/>
  <c r="BK139" i="7"/>
  <c r="J132" i="7"/>
  <c r="BK258" i="8"/>
  <c r="BK250" i="8"/>
  <c r="BK227" i="8"/>
  <c r="BK216" i="8"/>
  <c r="J198" i="8"/>
  <c r="J180" i="8"/>
  <c r="J174" i="8"/>
  <c r="J140" i="8"/>
  <c r="BK230" i="8"/>
  <c r="J213" i="8"/>
  <c r="BK202" i="8"/>
  <c r="BK192" i="8"/>
  <c r="BK179" i="8"/>
  <c r="BK164" i="8"/>
  <c r="BK157" i="8"/>
  <c r="J150" i="8"/>
  <c r="BK136" i="8"/>
  <c r="J245" i="8"/>
  <c r="J229" i="8"/>
  <c r="J210" i="8"/>
  <c r="BK187" i="8"/>
  <c r="J176" i="8"/>
  <c r="J166" i="8"/>
  <c r="J136" i="8"/>
  <c r="J248" i="8"/>
  <c r="BK228" i="8"/>
  <c r="J214" i="8"/>
  <c r="BK198" i="8"/>
  <c r="BK176" i="8"/>
  <c r="J163" i="8"/>
  <c r="BK144" i="8"/>
  <c r="J242" i="8"/>
  <c r="J235" i="8"/>
  <c r="J228" i="8"/>
  <c r="J148" i="8"/>
  <c r="BK142" i="8"/>
  <c r="J223" i="8"/>
  <c r="J215" i="8"/>
  <c r="BK210" i="8"/>
  <c r="BK197" i="8"/>
  <c r="J184" i="8"/>
  <c r="J178" i="8"/>
  <c r="BK170" i="8"/>
  <c r="BK159" i="8"/>
  <c r="J152" i="8"/>
  <c r="J161" i="9"/>
  <c r="BK141" i="9"/>
  <c r="J133" i="9"/>
  <c r="J153" i="9"/>
  <c r="BK142" i="9"/>
  <c r="BK137" i="9"/>
  <c r="J156" i="9"/>
  <c r="BK135" i="9"/>
  <c r="BK159" i="9"/>
  <c r="J144" i="9"/>
  <c r="J157" i="9"/>
  <c r="J136" i="9"/>
  <c r="J158" i="9"/>
  <c r="J146" i="9"/>
  <c r="J188" i="2"/>
  <c r="J169" i="2"/>
  <c r="BK160" i="2"/>
  <c r="J152" i="2"/>
  <c r="BK144" i="2"/>
  <c r="J134" i="2"/>
  <c r="J186" i="2"/>
  <c r="J179" i="2"/>
  <c r="J161" i="2"/>
  <c r="BK151" i="2"/>
  <c r="J140" i="2"/>
  <c r="BK199" i="2"/>
  <c r="BK190" i="2"/>
  <c r="BK182" i="2"/>
  <c r="BK175" i="2"/>
  <c r="J168" i="2"/>
  <c r="J154" i="2"/>
  <c r="J147" i="2"/>
  <c r="BK139" i="2"/>
  <c r="BK184" i="3"/>
  <c r="BK172" i="3"/>
  <c r="BK159" i="3"/>
  <c r="J144" i="3"/>
  <c r="J182" i="3"/>
  <c r="J169" i="3"/>
  <c r="J159" i="3"/>
  <c r="J142" i="3"/>
  <c r="BK130" i="3"/>
  <c r="BK173" i="3"/>
  <c r="J150" i="3"/>
  <c r="BK138" i="3"/>
  <c r="BK175" i="3"/>
  <c r="J166" i="3"/>
  <c r="J155" i="3"/>
  <c r="BK146" i="3"/>
  <c r="BK136" i="3"/>
  <c r="J136" i="3"/>
  <c r="BK133" i="3"/>
  <c r="J201" i="4"/>
  <c r="J189" i="4"/>
  <c r="J181" i="4"/>
  <c r="BK175" i="4"/>
  <c r="J165" i="4"/>
  <c r="BK156" i="4"/>
  <c r="BK134" i="4"/>
  <c r="J192" i="4"/>
  <c r="BK179" i="4"/>
  <c r="BK166" i="4"/>
  <c r="BK146" i="4"/>
  <c r="BK204" i="4"/>
  <c r="J167" i="4"/>
  <c r="J147" i="4"/>
  <c r="J210" i="4"/>
  <c r="BK205" i="4"/>
  <c r="BK192" i="4"/>
  <c r="J180" i="4"/>
  <c r="BK165" i="4"/>
  <c r="J155" i="4"/>
  <c r="J133" i="4"/>
  <c r="BK139" i="4"/>
  <c r="J133" i="5"/>
  <c r="BK131" i="5"/>
  <c r="BK135" i="6"/>
  <c r="J133" i="6"/>
  <c r="J140" i="6"/>
  <c r="BK142" i="6"/>
  <c r="J137" i="7"/>
  <c r="J138" i="7"/>
  <c r="J135" i="7"/>
  <c r="BK126" i="7"/>
  <c r="J143" i="7"/>
  <c r="BK127" i="7"/>
  <c r="BK257" i="8"/>
  <c r="J244" i="8"/>
  <c r="J230" i="8"/>
  <c r="BK218" i="8"/>
  <c r="J199" i="8"/>
  <c r="J190" i="8"/>
  <c r="J177" i="8"/>
  <c r="BK160" i="8"/>
  <c r="BK235" i="8"/>
  <c r="J224" i="8"/>
  <c r="J187" i="8"/>
  <c r="J171" i="8"/>
  <c r="BK163" i="8"/>
  <c r="BK151" i="8"/>
  <c r="J142" i="8"/>
  <c r="J257" i="8"/>
  <c r="J243" i="8"/>
  <c r="J221" i="8"/>
  <c r="J201" i="8"/>
  <c r="BK185" i="8"/>
  <c r="J169" i="8"/>
  <c r="BK143" i="8"/>
  <c r="BK245" i="8"/>
  <c r="J238" i="8"/>
  <c r="J222" i="8"/>
  <c r="J211" i="8"/>
  <c r="J202" i="8"/>
  <c r="BK174" i="8"/>
  <c r="BK158" i="8"/>
  <c r="BK140" i="8"/>
  <c r="BK238" i="8"/>
  <c r="J234" i="8"/>
  <c r="J159" i="8"/>
  <c r="J146" i="8"/>
  <c r="BK139" i="8"/>
  <c r="BK221" i="8"/>
  <c r="BK213" i="8"/>
  <c r="BK208" i="8"/>
  <c r="BK190" i="8"/>
  <c r="J183" i="8"/>
  <c r="BK172" i="8"/>
  <c r="J160" i="8"/>
  <c r="BK153" i="8"/>
  <c r="BK145" i="8"/>
  <c r="J160" i="9"/>
  <c r="BK140" i="9"/>
  <c r="J165" i="9"/>
  <c r="J145" i="9"/>
  <c r="J140" i="9"/>
  <c r="BK158" i="9"/>
  <c r="J151" i="9"/>
  <c r="BK165" i="9"/>
  <c r="J152" i="9"/>
  <c r="J137" i="9"/>
  <c r="BK148" i="9"/>
  <c r="J159" i="9"/>
  <c r="J148" i="9"/>
  <c r="BK133" i="9"/>
  <c r="BK188" i="2"/>
  <c r="J170" i="2"/>
  <c r="J162" i="2"/>
  <c r="J151" i="2"/>
  <c r="J141" i="2"/>
  <c r="BK132" i="2"/>
  <c r="J182" i="2"/>
  <c r="BK169" i="2"/>
  <c r="BK158" i="2"/>
  <c r="BK147" i="2"/>
  <c r="BK189" i="2"/>
  <c r="BK192" i="2"/>
  <c r="J187" i="2"/>
  <c r="J181" i="2"/>
  <c r="BK173" i="2"/>
  <c r="BK162" i="2"/>
  <c r="BK153" i="2"/>
  <c r="J144" i="2"/>
  <c r="BK138" i="2"/>
  <c r="J183" i="3"/>
  <c r="J167" i="3"/>
  <c r="BK155" i="3"/>
  <c r="BK134" i="3"/>
  <c r="BK177" i="3"/>
  <c r="BK168" i="3"/>
  <c r="BK150" i="3"/>
  <c r="BK132" i="3"/>
  <c r="J174" i="3"/>
  <c r="BK153" i="3"/>
  <c r="BK144" i="3"/>
  <c r="BK178" i="3"/>
  <c r="BK164" i="3"/>
  <c r="J152" i="3"/>
  <c r="J140" i="3"/>
  <c r="J132" i="3"/>
  <c r="BK212" i="4"/>
  <c r="BK202" i="4"/>
  <c r="BK190" i="4"/>
  <c r="BK185" i="4"/>
  <c r="J171" i="4"/>
  <c r="BK163" i="4"/>
  <c r="BK153" i="4"/>
  <c r="J197" i="4"/>
  <c r="BK182" i="4"/>
  <c r="J169" i="4"/>
  <c r="BK160" i="4"/>
  <c r="J136" i="4"/>
  <c r="J203" i="4"/>
  <c r="BK170" i="4"/>
  <c r="J156" i="4"/>
  <c r="BK143" i="4"/>
  <c r="BK133" i="4"/>
  <c r="J195" i="4"/>
  <c r="BK189" i="4"/>
  <c r="BK167" i="4"/>
  <c r="BK158" i="4"/>
  <c r="J148" i="4"/>
  <c r="J144" i="4"/>
  <c r="J132" i="5"/>
  <c r="BK130" i="5"/>
  <c r="J134" i="5"/>
  <c r="BK128" i="5"/>
  <c r="J146" i="6"/>
  <c r="J144" i="6"/>
  <c r="BK144" i="6"/>
  <c r="BK144" i="7"/>
  <c r="BK130" i="7"/>
  <c r="BK134" i="7"/>
  <c r="J133" i="7"/>
  <c r="J142" i="7"/>
  <c r="J136" i="7"/>
  <c r="J259" i="8"/>
  <c r="BK236" i="8"/>
  <c r="BK229" i="8"/>
  <c r="J217" i="8"/>
  <c r="J197" i="8"/>
  <c r="J179" i="8"/>
  <c r="J162" i="8"/>
  <c r="J236" i="8"/>
  <c r="J226" i="8"/>
  <c r="J209" i="8"/>
  <c r="BK199" i="8"/>
  <c r="J186" i="8"/>
  <c r="J170" i="8"/>
  <c r="BK162" i="8"/>
  <c r="BK154" i="8"/>
  <c r="J144" i="8"/>
  <c r="J258" i="8"/>
  <c r="BK244" i="8"/>
  <c r="BK226" i="8"/>
  <c r="BK207" i="8"/>
  <c r="J193" i="8"/>
  <c r="BK173" i="8"/>
  <c r="BK152" i="8"/>
  <c r="BK146" i="8"/>
  <c r="J255" i="8"/>
  <c r="BK237" i="8"/>
  <c r="J218" i="8"/>
  <c r="BK204" i="8"/>
  <c r="J189" i="8"/>
  <c r="J168" i="8"/>
  <c r="J157" i="8"/>
  <c r="BK249" i="8"/>
  <c r="BK146" i="9"/>
  <c r="BK161" i="9"/>
  <c r="BK132" i="9"/>
  <c r="BK151" i="9"/>
  <c r="BK136" i="9"/>
  <c r="BK198" i="2"/>
  <c r="J173" i="2"/>
  <c r="J165" i="2"/>
  <c r="BK157" i="2"/>
  <c r="BK149" i="2"/>
  <c r="J136" i="2"/>
  <c r="J185" i="2"/>
  <c r="J175" i="2"/>
  <c r="J159" i="2"/>
  <c r="BK146" i="2"/>
  <c r="BK137" i="2"/>
  <c r="J189" i="2"/>
  <c r="J192" i="2"/>
  <c r="J183" i="2"/>
  <c r="BK177" i="2"/>
  <c r="BK171" i="2"/>
  <c r="J156" i="2"/>
  <c r="J146" i="2"/>
  <c r="J137" i="2"/>
  <c r="BK182" i="3"/>
  <c r="BK171" i="3"/>
  <c r="BK163" i="3"/>
  <c r="J148" i="3"/>
  <c r="J184" i="3"/>
  <c r="BK170" i="3"/>
  <c r="J161" i="3"/>
  <c r="J149" i="3"/>
  <c r="J138" i="3"/>
  <c r="J176" i="3"/>
  <c r="BK161" i="3"/>
  <c r="BK145" i="3"/>
  <c r="BK180" i="3"/>
  <c r="J165" i="3"/>
  <c r="BK160" i="3"/>
  <c r="BK147" i="3"/>
  <c r="BK141" i="3"/>
  <c r="J134" i="3"/>
  <c r="BK210" i="4"/>
  <c r="J194" i="4"/>
  <c r="BK187" i="4"/>
  <c r="BK177" i="4"/>
  <c r="J160" i="4"/>
  <c r="J146" i="4"/>
  <c r="J196" i="4"/>
  <c r="BK186" i="4"/>
  <c r="J177" i="4"/>
  <c r="BK168" i="4"/>
  <c r="J158" i="4"/>
  <c r="BK142" i="4"/>
  <c r="J135" i="4"/>
  <c r="J178" i="4"/>
  <c r="BK164" i="4"/>
  <c r="J153" i="4"/>
  <c r="BK141" i="4"/>
  <c r="J191" i="4"/>
  <c r="BK181" i="4"/>
  <c r="BK169" i="4"/>
  <c r="J162" i="4"/>
  <c r="J143" i="4"/>
  <c r="BK155" i="4"/>
  <c r="J131" i="5"/>
  <c r="J130" i="5"/>
  <c r="J137" i="5"/>
  <c r="J137" i="6"/>
  <c r="J135" i="6"/>
  <c r="BK130" i="6"/>
  <c r="J145" i="6"/>
  <c r="J130" i="6"/>
  <c r="J129" i="6"/>
  <c r="J131" i="7"/>
  <c r="BK132" i="7"/>
  <c r="BK142" i="7"/>
  <c r="J144" i="7"/>
  <c r="BK137" i="7"/>
  <c r="J260" i="8"/>
  <c r="J254" i="8"/>
  <c r="J241" i="8"/>
  <c r="BK224" i="8"/>
  <c r="BK211" i="8"/>
  <c r="J194" i="8"/>
  <c r="BK178" i="8"/>
  <c r="J164" i="8"/>
  <c r="J237" i="8"/>
  <c r="J227" i="8"/>
  <c r="J208" i="8"/>
  <c r="J191" i="8"/>
  <c r="BK184" i="8"/>
  <c r="BK169" i="8"/>
  <c r="BK156" i="8"/>
  <c r="J145" i="8"/>
  <c r="BK260" i="8"/>
  <c r="J250" i="8"/>
  <c r="BK232" i="8"/>
  <c r="BK215" i="8"/>
  <c r="BK194" i="8"/>
  <c r="BK181" i="8"/>
  <c r="J154" i="8"/>
  <c r="BK148" i="8"/>
  <c r="BK251" i="8"/>
  <c r="BK225" i="8"/>
  <c r="BK217" i="8"/>
  <c r="J203" i="8"/>
  <c r="J192" i="8"/>
  <c r="J173" i="8"/>
  <c r="J156" i="8"/>
  <c r="BK248" i="8"/>
  <c r="J143" i="9"/>
  <c r="J132" i="9"/>
  <c r="J198" i="2"/>
  <c r="BK172" i="2"/>
  <c r="J163" i="2"/>
  <c r="J153" i="2"/>
  <c r="BK148" i="2"/>
  <c r="J135" i="2"/>
  <c r="BK183" i="2"/>
  <c r="J171" i="2"/>
  <c r="J157" i="2"/>
  <c r="BK142" i="2"/>
  <c r="J132" i="2"/>
  <c r="BK191" i="2"/>
  <c r="BK186" i="2"/>
  <c r="BK174" i="2"/>
  <c r="BK163" i="2"/>
  <c r="BK154" i="2"/>
  <c r="J148" i="2"/>
  <c r="BK140" i="2"/>
  <c r="BK134" i="2"/>
  <c r="J180" i="3"/>
  <c r="J162" i="3"/>
  <c r="J151" i="3"/>
  <c r="J137" i="3"/>
  <c r="J173" i="3"/>
  <c r="J160" i="3"/>
  <c r="J141" i="3"/>
  <c r="J177" i="3"/>
  <c r="BK166" i="3"/>
  <c r="J146" i="3"/>
  <c r="J181" i="3"/>
  <c r="J170" i="3"/>
  <c r="J163" i="3"/>
  <c r="J143" i="3"/>
  <c r="J133" i="3"/>
  <c r="J128" i="3"/>
  <c r="J204" i="4"/>
  <c r="BK198" i="4"/>
  <c r="BK188" i="4"/>
  <c r="J174" i="4"/>
  <c r="J161" i="4"/>
  <c r="J205" i="4"/>
  <c r="J188" i="4"/>
  <c r="BK172" i="4"/>
  <c r="BK147" i="4"/>
  <c r="J139" i="4"/>
  <c r="J202" i="4"/>
  <c r="J168" i="4"/>
  <c r="BK148" i="4"/>
  <c r="BK135" i="4"/>
  <c r="BK203" i="4"/>
  <c r="J187" i="4"/>
  <c r="BK178" i="4"/>
  <c r="J164" i="4"/>
  <c r="BK150" i="4"/>
  <c r="J141" i="4"/>
  <c r="BK134" i="5"/>
  <c r="BK137" i="5"/>
  <c r="BK143" i="6"/>
  <c r="J143" i="6"/>
  <c r="BK145" i="6"/>
  <c r="BK146" i="6"/>
  <c r="BK129" i="6"/>
  <c r="J139" i="7"/>
  <c r="J140" i="7"/>
  <c r="J128" i="7"/>
  <c r="BK143" i="7"/>
  <c r="BK138" i="7"/>
  <c r="BK133" i="7"/>
  <c r="BK255" i="8"/>
  <c r="J249" i="8"/>
  <c r="BK231" i="8"/>
  <c r="J219" i="8"/>
  <c r="BK203" i="8"/>
  <c r="J181" i="8"/>
  <c r="BK166" i="8"/>
  <c r="BK243" i="8"/>
  <c r="J233" i="8"/>
  <c r="J212" i="8"/>
  <c r="BK200" i="8"/>
  <c r="BK189" i="8"/>
  <c r="J175" i="8"/>
  <c r="BK168" i="8"/>
  <c r="J158" i="8"/>
  <c r="J141" i="8"/>
  <c r="J252" i="8"/>
  <c r="BK234" i="8"/>
  <c r="BK219" i="8"/>
  <c r="BK205" i="8"/>
  <c r="BK183" i="8"/>
  <c r="BK171" i="8"/>
  <c r="J149" i="8"/>
  <c r="BK259" i="8"/>
  <c r="BK242" i="8"/>
  <c r="BK223" i="8"/>
  <c r="J207" i="8"/>
  <c r="BK201" i="8"/>
  <c r="BK182" i="8"/>
  <c r="BK167" i="8"/>
  <c r="J155" i="8"/>
  <c r="J232" i="8"/>
  <c r="J151" i="8"/>
  <c r="J143" i="8"/>
  <c r="J231" i="8"/>
  <c r="J216" i="8"/>
  <c r="BK212" i="8"/>
  <c r="J200" i="8"/>
  <c r="BK188" i="8"/>
  <c r="J182" i="8"/>
  <c r="BK177" i="8"/>
  <c r="J167" i="8"/>
  <c r="BK155" i="8"/>
  <c r="BK150" i="8"/>
  <c r="J163" i="9"/>
  <c r="BK144" i="9"/>
  <c r="BK138" i="9"/>
  <c r="BK162" i="9"/>
  <c r="BK143" i="9"/>
  <c r="BK139" i="9"/>
  <c r="BK157" i="9"/>
  <c r="J141" i="9"/>
  <c r="BK163" i="9"/>
  <c r="BK153" i="9"/>
  <c r="J135" i="9"/>
  <c r="J138" i="9"/>
  <c r="BK160" i="9"/>
  <c r="J139" i="9"/>
  <c r="J193" i="2"/>
  <c r="J174" i="2"/>
  <c r="BK161" i="2"/>
  <c r="BK155" i="2"/>
  <c r="BK143" i="2"/>
  <c r="J195" i="2"/>
  <c r="J178" i="2"/>
  <c r="J160" i="2"/>
  <c r="J149" i="2"/>
  <c r="J138" i="2"/>
  <c r="BK193" i="2"/>
  <c r="J190" i="2"/>
  <c r="BK179" i="2"/>
  <c r="BK170" i="2"/>
  <c r="J155" i="2"/>
  <c r="BK150" i="2"/>
  <c r="BK141" i="2"/>
  <c r="BK135" i="2"/>
  <c r="BK181" i="3"/>
  <c r="BK165" i="3"/>
  <c r="J158" i="3"/>
  <c r="BK143" i="3"/>
  <c r="BK174" i="3"/>
  <c r="J164" i="3"/>
  <c r="BK151" i="3"/>
  <c r="BK140" i="3"/>
  <c r="BK128" i="3"/>
  <c r="J172" i="3"/>
  <c r="BK152" i="3"/>
  <c r="BK176" i="3"/>
  <c r="BK167" i="3"/>
  <c r="J153" i="3"/>
  <c r="BK142" i="3"/>
  <c r="J130" i="3"/>
  <c r="BK207" i="4"/>
  <c r="BK191" i="4"/>
  <c r="J182" i="4"/>
  <c r="J166" i="4"/>
  <c r="BK154" i="4"/>
  <c r="BK201" i="4"/>
  <c r="BK184" i="4"/>
  <c r="BK174" i="4"/>
  <c r="BK157" i="4"/>
  <c r="J140" i="4"/>
  <c r="J134" i="4"/>
  <c r="J176" i="4"/>
  <c r="BK161" i="4"/>
  <c r="BK144" i="4"/>
  <c r="J138" i="4"/>
  <c r="BK197" i="4"/>
  <c r="J185" i="4"/>
  <c r="J175" i="4"/>
  <c r="J163" i="4"/>
  <c r="J154" i="4"/>
  <c r="BK138" i="4"/>
  <c r="BK145" i="4"/>
  <c r="BK133" i="5"/>
  <c r="BK139" i="5"/>
  <c r="J139" i="5"/>
  <c r="J142" i="6"/>
  <c r="BK137" i="6"/>
  <c r="J132" i="6"/>
  <c r="BK141" i="6"/>
  <c r="BK133" i="6"/>
  <c r="BK132" i="6"/>
  <c r="BK136" i="7"/>
  <c r="BK135" i="7"/>
  <c r="BK129" i="7"/>
  <c r="BK128" i="7"/>
  <c r="J126" i="7"/>
  <c r="J134" i="7"/>
  <c r="BK252" i="8"/>
  <c r="BK233" i="8"/>
  <c r="BK220" i="8"/>
  <c r="BK209" i="8"/>
  <c r="J196" i="8"/>
  <c r="J188" i="8"/>
  <c r="BK175" i="8"/>
  <c r="BK241" i="8"/>
  <c r="BK222" i="8"/>
  <c r="J204" i="8"/>
  <c r="BK193" i="8"/>
  <c r="J185" i="8"/>
  <c r="J172" i="8"/>
  <c r="J161" i="8"/>
  <c r="J139" i="8"/>
  <c r="J251" i="8"/>
  <c r="J239" i="8"/>
  <c r="J225" i="8"/>
  <c r="BK214" i="8"/>
  <c r="BK191" i="8"/>
  <c r="BK180" i="8"/>
  <c r="BK149" i="8"/>
  <c r="BK141" i="8"/>
  <c r="BK254" i="8"/>
  <c r="BK239" i="8"/>
  <c r="J220" i="8"/>
  <c r="J205" i="8"/>
  <c r="BK196" i="8"/>
  <c r="BK186" i="8"/>
  <c r="BK161" i="8"/>
  <c r="J153" i="8"/>
  <c r="BK156" i="9"/>
  <c r="J142" i="9"/>
  <c r="BK152" i="9"/>
  <c r="J162" i="9"/>
  <c r="BK145" i="9"/>
  <c r="P133" i="2" l="1"/>
  <c r="R133" i="2"/>
  <c r="P176" i="2"/>
  <c r="P184" i="2"/>
  <c r="T197" i="2"/>
  <c r="T196" i="2" s="1"/>
  <c r="R131" i="3"/>
  <c r="T139" i="3"/>
  <c r="BK179" i="3"/>
  <c r="J179" i="3"/>
  <c r="J105" i="3" s="1"/>
  <c r="P132" i="4"/>
  <c r="T132" i="4"/>
  <c r="BK152" i="4"/>
  <c r="J152" i="4" s="1"/>
  <c r="J102" i="4" s="1"/>
  <c r="P173" i="4"/>
  <c r="T183" i="4"/>
  <c r="T193" i="4"/>
  <c r="P129" i="5"/>
  <c r="P126" i="5"/>
  <c r="P125" i="5"/>
  <c r="AU99" i="1" s="1"/>
  <c r="R135" i="5"/>
  <c r="BK128" i="6"/>
  <c r="P131" i="6"/>
  <c r="T134" i="6"/>
  <c r="T139" i="6"/>
  <c r="T138" i="6" s="1"/>
  <c r="BK141" i="7"/>
  <c r="J141" i="7" s="1"/>
  <c r="J101" i="7" s="1"/>
  <c r="T133" i="2"/>
  <c r="T130" i="2"/>
  <c r="P167" i="2"/>
  <c r="R176" i="2"/>
  <c r="R180" i="2"/>
  <c r="BK197" i="2"/>
  <c r="J197" i="2"/>
  <c r="J109" i="2"/>
  <c r="R137" i="4"/>
  <c r="R152" i="4"/>
  <c r="BK183" i="4"/>
  <c r="J183" i="4" s="1"/>
  <c r="J104" i="4" s="1"/>
  <c r="P193" i="4"/>
  <c r="BK200" i="4"/>
  <c r="J200" i="4"/>
  <c r="J106" i="4"/>
  <c r="T129" i="5"/>
  <c r="T128" i="6"/>
  <c r="BK134" i="6"/>
  <c r="J134" i="6"/>
  <c r="J102" i="6" s="1"/>
  <c r="BK139" i="6"/>
  <c r="J139" i="6"/>
  <c r="J104" i="6" s="1"/>
  <c r="R125" i="7"/>
  <c r="P141" i="7"/>
  <c r="BK138" i="8"/>
  <c r="J138" i="8"/>
  <c r="J102" i="8"/>
  <c r="P147" i="8"/>
  <c r="R165" i="8"/>
  <c r="P206" i="8"/>
  <c r="R240" i="8"/>
  <c r="R247" i="8"/>
  <c r="P253" i="8"/>
  <c r="P246" i="8" s="1"/>
  <c r="P256" i="8"/>
  <c r="P131" i="9"/>
  <c r="BK133" i="2"/>
  <c r="J133" i="2" s="1"/>
  <c r="J99" i="2" s="1"/>
  <c r="BK145" i="2"/>
  <c r="J145" i="2" s="1"/>
  <c r="J100" i="2" s="1"/>
  <c r="R167" i="2"/>
  <c r="T176" i="2"/>
  <c r="R184" i="2"/>
  <c r="R197" i="2"/>
  <c r="R196" i="2" s="1"/>
  <c r="BK139" i="3"/>
  <c r="J139" i="3"/>
  <c r="J101" i="3" s="1"/>
  <c r="R157" i="3"/>
  <c r="T179" i="3"/>
  <c r="T156" i="3" s="1"/>
  <c r="BK132" i="4"/>
  <c r="J132" i="4" s="1"/>
  <c r="J98" i="4" s="1"/>
  <c r="R132" i="4"/>
  <c r="T137" i="4"/>
  <c r="BK173" i="4"/>
  <c r="J173" i="4" s="1"/>
  <c r="J103" i="4" s="1"/>
  <c r="T173" i="4"/>
  <c r="BK193" i="4"/>
  <c r="J193" i="4"/>
  <c r="J105" i="4" s="1"/>
  <c r="P200" i="4"/>
  <c r="BK129" i="5"/>
  <c r="J129" i="5" s="1"/>
  <c r="J101" i="5" s="1"/>
  <c r="BK135" i="5"/>
  <c r="J135" i="5" s="1"/>
  <c r="J102" i="5" s="1"/>
  <c r="BK131" i="6"/>
  <c r="J131" i="6" s="1"/>
  <c r="J101" i="6" s="1"/>
  <c r="T131" i="6"/>
  <c r="P139" i="6"/>
  <c r="P138" i="6"/>
  <c r="P125" i="7"/>
  <c r="P124" i="7" s="1"/>
  <c r="P123" i="7" s="1"/>
  <c r="AU101" i="1" s="1"/>
  <c r="T141" i="7"/>
  <c r="P138" i="8"/>
  <c r="P165" i="8"/>
  <c r="P195" i="8"/>
  <c r="R195" i="8"/>
  <c r="T195" i="8"/>
  <c r="BK240" i="8"/>
  <c r="J240" i="8"/>
  <c r="J107" i="8"/>
  <c r="T253" i="8"/>
  <c r="P134" i="9"/>
  <c r="T145" i="2"/>
  <c r="T167" i="2"/>
  <c r="BK180" i="2"/>
  <c r="BK166" i="2" s="1"/>
  <c r="J166" i="2" s="1"/>
  <c r="J102" i="2" s="1"/>
  <c r="T184" i="2"/>
  <c r="P197" i="2"/>
  <c r="P196" i="2" s="1"/>
  <c r="T131" i="3"/>
  <c r="T126" i="3"/>
  <c r="BK157" i="3"/>
  <c r="J157" i="3" s="1"/>
  <c r="J104" i="3" s="1"/>
  <c r="P179" i="3"/>
  <c r="P137" i="4"/>
  <c r="P152" i="4"/>
  <c r="R173" i="4"/>
  <c r="R183" i="4"/>
  <c r="R200" i="4"/>
  <c r="P135" i="5"/>
  <c r="R128" i="6"/>
  <c r="P134" i="6"/>
  <c r="P127" i="6" s="1"/>
  <c r="P126" i="6" s="1"/>
  <c r="AU100" i="1" s="1"/>
  <c r="T125" i="7"/>
  <c r="T124" i="7"/>
  <c r="T123" i="7"/>
  <c r="BK147" i="8"/>
  <c r="J147" i="8"/>
  <c r="J103" i="8"/>
  <c r="T165" i="8"/>
  <c r="R206" i="8"/>
  <c r="T240" i="8"/>
  <c r="P247" i="8"/>
  <c r="R253" i="8"/>
  <c r="T256" i="8"/>
  <c r="T134" i="9"/>
  <c r="P145" i="2"/>
  <c r="BK167" i="2"/>
  <c r="J167" i="2" s="1"/>
  <c r="J103" i="2" s="1"/>
  <c r="BK176" i="2"/>
  <c r="J176" i="2"/>
  <c r="J104" i="2" s="1"/>
  <c r="P180" i="2"/>
  <c r="T180" i="2"/>
  <c r="BK131" i="3"/>
  <c r="J131" i="3" s="1"/>
  <c r="J100" i="3" s="1"/>
  <c r="P139" i="3"/>
  <c r="P157" i="3"/>
  <c r="P156" i="3"/>
  <c r="R179" i="3"/>
  <c r="BK137" i="4"/>
  <c r="J137" i="4" s="1"/>
  <c r="J99" i="4" s="1"/>
  <c r="T152" i="4"/>
  <c r="T151" i="4"/>
  <c r="P183" i="4"/>
  <c r="R193" i="4"/>
  <c r="T200" i="4"/>
  <c r="R129" i="5"/>
  <c r="R126" i="5" s="1"/>
  <c r="R125" i="5" s="1"/>
  <c r="T135" i="5"/>
  <c r="T126" i="5" s="1"/>
  <c r="T125" i="5" s="1"/>
  <c r="P128" i="6"/>
  <c r="R131" i="6"/>
  <c r="R134" i="6"/>
  <c r="R139" i="6"/>
  <c r="R138" i="6"/>
  <c r="BK125" i="7"/>
  <c r="J125" i="7" s="1"/>
  <c r="J100" i="7" s="1"/>
  <c r="R141" i="7"/>
  <c r="R138" i="8"/>
  <c r="R147" i="8"/>
  <c r="T147" i="8"/>
  <c r="BK195" i="8"/>
  <c r="J195" i="8"/>
  <c r="J105" i="8" s="1"/>
  <c r="T206" i="8"/>
  <c r="T247" i="8"/>
  <c r="T246" i="8"/>
  <c r="BK256" i="8"/>
  <c r="J256" i="8"/>
  <c r="J111" i="8" s="1"/>
  <c r="BK131" i="9"/>
  <c r="T131" i="9"/>
  <c r="T130" i="9"/>
  <c r="R134" i="9"/>
  <c r="R150" i="9"/>
  <c r="R149" i="9"/>
  <c r="R145" i="2"/>
  <c r="R130" i="2" s="1"/>
  <c r="BK184" i="2"/>
  <c r="J184" i="2"/>
  <c r="J106" i="2" s="1"/>
  <c r="P131" i="3"/>
  <c r="P126" i="3"/>
  <c r="R139" i="3"/>
  <c r="R126" i="3" s="1"/>
  <c r="T157" i="3"/>
  <c r="T138" i="8"/>
  <c r="T137" i="8"/>
  <c r="BK165" i="8"/>
  <c r="J165" i="8" s="1"/>
  <c r="J104" i="8" s="1"/>
  <c r="BK206" i="8"/>
  <c r="J206" i="8" s="1"/>
  <c r="J106" i="8" s="1"/>
  <c r="P240" i="8"/>
  <c r="BK247" i="8"/>
  <c r="J247" i="8"/>
  <c r="J109" i="8"/>
  <c r="BK253" i="8"/>
  <c r="J253" i="8"/>
  <c r="J110" i="8" s="1"/>
  <c r="R256" i="8"/>
  <c r="R131" i="9"/>
  <c r="R130" i="9"/>
  <c r="R129" i="9" s="1"/>
  <c r="BK134" i="9"/>
  <c r="J134" i="9" s="1"/>
  <c r="J101" i="9" s="1"/>
  <c r="BK150" i="9"/>
  <c r="J150" i="9"/>
  <c r="J104" i="9" s="1"/>
  <c r="P150" i="9"/>
  <c r="P149" i="9"/>
  <c r="T150" i="9"/>
  <c r="T149" i="9"/>
  <c r="BK164" i="2"/>
  <c r="J164" i="2" s="1"/>
  <c r="J101" i="2" s="1"/>
  <c r="BK194" i="2"/>
  <c r="J194" i="2" s="1"/>
  <c r="J107" i="2" s="1"/>
  <c r="BK154" i="3"/>
  <c r="J154" i="3" s="1"/>
  <c r="J102" i="3" s="1"/>
  <c r="E85" i="4"/>
  <c r="BK206" i="4"/>
  <c r="J206" i="4"/>
  <c r="J107" i="4" s="1"/>
  <c r="BK209" i="4"/>
  <c r="J209" i="4" s="1"/>
  <c r="J109" i="4" s="1"/>
  <c r="BK127" i="5"/>
  <c r="J127" i="5"/>
  <c r="J100" i="5" s="1"/>
  <c r="BK138" i="5"/>
  <c r="J138" i="5"/>
  <c r="J103" i="5"/>
  <c r="BK149" i="4"/>
  <c r="J149" i="4"/>
  <c r="J100" i="4" s="1"/>
  <c r="BK211" i="4"/>
  <c r="J211" i="4" s="1"/>
  <c r="J110" i="4" s="1"/>
  <c r="BK131" i="2"/>
  <c r="J131" i="2"/>
  <c r="J98" i="2" s="1"/>
  <c r="BK127" i="3"/>
  <c r="J127" i="3"/>
  <c r="J98" i="3"/>
  <c r="BK135" i="8"/>
  <c r="J135" i="8"/>
  <c r="J100" i="8"/>
  <c r="BK147" i="9"/>
  <c r="J147" i="9"/>
  <c r="J102" i="9"/>
  <c r="BK129" i="3"/>
  <c r="J129" i="3"/>
  <c r="J99" i="3"/>
  <c r="BK164" i="9"/>
  <c r="BK155" i="9" s="1"/>
  <c r="J155" i="9" s="1"/>
  <c r="J106" i="9" s="1"/>
  <c r="E85" i="9"/>
  <c r="BF143" i="9"/>
  <c r="BF144" i="9"/>
  <c r="J123" i="9"/>
  <c r="BF133" i="9"/>
  <c r="BF139" i="9"/>
  <c r="BF140" i="9"/>
  <c r="BF137" i="9"/>
  <c r="BF138" i="9"/>
  <c r="BF160" i="9"/>
  <c r="BF162" i="9"/>
  <c r="BF141" i="9"/>
  <c r="BF142" i="9"/>
  <c r="BF145" i="9"/>
  <c r="BF146" i="9"/>
  <c r="BF132" i="9"/>
  <c r="BF153" i="9"/>
  <c r="BF156" i="9"/>
  <c r="BF157" i="9"/>
  <c r="BF161" i="9"/>
  <c r="BF135" i="9"/>
  <c r="BF136" i="9"/>
  <c r="BF148" i="9"/>
  <c r="BF151" i="9"/>
  <c r="BF152" i="9"/>
  <c r="BF158" i="9"/>
  <c r="BF159" i="9"/>
  <c r="BF163" i="9"/>
  <c r="BF165" i="9"/>
  <c r="E121" i="8"/>
  <c r="BF139" i="8"/>
  <c r="BF140" i="8"/>
  <c r="BF162" i="8"/>
  <c r="BF166" i="8"/>
  <c r="BF171" i="8"/>
  <c r="BF180" i="8"/>
  <c r="BF187" i="8"/>
  <c r="BF191" i="8"/>
  <c r="BF196" i="8"/>
  <c r="BF205" i="8"/>
  <c r="BF207" i="8"/>
  <c r="BF211" i="8"/>
  <c r="BF212" i="8"/>
  <c r="BF228" i="8"/>
  <c r="BF229" i="8"/>
  <c r="BK124" i="7"/>
  <c r="J124" i="7"/>
  <c r="J99" i="7" s="1"/>
  <c r="F94" i="8"/>
  <c r="BF152" i="8"/>
  <c r="BF154" i="8"/>
  <c r="BF157" i="8"/>
  <c r="BF232" i="8"/>
  <c r="BF233" i="8"/>
  <c r="J91" i="8"/>
  <c r="BF142" i="8"/>
  <c r="BF145" i="8"/>
  <c r="BF151" i="8"/>
  <c r="BF173" i="8"/>
  <c r="BF181" i="8"/>
  <c r="BF185" i="8"/>
  <c r="BF197" i="8"/>
  <c r="BF213" i="8"/>
  <c r="BF217" i="8"/>
  <c r="BF224" i="8"/>
  <c r="BF227" i="8"/>
  <c r="BF241" i="8"/>
  <c r="BF242" i="8"/>
  <c r="BF244" i="8"/>
  <c r="BF250" i="8"/>
  <c r="BF259" i="8"/>
  <c r="BF146" i="8"/>
  <c r="BF148" i="8"/>
  <c r="BF149" i="8"/>
  <c r="BF159" i="8"/>
  <c r="BF168" i="8"/>
  <c r="BF172" i="8"/>
  <c r="BF182" i="8"/>
  <c r="BF186" i="8"/>
  <c r="BF192" i="8"/>
  <c r="BF193" i="8"/>
  <c r="BF204" i="8"/>
  <c r="BF209" i="8"/>
  <c r="BF214" i="8"/>
  <c r="BF218" i="8"/>
  <c r="BF220" i="8"/>
  <c r="BF225" i="8"/>
  <c r="BF231" i="8"/>
  <c r="BF236" i="8"/>
  <c r="BF237" i="8"/>
  <c r="BF238" i="8"/>
  <c r="BF245" i="8"/>
  <c r="BF249" i="8"/>
  <c r="BF251" i="8"/>
  <c r="BF254" i="8"/>
  <c r="BF255" i="8"/>
  <c r="BF257" i="8"/>
  <c r="BF258" i="8"/>
  <c r="BF150" i="8"/>
  <c r="BF155" i="8"/>
  <c r="BF156" i="8"/>
  <c r="BF167" i="8"/>
  <c r="BF169" i="8"/>
  <c r="BF170" i="8"/>
  <c r="BF175" i="8"/>
  <c r="BF176" i="8"/>
  <c r="BF178" i="8"/>
  <c r="BF183" i="8"/>
  <c r="BF188" i="8"/>
  <c r="BF190" i="8"/>
  <c r="BF194" i="8"/>
  <c r="BF198" i="8"/>
  <c r="BF199" i="8"/>
  <c r="BF201" i="8"/>
  <c r="BF203" i="8"/>
  <c r="BF216" i="8"/>
  <c r="BF221" i="8"/>
  <c r="BF223" i="8"/>
  <c r="BF234" i="8"/>
  <c r="BF136" i="8"/>
  <c r="BF141" i="8"/>
  <c r="BF143" i="8"/>
  <c r="BF144" i="8"/>
  <c r="BF153" i="8"/>
  <c r="BF158" i="8"/>
  <c r="BF160" i="8"/>
  <c r="BF161" i="8"/>
  <c r="BF163" i="8"/>
  <c r="BF164" i="8"/>
  <c r="BF174" i="8"/>
  <c r="BF177" i="8"/>
  <c r="BF179" i="8"/>
  <c r="BF184" i="8"/>
  <c r="BF189" i="8"/>
  <c r="BF200" i="8"/>
  <c r="BF202" i="8"/>
  <c r="BF208" i="8"/>
  <c r="BF210" i="8"/>
  <c r="BF215" i="8"/>
  <c r="BF219" i="8"/>
  <c r="BF222" i="8"/>
  <c r="BF226" i="8"/>
  <c r="BF230" i="8"/>
  <c r="BF235" i="8"/>
  <c r="BF239" i="8"/>
  <c r="BF243" i="8"/>
  <c r="BF248" i="8"/>
  <c r="BF252" i="8"/>
  <c r="BF260" i="8"/>
  <c r="E111" i="7"/>
  <c r="BF133" i="7"/>
  <c r="BF137" i="7"/>
  <c r="J91" i="7"/>
  <c r="BF129" i="7"/>
  <c r="BF131" i="7"/>
  <c r="F94" i="7"/>
  <c r="BF132" i="7"/>
  <c r="BF144" i="7"/>
  <c r="J128" i="6"/>
  <c r="J100" i="6"/>
  <c r="BF127" i="7"/>
  <c r="BF128" i="7"/>
  <c r="BF130" i="7"/>
  <c r="BF138" i="7"/>
  <c r="BF139" i="7"/>
  <c r="BF140" i="7"/>
  <c r="BF126" i="7"/>
  <c r="BF134" i="7"/>
  <c r="BF135" i="7"/>
  <c r="BF136" i="7"/>
  <c r="BF142" i="7"/>
  <c r="BF143" i="7"/>
  <c r="E85" i="6"/>
  <c r="F94" i="6"/>
  <c r="BF140" i="6"/>
  <c r="J91" i="6"/>
  <c r="BF129" i="6"/>
  <c r="BF133" i="6"/>
  <c r="BF135" i="6"/>
  <c r="BF137" i="6"/>
  <c r="BF141" i="6"/>
  <c r="BF146" i="6"/>
  <c r="BF130" i="6"/>
  <c r="BF136" i="6"/>
  <c r="BF143" i="6"/>
  <c r="BF142" i="6"/>
  <c r="BF145" i="6"/>
  <c r="BF132" i="6"/>
  <c r="BF144" i="6"/>
  <c r="BF131" i="5"/>
  <c r="BF133" i="5"/>
  <c r="J91" i="5"/>
  <c r="E113" i="5"/>
  <c r="F94" i="5"/>
  <c r="BF130" i="5"/>
  <c r="BF132" i="5"/>
  <c r="BF134" i="5"/>
  <c r="BK151" i="4"/>
  <c r="J151" i="4" s="1"/>
  <c r="J101" i="4" s="1"/>
  <c r="BF128" i="5"/>
  <c r="BF136" i="5"/>
  <c r="BF137" i="5"/>
  <c r="BF139" i="5"/>
  <c r="J89" i="4"/>
  <c r="F92" i="4"/>
  <c r="BF136" i="4"/>
  <c r="BF147" i="4"/>
  <c r="BF148" i="4"/>
  <c r="BF150" i="4"/>
  <c r="BF153" i="4"/>
  <c r="BF154" i="4"/>
  <c r="BF158" i="4"/>
  <c r="BF162" i="4"/>
  <c r="BF174" i="4"/>
  <c r="BF176" i="4"/>
  <c r="BF178" i="4"/>
  <c r="BF181" i="4"/>
  <c r="BF186" i="4"/>
  <c r="BF190" i="4"/>
  <c r="BF192" i="4"/>
  <c r="BF196" i="4"/>
  <c r="BF197" i="4"/>
  <c r="BF207" i="4"/>
  <c r="BF134" i="4"/>
  <c r="BF135" i="4"/>
  <c r="BF138" i="4"/>
  <c r="BF140" i="4"/>
  <c r="BF142" i="4"/>
  <c r="BF146" i="4"/>
  <c r="BF156" i="4"/>
  <c r="BF159" i="4"/>
  <c r="BF163" i="4"/>
  <c r="BF167" i="4"/>
  <c r="BF168" i="4"/>
  <c r="BF171" i="4"/>
  <c r="BF175" i="4"/>
  <c r="BF177" i="4"/>
  <c r="BF179" i="4"/>
  <c r="BF201" i="4"/>
  <c r="BF203" i="4"/>
  <c r="BF141" i="4"/>
  <c r="BF143" i="4"/>
  <c r="BF144" i="4"/>
  <c r="BF155" i="4"/>
  <c r="BF157" i="4"/>
  <c r="BF165" i="4"/>
  <c r="BF166" i="4"/>
  <c r="BF170" i="4"/>
  <c r="BF172" i="4"/>
  <c r="BF182" i="4"/>
  <c r="BF187" i="4"/>
  <c r="BF188" i="4"/>
  <c r="BF191" i="4"/>
  <c r="BF194" i="4"/>
  <c r="BF195" i="4"/>
  <c r="BF198" i="4"/>
  <c r="BF199" i="4"/>
  <c r="BF210" i="4"/>
  <c r="BF133" i="4"/>
  <c r="BF139" i="4"/>
  <c r="BF145" i="4"/>
  <c r="BF160" i="4"/>
  <c r="BF161" i="4"/>
  <c r="BF164" i="4"/>
  <c r="BF169" i="4"/>
  <c r="BF180" i="4"/>
  <c r="BF184" i="4"/>
  <c r="BF185" i="4"/>
  <c r="BF189" i="4"/>
  <c r="BF202" i="4"/>
  <c r="BF204" i="4"/>
  <c r="BF205" i="4"/>
  <c r="BF212" i="4"/>
  <c r="F122" i="3"/>
  <c r="BF133" i="3"/>
  <c r="BF135" i="3"/>
  <c r="E85" i="3"/>
  <c r="J89" i="3"/>
  <c r="BF130" i="3"/>
  <c r="BF134" i="3"/>
  <c r="BF138" i="3"/>
  <c r="BF142" i="3"/>
  <c r="BF144" i="3"/>
  <c r="BF149" i="3"/>
  <c r="BF152" i="3"/>
  <c r="BF153" i="3"/>
  <c r="BF159" i="3"/>
  <c r="BF162" i="3"/>
  <c r="BF165" i="3"/>
  <c r="BF166" i="3"/>
  <c r="BK196" i="2"/>
  <c r="J196" i="2"/>
  <c r="J108" i="2"/>
  <c r="BF128" i="3"/>
  <c r="BF140" i="3"/>
  <c r="BF141" i="3"/>
  <c r="BF148" i="3"/>
  <c r="BF155" i="3"/>
  <c r="BF169" i="3"/>
  <c r="BF171" i="3"/>
  <c r="BF172" i="3"/>
  <c r="BF173" i="3"/>
  <c r="BF174" i="3"/>
  <c r="BF176" i="3"/>
  <c r="BF177" i="3"/>
  <c r="BF183" i="3"/>
  <c r="BF136" i="3"/>
  <c r="BF137" i="3"/>
  <c r="BF145" i="3"/>
  <c r="BF158" i="3"/>
  <c r="BF163" i="3"/>
  <c r="BF164" i="3"/>
  <c r="BF168" i="3"/>
  <c r="BF170" i="3"/>
  <c r="BF175" i="3"/>
  <c r="BF181" i="3"/>
  <c r="BF182" i="3"/>
  <c r="BF132" i="3"/>
  <c r="BF143" i="3"/>
  <c r="BF146" i="3"/>
  <c r="BF147" i="3"/>
  <c r="BF150" i="3"/>
  <c r="BF151" i="3"/>
  <c r="BF160" i="3"/>
  <c r="BF161" i="3"/>
  <c r="BF167" i="3"/>
  <c r="BF178" i="3"/>
  <c r="BF180" i="3"/>
  <c r="BF184" i="3"/>
  <c r="E119" i="2"/>
  <c r="BF132" i="2"/>
  <c r="BF135" i="2"/>
  <c r="BF142" i="2"/>
  <c r="BF147" i="2"/>
  <c r="BF148" i="2"/>
  <c r="BF150" i="2"/>
  <c r="BF157" i="2"/>
  <c r="BF159" i="2"/>
  <c r="BF160" i="2"/>
  <c r="BF177" i="2"/>
  <c r="BF179" i="2"/>
  <c r="BF182" i="2"/>
  <c r="BF190" i="2"/>
  <c r="BF191" i="2"/>
  <c r="BF192" i="2"/>
  <c r="BF189" i="2"/>
  <c r="BF199" i="2"/>
  <c r="BF134" i="2"/>
  <c r="BF138" i="2"/>
  <c r="BF140" i="2"/>
  <c r="BF143" i="2"/>
  <c r="BF149" i="2"/>
  <c r="BF151" i="2"/>
  <c r="BF153" i="2"/>
  <c r="BF154" i="2"/>
  <c r="BF161" i="2"/>
  <c r="BF163" i="2"/>
  <c r="BF169" i="2"/>
  <c r="BF171" i="2"/>
  <c r="BF173" i="2"/>
  <c r="BF175" i="2"/>
  <c r="BF178" i="2"/>
  <c r="BF181" i="2"/>
  <c r="BF183" i="2"/>
  <c r="BF185" i="2"/>
  <c r="BF186" i="2"/>
  <c r="BF187" i="2"/>
  <c r="BF193" i="2"/>
  <c r="BF198" i="2"/>
  <c r="F92" i="2"/>
  <c r="BF136" i="2"/>
  <c r="BF137" i="2"/>
  <c r="BF139" i="2"/>
  <c r="BF141" i="2"/>
  <c r="BF144" i="2"/>
  <c r="BF146" i="2"/>
  <c r="BF152" i="2"/>
  <c r="BF155" i="2"/>
  <c r="BF156" i="2"/>
  <c r="BF158" i="2"/>
  <c r="BF162" i="2"/>
  <c r="BF165" i="2"/>
  <c r="BF168" i="2"/>
  <c r="BF170" i="2"/>
  <c r="BF172" i="2"/>
  <c r="BF174" i="2"/>
  <c r="BF188" i="2"/>
  <c r="BF195" i="2"/>
  <c r="F37" i="2"/>
  <c r="BD95" i="1" s="1"/>
  <c r="AS94" i="1"/>
  <c r="F37" i="3"/>
  <c r="BD96" i="1" s="1"/>
  <c r="F37" i="4"/>
  <c r="BD97" i="1" s="1"/>
  <c r="F36" i="4"/>
  <c r="BC97" i="1" s="1"/>
  <c r="J35" i="7"/>
  <c r="AV101" i="1" s="1"/>
  <c r="F35" i="8"/>
  <c r="AZ102" i="1" s="1"/>
  <c r="F35" i="9"/>
  <c r="AZ103" i="1"/>
  <c r="J33" i="2"/>
  <c r="AV95" i="1" s="1"/>
  <c r="F36" i="3"/>
  <c r="BC96" i="1" s="1"/>
  <c r="J33" i="4"/>
  <c r="AV97" i="1"/>
  <c r="F38" i="5"/>
  <c r="BC99" i="1" s="1"/>
  <c r="F35" i="5"/>
  <c r="AZ99" i="1" s="1"/>
  <c r="F38" i="6"/>
  <c r="BC100" i="1"/>
  <c r="F37" i="7"/>
  <c r="BB101" i="1" s="1"/>
  <c r="F38" i="8"/>
  <c r="BC102" i="1" s="1"/>
  <c r="F39" i="9"/>
  <c r="BD103" i="1"/>
  <c r="F36" i="2"/>
  <c r="BC95" i="1" s="1"/>
  <c r="F35" i="3"/>
  <c r="BB96" i="1" s="1"/>
  <c r="F37" i="9"/>
  <c r="BB103" i="1"/>
  <c r="F35" i="7"/>
  <c r="AZ101" i="1" s="1"/>
  <c r="F39" i="8"/>
  <c r="BD102" i="1" s="1"/>
  <c r="F35" i="2"/>
  <c r="BB95" i="1"/>
  <c r="J33" i="3"/>
  <c r="AV96" i="1" s="1"/>
  <c r="F35" i="4"/>
  <c r="BB97" i="1" s="1"/>
  <c r="F37" i="5"/>
  <c r="BB99" i="1"/>
  <c r="J35" i="6"/>
  <c r="AV100" i="1" s="1"/>
  <c r="F37" i="6"/>
  <c r="BB100" i="1" s="1"/>
  <c r="F38" i="7"/>
  <c r="BC101" i="1"/>
  <c r="F37" i="8"/>
  <c r="BB102" i="1" s="1"/>
  <c r="J35" i="9"/>
  <c r="AV103" i="1" s="1"/>
  <c r="F33" i="2"/>
  <c r="AZ95" i="1"/>
  <c r="F33" i="3"/>
  <c r="AZ96" i="1" s="1"/>
  <c r="F33" i="4"/>
  <c r="AZ97" i="1" s="1"/>
  <c r="J35" i="5"/>
  <c r="AV99" i="1"/>
  <c r="F39" i="5"/>
  <c r="BD99" i="1" s="1"/>
  <c r="F35" i="6"/>
  <c r="AZ100" i="1" s="1"/>
  <c r="F39" i="6"/>
  <c r="BD100" i="1"/>
  <c r="F39" i="7"/>
  <c r="BD101" i="1" s="1"/>
  <c r="J35" i="8"/>
  <c r="AV102" i="1" s="1"/>
  <c r="F38" i="9"/>
  <c r="BC103" i="1"/>
  <c r="J164" i="9" l="1"/>
  <c r="J107" i="9" s="1"/>
  <c r="BK156" i="3"/>
  <c r="J156" i="3" s="1"/>
  <c r="J103" i="3" s="1"/>
  <c r="J180" i="2"/>
  <c r="J105" i="2" s="1"/>
  <c r="BK130" i="2"/>
  <c r="J130" i="2" s="1"/>
  <c r="J97" i="2" s="1"/>
  <c r="BK137" i="8"/>
  <c r="J137" i="8" s="1"/>
  <c r="J101" i="8" s="1"/>
  <c r="T129" i="9"/>
  <c r="P125" i="3"/>
  <c r="AU96" i="1"/>
  <c r="R156" i="3"/>
  <c r="R125" i="3" s="1"/>
  <c r="R166" i="2"/>
  <c r="R129" i="2"/>
  <c r="R246" i="8"/>
  <c r="BK127" i="6"/>
  <c r="T125" i="3"/>
  <c r="R137" i="8"/>
  <c r="R133" i="8" s="1"/>
  <c r="T166" i="2"/>
  <c r="T129" i="2"/>
  <c r="P131" i="4"/>
  <c r="BK130" i="9"/>
  <c r="P137" i="8"/>
  <c r="P133" i="8" s="1"/>
  <c r="AU102" i="1" s="1"/>
  <c r="P130" i="9"/>
  <c r="P129" i="9"/>
  <c r="AU103" i="1"/>
  <c r="R124" i="7"/>
  <c r="R123" i="7" s="1"/>
  <c r="P166" i="2"/>
  <c r="BK131" i="4"/>
  <c r="BK130" i="4" s="1"/>
  <c r="J130" i="4" s="1"/>
  <c r="J30" i="4" s="1"/>
  <c r="AG97" i="1" s="1"/>
  <c r="J131" i="4"/>
  <c r="J97" i="4" s="1"/>
  <c r="R151" i="4"/>
  <c r="P130" i="2"/>
  <c r="P129" i="2"/>
  <c r="AU95" i="1"/>
  <c r="T133" i="8"/>
  <c r="P151" i="4"/>
  <c r="T131" i="4"/>
  <c r="T130" i="4" s="1"/>
  <c r="R127" i="6"/>
  <c r="R126" i="6"/>
  <c r="T127" i="6"/>
  <c r="T126" i="6"/>
  <c r="R131" i="4"/>
  <c r="R130" i="4" s="1"/>
  <c r="BK126" i="5"/>
  <c r="J126" i="5" s="1"/>
  <c r="J99" i="5" s="1"/>
  <c r="BK134" i="8"/>
  <c r="J134" i="8" s="1"/>
  <c r="J99" i="8" s="1"/>
  <c r="BK208" i="4"/>
  <c r="J208" i="4" s="1"/>
  <c r="J108" i="4" s="1"/>
  <c r="BK138" i="6"/>
  <c r="J138" i="6" s="1"/>
  <c r="J103" i="6" s="1"/>
  <c r="BK246" i="8"/>
  <c r="J246" i="8"/>
  <c r="J108" i="8"/>
  <c r="J131" i="9"/>
  <c r="J100" i="9" s="1"/>
  <c r="BK149" i="9"/>
  <c r="J149" i="9"/>
  <c r="J103" i="9"/>
  <c r="BK126" i="3"/>
  <c r="J126" i="3"/>
  <c r="J97" i="3" s="1"/>
  <c r="BK154" i="9"/>
  <c r="J154" i="9" s="1"/>
  <c r="J105" i="9" s="1"/>
  <c r="BK123" i="7"/>
  <c r="J123" i="7" s="1"/>
  <c r="J98" i="7" s="1"/>
  <c r="BK125" i="3"/>
  <c r="J125" i="3" s="1"/>
  <c r="J96" i="3" s="1"/>
  <c r="BK129" i="2"/>
  <c r="J129" i="2"/>
  <c r="J96" i="2" s="1"/>
  <c r="J34" i="2"/>
  <c r="AW95" i="1" s="1"/>
  <c r="AT95" i="1" s="1"/>
  <c r="J36" i="5"/>
  <c r="AW99" i="1"/>
  <c r="AT99" i="1"/>
  <c r="F36" i="8"/>
  <c r="BA102" i="1" s="1"/>
  <c r="J34" i="3"/>
  <c r="AW96" i="1"/>
  <c r="AT96" i="1" s="1"/>
  <c r="J36" i="6"/>
  <c r="AW100" i="1"/>
  <c r="AT100" i="1"/>
  <c r="J36" i="8"/>
  <c r="AW102" i="1" s="1"/>
  <c r="AT102" i="1" s="1"/>
  <c r="F34" i="2"/>
  <c r="BA95" i="1" s="1"/>
  <c r="J34" i="4"/>
  <c r="AW97" i="1" s="1"/>
  <c r="AT97" i="1" s="1"/>
  <c r="J36" i="7"/>
  <c r="AW101" i="1" s="1"/>
  <c r="AT101" i="1" s="1"/>
  <c r="F36" i="9"/>
  <c r="BA103" i="1"/>
  <c r="F34" i="4"/>
  <c r="BA97" i="1"/>
  <c r="F36" i="6"/>
  <c r="BA100" i="1" s="1"/>
  <c r="J36" i="9"/>
  <c r="AW103" i="1"/>
  <c r="AT103" i="1"/>
  <c r="BB98" i="1"/>
  <c r="AX98" i="1" s="1"/>
  <c r="F34" i="3"/>
  <c r="BA96" i="1"/>
  <c r="F36" i="5"/>
  <c r="BA99" i="1"/>
  <c r="F36" i="7"/>
  <c r="BA101" i="1" s="1"/>
  <c r="BD98" i="1"/>
  <c r="BC98" i="1"/>
  <c r="AY98" i="1" s="1"/>
  <c r="AZ98" i="1"/>
  <c r="AV98" i="1" s="1"/>
  <c r="BK126" i="6" l="1"/>
  <c r="J126" i="6"/>
  <c r="J98" i="6"/>
  <c r="BK129" i="9"/>
  <c r="J129" i="9"/>
  <c r="J98" i="9" s="1"/>
  <c r="P130" i="4"/>
  <c r="AU97" i="1"/>
  <c r="BK133" i="8"/>
  <c r="J133" i="8"/>
  <c r="J98" i="8"/>
  <c r="BK125" i="5"/>
  <c r="J125" i="5" s="1"/>
  <c r="J98" i="5" s="1"/>
  <c r="J130" i="9"/>
  <c r="J99" i="9"/>
  <c r="J127" i="6"/>
  <c r="J99" i="6"/>
  <c r="AN97" i="1"/>
  <c r="J96" i="4"/>
  <c r="J39" i="4"/>
  <c r="J30" i="3"/>
  <c r="AG96" i="1"/>
  <c r="AN96" i="1"/>
  <c r="BB94" i="1"/>
  <c r="W31" i="1" s="1"/>
  <c r="AU98" i="1"/>
  <c r="J32" i="7"/>
  <c r="AG101" i="1"/>
  <c r="BD94" i="1"/>
  <c r="W33" i="1" s="1"/>
  <c r="BA98" i="1"/>
  <c r="AW98" i="1" s="1"/>
  <c r="AT98" i="1" s="1"/>
  <c r="J30" i="2"/>
  <c r="AG95" i="1"/>
  <c r="BC94" i="1"/>
  <c r="W32" i="1" s="1"/>
  <c r="AZ94" i="1"/>
  <c r="W29" i="1" s="1"/>
  <c r="J41" i="7" l="1"/>
  <c r="AN101" i="1"/>
  <c r="J39" i="3"/>
  <c r="J39" i="2"/>
  <c r="AN95" i="1"/>
  <c r="J32" i="5"/>
  <c r="AG99" i="1" s="1"/>
  <c r="J32" i="6"/>
  <c r="AG100" i="1"/>
  <c r="J32" i="9"/>
  <c r="AG103" i="1"/>
  <c r="J32" i="8"/>
  <c r="AG102" i="1" s="1"/>
  <c r="AN102" i="1" s="1"/>
  <c r="AU94" i="1"/>
  <c r="AX94" i="1"/>
  <c r="BA94" i="1"/>
  <c r="W30" i="1"/>
  <c r="AV94" i="1"/>
  <c r="AK29" i="1" s="1"/>
  <c r="AY94" i="1"/>
  <c r="J41" i="5" l="1"/>
  <c r="J41" i="8"/>
  <c r="J41" i="9"/>
  <c r="J41" i="6"/>
  <c r="AN99" i="1"/>
  <c r="AN100" i="1"/>
  <c r="AN103" i="1"/>
  <c r="AW94" i="1"/>
  <c r="AK30" i="1" s="1"/>
  <c r="AG98" i="1"/>
  <c r="AG94" i="1" s="1"/>
  <c r="AK26" i="1" s="1"/>
  <c r="AN98" i="1" l="1"/>
  <c r="AK35" i="1"/>
  <c r="AT94" i="1"/>
  <c r="AN94" i="1" s="1"/>
</calcChain>
</file>

<file path=xl/sharedStrings.xml><?xml version="1.0" encoding="utf-8"?>
<sst xmlns="http://schemas.openxmlformats.org/spreadsheetml/2006/main" count="6691" uniqueCount="1309">
  <si>
    <t>Export Komplet</t>
  </si>
  <si>
    <t/>
  </si>
  <si>
    <t>2.0</t>
  </si>
  <si>
    <t>False</t>
  </si>
  <si>
    <t>{ceb79bd3-894e-4c75-b6f5-7339f9f0673b}</t>
  </si>
  <si>
    <t>&gt;&gt;  skryté stĺpce  &lt;&lt;</t>
  </si>
  <si>
    <t>0,01</t>
  </si>
  <si>
    <t>20</t>
  </si>
  <si>
    <t>v ---  nižšie sa nachádzajú doplnkové a pomocné údaje k zostavám  --- v</t>
  </si>
  <si>
    <t>0,001</t>
  </si>
  <si>
    <t>Kód:</t>
  </si>
  <si>
    <t>Stavba:</t>
  </si>
  <si>
    <t>Obecný Úrad v obci Gemerská Poloma</t>
  </si>
  <si>
    <t>JKSO:</t>
  </si>
  <si>
    <t>KS:</t>
  </si>
  <si>
    <t>Miesto:</t>
  </si>
  <si>
    <t>Obec Gemerská Poloma</t>
  </si>
  <si>
    <t>Dátum:</t>
  </si>
  <si>
    <t>Objednávateľ:</t>
  </si>
  <si>
    <t>IČO:</t>
  </si>
  <si>
    <t>IČ DPH:</t>
  </si>
  <si>
    <t>Zhotoviteľ:</t>
  </si>
  <si>
    <t xml:space="preserve"> </t>
  </si>
  <si>
    <t>Projektant:</t>
  </si>
  <si>
    <t>JM1 s.r.o., Krajná Poľana 56,090 05</t>
  </si>
  <si>
    <t>True</t>
  </si>
  <si>
    <t>Spracovateľ:</t>
  </si>
  <si>
    <t>Ing.Jozef Feciľak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</si>
  <si>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</si>
  <si>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</si>
  <si>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</si>
  <si>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</si>
  <si>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</si>
  <si>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</si>
  <si>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</si>
  <si>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</si>
  <si>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</si>
  <si>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</si>
  <si>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</si>
  <si>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</si>
  <si>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</si>
  <si>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</si>
  <si>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</si>
  <si>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</si>
  <si>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</si>
  <si>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</si>
  <si>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</si>
  <si>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</si>
  <si>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</si>
  <si>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</si>
  <si>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</si>
  <si>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</si>
  <si>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</si>
  <si>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</si>
  <si>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</si>
  <si>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</si>
  <si>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</si>
  <si>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</si>
  <si>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</si>
  <si>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</si>
  <si>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</si>
  <si>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</si>
  <si>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</si>
  <si>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</si>
  <si>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</si>
  <si>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</si>
  <si>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</si>
  <si>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</si>
  <si>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</si>
  <si>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</si>
  <si>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</si>
  <si>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</si>
  <si>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</si>
  <si>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</si>
  <si>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SO01.1</t>
  </si>
  <si>
    <t>Zateplenie obvodového plášta</t>
  </si>
  <si>
    <t>STA</t>
  </si>
  <si>
    <t>1</t>
  </si>
  <si>
    <t>{9f36b825-ff7b-43bb-9295-3ad618c4fe6d}</t>
  </si>
  <si>
    <t>SO01.2</t>
  </si>
  <si>
    <t>Výmena výplní otvorov</t>
  </si>
  <si>
    <t>{d46d3272-7d3f-456f-a82f-ff73c0c927fe}</t>
  </si>
  <si>
    <t>SO01.3</t>
  </si>
  <si>
    <t>Zateplenie strešného plášťa</t>
  </si>
  <si>
    <t>{c2697c0c-e48b-48ff-925e-6799c7b352fa}</t>
  </si>
  <si>
    <t>SO01.O</t>
  </si>
  <si>
    <t>Ostatné výdavky</t>
  </si>
  <si>
    <t>{220c333a-be27-4bf6-81cd-59a8f81f3d4c}</t>
  </si>
  <si>
    <t>SO01.4</t>
  </si>
  <si>
    <t>Zateplenie stropu nad suterénom</t>
  </si>
  <si>
    <t>Časť</t>
  </si>
  <si>
    <t>2</t>
  </si>
  <si>
    <t>{27a732b5-08c8-4597-a506-410eb4978f6b}</t>
  </si>
  <si>
    <t>SO01.5</t>
  </si>
  <si>
    <t>Meranie a regulácia</t>
  </si>
  <si>
    <t>{6e4ba85b-53a3-4ebc-a8ce-d67efa152090}</t>
  </si>
  <si>
    <t>SO01.OSV</t>
  </si>
  <si>
    <t>Výmena osvetlenia</t>
  </si>
  <si>
    <t>{b008bc12-680c-4e20-a4e5-5cf5f1e08569}</t>
  </si>
  <si>
    <t>SO01.UK</t>
  </si>
  <si>
    <t>Vykurovanie</t>
  </si>
  <si>
    <t>{542bcd1f-cdbf-4f02-8b17-e6846ce83aa9}</t>
  </si>
  <si>
    <t>SO01.VZT</t>
  </si>
  <si>
    <t>Vzduchotechnika</t>
  </si>
  <si>
    <t>{03ff8ced-24b7-4388-b587-e2788aca34be}</t>
  </si>
  <si>
    <t>KRYCÍ LIST ROZPOČTU</t>
  </si>
  <si>
    <t>Objekt:</t>
  </si>
  <si>
    <t>SO01.1 - Zateplenie obvodového plášta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</si>
  <si>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</si>
  <si>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</si>
  <si>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</si>
  <si>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</si>
  <si>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</si>
  <si>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</si>
  <si>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</si>
  <si>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</si>
  <si>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</si>
  <si>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</si>
  <si>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</si>
  <si>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</si>
  <si>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</si>
  <si>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</si>
  <si>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 vzduchotechnických zariadení</t>
  </si>
  <si>
    <t xml:space="preserve">    783 - Dokončovacie práce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</si>
  <si>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</si>
  <si>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</si>
  <si>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</si>
  <si>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</si>
  <si>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</si>
  <si>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</si>
  <si>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</si>
  <si>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</si>
  <si>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</si>
  <si>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</si>
  <si>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</si>
  <si>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</si>
  <si>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</si>
  <si>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</si>
  <si>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</si>
  <si>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</si>
  <si>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</si>
  <si>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</si>
  <si>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</si>
  <si>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216904112.S</t>
  </si>
  <si>
    <t>Očistenie plôch tlakovou vodou alebo vzduchom stien akéhokoľvek muriva a rubu klenieb</t>
  </si>
  <si>
    <t>m2</t>
  </si>
  <si>
    <t>4</t>
  </si>
  <si>
    <t>-337782933</t>
  </si>
  <si>
    <t>6</t>
  </si>
  <si>
    <t>Úpravy povrchov, podlahy, osadenie</t>
  </si>
  <si>
    <t>610991111.S</t>
  </si>
  <si>
    <t>Zakrývanie výplní vnútorných okenných otvorov, predmetov a konštrukcií</t>
  </si>
  <si>
    <t>-1007082204</t>
  </si>
  <si>
    <t>3</t>
  </si>
  <si>
    <t>622460112.S</t>
  </si>
  <si>
    <t>Príprava vonkajšieho podkladu stien na betónové podklady kontaktným mostíkom</t>
  </si>
  <si>
    <t>1044929206</t>
  </si>
  <si>
    <t>622460124.S</t>
  </si>
  <si>
    <t>Príprava vonkajšieho podkladu stien penetráciou pod omietky a nátery</t>
  </si>
  <si>
    <t>2011513378</t>
  </si>
  <si>
    <t>5</t>
  </si>
  <si>
    <t>622460151.S</t>
  </si>
  <si>
    <t>Príprava vonkajšieho podkladu stien cementovým prednástrekom, hr. 3 mm</t>
  </si>
  <si>
    <t>2143232191</t>
  </si>
  <si>
    <t>622460241.S</t>
  </si>
  <si>
    <t>Vonkajšia omietka stien vápennocementová jadrová (hrubá), hr. 10 mm</t>
  </si>
  <si>
    <t>-333135647</t>
  </si>
  <si>
    <t>7</t>
  </si>
  <si>
    <t>622461053.S</t>
  </si>
  <si>
    <t>Vonkajšia omietka stien pastovitá silikónová roztieraná, hr. 2 mm</t>
  </si>
  <si>
    <t>921357358</t>
  </si>
  <si>
    <t>8</t>
  </si>
  <si>
    <t>622461281.S</t>
  </si>
  <si>
    <t>Vonkajšia omietka stien pastovitá dekoratívna mozaiková</t>
  </si>
  <si>
    <t>153510126</t>
  </si>
  <si>
    <t>9</t>
  </si>
  <si>
    <t>622481119.S1</t>
  </si>
  <si>
    <t>Príplatok za potiahnutie vonkajších stien pancierovou sklotextílnou mriežkou s celoplošným prilepením</t>
  </si>
  <si>
    <t>1062742734</t>
  </si>
  <si>
    <t>10</t>
  </si>
  <si>
    <t>622901110.S</t>
  </si>
  <si>
    <t xml:space="preserve">Očistenie po opravách vonkajších omietok </t>
  </si>
  <si>
    <t>-653849042</t>
  </si>
  <si>
    <t>11</t>
  </si>
  <si>
    <t>625250592.S</t>
  </si>
  <si>
    <t>Kontaktný zatepľovací systém soklovej alebo vodou namáhanej časti hr. 140 mm, zatĺkacie kotvy</t>
  </si>
  <si>
    <t>-872627067</t>
  </si>
  <si>
    <t>12</t>
  </si>
  <si>
    <t>625250741.S</t>
  </si>
  <si>
    <t>Kontaktný zatepľovací systém z minerálnej vlny hr. 160 mm, zatĺkacie kotvy</t>
  </si>
  <si>
    <t>-285708950</t>
  </si>
  <si>
    <t>Ostatné konštrukcie a práce-búranie</t>
  </si>
  <si>
    <t>13</t>
  </si>
  <si>
    <t>941941041.S</t>
  </si>
  <si>
    <t>Montáž lešenia ľahkého pracovného radového s podlahami šírky nad 1,00 do 1,20 m, výšky do 10 m</t>
  </si>
  <si>
    <t>1106048615</t>
  </si>
  <si>
    <t>14</t>
  </si>
  <si>
    <t>941941291.S</t>
  </si>
  <si>
    <t>Príplatok za prvý a každý ďalší i začatý mesiac použitia lešenia ľahkého pracovného radového s podlahami šírky nad 1,00 do 1,20 m, výšky do 10 m</t>
  </si>
  <si>
    <t>931637294</t>
  </si>
  <si>
    <t>15</t>
  </si>
  <si>
    <t>941941841.S</t>
  </si>
  <si>
    <t>Demontáž lešenia ľahkého pracovného radového s podlahami šírky nad 1,00 do 1,20 m, výšky do 10 m</t>
  </si>
  <si>
    <t>590469541</t>
  </si>
  <si>
    <t>16</t>
  </si>
  <si>
    <t>952901111.S</t>
  </si>
  <si>
    <t>Vyčistenie budov pri výške podlaží do 4 m</t>
  </si>
  <si>
    <t>-1527222010</t>
  </si>
  <si>
    <t>17</t>
  </si>
  <si>
    <t>953945315.S</t>
  </si>
  <si>
    <t>Hliníkový soklový profil šírky 163 mm</t>
  </si>
  <si>
    <t>m</t>
  </si>
  <si>
    <t>1328769142</t>
  </si>
  <si>
    <t>18</t>
  </si>
  <si>
    <t>953995406.S</t>
  </si>
  <si>
    <t>Okenný a dverový začisťovací profil</t>
  </si>
  <si>
    <t>-1615728112</t>
  </si>
  <si>
    <t>19</t>
  </si>
  <si>
    <t>953995412.S</t>
  </si>
  <si>
    <t>Nadokenný profil s priznanou okapničkou</t>
  </si>
  <si>
    <t>563852150</t>
  </si>
  <si>
    <t>953995421.S</t>
  </si>
  <si>
    <t>Rohový profil s integrovanou sieťovinou - pevný</t>
  </si>
  <si>
    <t>-1983538078</t>
  </si>
  <si>
    <t>21</t>
  </si>
  <si>
    <t>962081141.S</t>
  </si>
  <si>
    <t>Búranie muriva priečok zo sklenených tvárnic, hr. do 150 mm,  -0,08200t</t>
  </si>
  <si>
    <t>1910579606</t>
  </si>
  <si>
    <t>22</t>
  </si>
  <si>
    <t>978036161.S</t>
  </si>
  <si>
    <t>Otlčenie omietok šľachtených a pod., vonkajších brizolitových, v rozsahu do 50 %,  -0,02900t</t>
  </si>
  <si>
    <t>544510051</t>
  </si>
  <si>
    <t>23</t>
  </si>
  <si>
    <t>978059231.S</t>
  </si>
  <si>
    <t>Odsekanie a odobratie obkladov zo stien z umelého kameňa vrátane podkladovej omietky nad 2 m2,  -0,16900t</t>
  </si>
  <si>
    <t>703535840</t>
  </si>
  <si>
    <t>24</t>
  </si>
  <si>
    <t>979011111.S</t>
  </si>
  <si>
    <t>Zvislá doprava sutiny a vybúraných hmôt za prvé podlažie nad alebo pod základným podlažím</t>
  </si>
  <si>
    <t>t</t>
  </si>
  <si>
    <t>-1768632595</t>
  </si>
  <si>
    <t>25</t>
  </si>
  <si>
    <t>979081111.S</t>
  </si>
  <si>
    <t>Odvoz sutiny a vybúraných hmôt na skládku do 1 km</t>
  </si>
  <si>
    <t>2106834458</t>
  </si>
  <si>
    <t>26</t>
  </si>
  <si>
    <t>979081121.S</t>
  </si>
  <si>
    <t>Odvoz sutiny a vybúraných hmôt na skládku za každý ďalší 1 km</t>
  </si>
  <si>
    <t>1309230846</t>
  </si>
  <si>
    <t>27</t>
  </si>
  <si>
    <t>979082111.S</t>
  </si>
  <si>
    <t>Vnútrostavenisková doprava sutiny a vybúraných hmôt do 10 m</t>
  </si>
  <si>
    <t>1236173302</t>
  </si>
  <si>
    <t>28</t>
  </si>
  <si>
    <t>979082121.S</t>
  </si>
  <si>
    <t>Vnútrostavenisková doprava sutiny a vybúraných hmôt za každých ďalších 5 m</t>
  </si>
  <si>
    <t>-634181185</t>
  </si>
  <si>
    <t>29</t>
  </si>
  <si>
    <t>979087213.S</t>
  </si>
  <si>
    <t>Nakladanie na dopravné prostriedky pre vodorovnú dopravu vybúraných hmôt</t>
  </si>
  <si>
    <t>-1389209626</t>
  </si>
  <si>
    <t>30</t>
  </si>
  <si>
    <t>979089012.S</t>
  </si>
  <si>
    <t>Poplatok za skladovanie - betón, tehly, dlaždice (17 01) ostatné</t>
  </si>
  <si>
    <t>-63537078</t>
  </si>
  <si>
    <t>99</t>
  </si>
  <si>
    <t>Presun hmôt HSV</t>
  </si>
  <si>
    <t>31</t>
  </si>
  <si>
    <t>999281111.S</t>
  </si>
  <si>
    <t>Presun hmôt pre opravy a údržbu objektov vrátane vonkajších plášťov výšky do 25 m</t>
  </si>
  <si>
    <t>-1783402964</t>
  </si>
  <si>
    <t>PSV</t>
  </si>
  <si>
    <t>Práce a dodávky PSV</t>
  </si>
  <si>
    <t>764</t>
  </si>
  <si>
    <t>Konštrukcie klampiarske</t>
  </si>
  <si>
    <t>32</t>
  </si>
  <si>
    <t>764331420.S</t>
  </si>
  <si>
    <t>Lemovanie z LKP plechu, múrov na strechách s tvrdou krytinou r.š. 250 mm</t>
  </si>
  <si>
    <t>-1340764302</t>
  </si>
  <si>
    <t>33</t>
  </si>
  <si>
    <t>764410440.S</t>
  </si>
  <si>
    <t>Oplechovanie parapetov z LKP plechu, vrátane rohov r.š. 250 mm</t>
  </si>
  <si>
    <t>-1446197144</t>
  </si>
  <si>
    <t>34</t>
  </si>
  <si>
    <t>764410850.S</t>
  </si>
  <si>
    <t>Demontáž oplechovania parapetov rš od 100 do 330 mm,  -0,00135t</t>
  </si>
  <si>
    <t>-584814163</t>
  </si>
  <si>
    <t>35</t>
  </si>
  <si>
    <t>764430460.S</t>
  </si>
  <si>
    <t>Oplechovanie muriva a atík z LKP plechu, vrátane rohov r.š. 945 mm</t>
  </si>
  <si>
    <t>568763196</t>
  </si>
  <si>
    <t>36</t>
  </si>
  <si>
    <t>764430850.S</t>
  </si>
  <si>
    <t>Demontáž oplechovania múrov a nadmuroviek rš 600 mm,  -0,00337t</t>
  </si>
  <si>
    <t>-1330669324</t>
  </si>
  <si>
    <t>37</t>
  </si>
  <si>
    <t>764454452.S</t>
  </si>
  <si>
    <t>Zvodové rúry z LKP plechu, kruhové priemer 80 mm</t>
  </si>
  <si>
    <t>-1215127570</t>
  </si>
  <si>
    <t>38</t>
  </si>
  <si>
    <t>764454801.S</t>
  </si>
  <si>
    <t>Demontáž odpadových rúr kruhových, s priemerom 75 a 100 mm,  -0,00226t</t>
  </si>
  <si>
    <t>112073733</t>
  </si>
  <si>
    <t>39</t>
  </si>
  <si>
    <t>998764102.S</t>
  </si>
  <si>
    <t>Presun hmôt pre konštrukcie klampiarske v objektoch výšky nad 6 do 12 m</t>
  </si>
  <si>
    <t>121960875</t>
  </si>
  <si>
    <t>766</t>
  </si>
  <si>
    <t>Konštrukcie stolárske</t>
  </si>
  <si>
    <t>40</t>
  </si>
  <si>
    <t>766421221.S</t>
  </si>
  <si>
    <t>Montáž obloženia podhľadov rovných palubovkami na pero a drážku smrekovcovými, šírky nad 40 do 60 mm</t>
  </si>
  <si>
    <t>-1521223520</t>
  </si>
  <si>
    <t>41</t>
  </si>
  <si>
    <t>M</t>
  </si>
  <si>
    <t>611920006500.S</t>
  </si>
  <si>
    <t>Drevený obklad tatranský profil, hrúbka 15 mm, šírka 96 mm, červený smrek, I. trieda</t>
  </si>
  <si>
    <t>1570361477</t>
  </si>
  <si>
    <t>42</t>
  </si>
  <si>
    <t>998766102.S</t>
  </si>
  <si>
    <t>Presun hmot pre konštrukcie stolárske v objektoch výšky nad 6 do 12 m</t>
  </si>
  <si>
    <t>-2077249149</t>
  </si>
  <si>
    <t>767</t>
  </si>
  <si>
    <t>Konštrukcie doplnkové kovové</t>
  </si>
  <si>
    <t>43</t>
  </si>
  <si>
    <t>767851801.S</t>
  </si>
  <si>
    <t>Demontáž a spätná montáž striešky</t>
  </si>
  <si>
    <t>kpl</t>
  </si>
  <si>
    <t>-1973595213</t>
  </si>
  <si>
    <t>44</t>
  </si>
  <si>
    <t>767995101R1</t>
  </si>
  <si>
    <t>Demontáž a spätná montáž ostatných atypických prvkov fasády</t>
  </si>
  <si>
    <t>kg</t>
  </si>
  <si>
    <t>1695726113</t>
  </si>
  <si>
    <t>45</t>
  </si>
  <si>
    <t>998767102</t>
  </si>
  <si>
    <t>Presun hmôt pre kovové stavebné doplnkové konštrukcie v objektoch výšky nad 6 do 12 m</t>
  </si>
  <si>
    <t>708757586</t>
  </si>
  <si>
    <t>769</t>
  </si>
  <si>
    <t>Montáž vzduchotechnických zariadení</t>
  </si>
  <si>
    <t>46</t>
  </si>
  <si>
    <t>769035030.S</t>
  </si>
  <si>
    <t>Montáž mriežky na odvod vzduchu do prierezu 0.078 m2</t>
  </si>
  <si>
    <t>ks</t>
  </si>
  <si>
    <t>-457435063</t>
  </si>
  <si>
    <t>47</t>
  </si>
  <si>
    <t>429720217500.S</t>
  </si>
  <si>
    <t>Mriežka hliníková so skrutkami kruhová d=120mm</t>
  </si>
  <si>
    <t>983885148</t>
  </si>
  <si>
    <t>48</t>
  </si>
  <si>
    <t>769035081.S</t>
  </si>
  <si>
    <t>Montáž krycej mriežky hranatej prierezu 0.125-0.355 m2</t>
  </si>
  <si>
    <t>1746229698</t>
  </si>
  <si>
    <t>49</t>
  </si>
  <si>
    <t>429720200300.S</t>
  </si>
  <si>
    <t>Mriežka krycia hranatá, rozmery šxv 400x315 mm</t>
  </si>
  <si>
    <t>-961924217</t>
  </si>
  <si>
    <t>50</t>
  </si>
  <si>
    <t>769035084.S</t>
  </si>
  <si>
    <t>Montáž krycej mriežky hranatej prierezu 0.360-0.795 m2</t>
  </si>
  <si>
    <t>-1653767039</t>
  </si>
  <si>
    <t>51</t>
  </si>
  <si>
    <t>429720201600.S</t>
  </si>
  <si>
    <t>Mriežka krycia hranatá, rozmery šxv 600x600 mm</t>
  </si>
  <si>
    <t>-1269107502</t>
  </si>
  <si>
    <t>52</t>
  </si>
  <si>
    <t>769082785.S</t>
  </si>
  <si>
    <t>Demontáž krycej mriežky hranatej do prierezu 0.100 m2,  -0,0024 t</t>
  </si>
  <si>
    <t>-1788714807</t>
  </si>
  <si>
    <t>53</t>
  </si>
  <si>
    <t>769082790.S</t>
  </si>
  <si>
    <t>Demontáž krycej mriežky prierezu 0.125-0.355 m2,  -0,0048 t</t>
  </si>
  <si>
    <t>211491125</t>
  </si>
  <si>
    <t>54</t>
  </si>
  <si>
    <t>998769203.S</t>
  </si>
  <si>
    <t>Presun hmôt pre montáž vzduchotechnických zariadení v stavbe (objekte) výšky nad 7 do 24 m</t>
  </si>
  <si>
    <t>992891993</t>
  </si>
  <si>
    <t>783</t>
  </si>
  <si>
    <t>Dokončovacie práce - nátery</t>
  </si>
  <si>
    <t>55</t>
  </si>
  <si>
    <t>783224900.S</t>
  </si>
  <si>
    <t>Oprava náterov kov.stav.doplnk.konštr. syntetické na vzduchu schnúce jednonásobné s 1x emailovaním - 70μm</t>
  </si>
  <si>
    <t>309257513</t>
  </si>
  <si>
    <t>Práce a dodávky M</t>
  </si>
  <si>
    <t>21-M</t>
  </si>
  <si>
    <t>Elektromontáže</t>
  </si>
  <si>
    <t>56</t>
  </si>
  <si>
    <t>210021361R</t>
  </si>
  <si>
    <t>Vysunutie plechovej skrine na fasáde</t>
  </si>
  <si>
    <t>64</t>
  </si>
  <si>
    <t>-266757001</t>
  </si>
  <si>
    <t>57</t>
  </si>
  <si>
    <t>210293001.SR</t>
  </si>
  <si>
    <t>Údržba bleskozvodov uloženie jestvujúcich zvodových vodičov do KZS</t>
  </si>
  <si>
    <t>539473566</t>
  </si>
  <si>
    <t>SO01.2 - Výmena výplní otvorov</t>
  </si>
  <si>
    <t xml:space="preserve">    3 - Zvislé a kompletné konštrukcie</t>
  </si>
  <si>
    <t xml:space="preserve">    784 - Dokončovacie práce - maľby</t>
  </si>
  <si>
    <t>216904212.S</t>
  </si>
  <si>
    <t>Očistenie plôch stlačeným vzduchom L stien akéhokoľvek muriva a rubu klenieb</t>
  </si>
  <si>
    <t>483707484</t>
  </si>
  <si>
    <t>Zvislé a kompletné konštrukcie</t>
  </si>
  <si>
    <t>310239211.S</t>
  </si>
  <si>
    <t>Zamurovanie otvoru s plochou nad 1 do 4 m2 v murive nadzákladného tehlami na maltu vápennocementovú</t>
  </si>
  <si>
    <t>m3</t>
  </si>
  <si>
    <t>1838140873</t>
  </si>
  <si>
    <t>612425931.S</t>
  </si>
  <si>
    <t>Omietka vápenná vnútorného ostenia okenného alebo dverného štuková</t>
  </si>
  <si>
    <t>1158059578</t>
  </si>
  <si>
    <t>612460124.S</t>
  </si>
  <si>
    <t>Príprava vnútorného podkladu stien penetráciou pod omietky a nátery</t>
  </si>
  <si>
    <t>-591657665</t>
  </si>
  <si>
    <t>612460151.S</t>
  </si>
  <si>
    <t>Príprava vnútorného podkladu stien cementovým prednástrekom, hr. 3 mm</t>
  </si>
  <si>
    <t>1828846208</t>
  </si>
  <si>
    <t>612460242.S</t>
  </si>
  <si>
    <t>Vnútorná omietka stien vápennocementová jadrová (hrubá), hr. 15 mm</t>
  </si>
  <si>
    <t>-356903421</t>
  </si>
  <si>
    <t>648991113.S</t>
  </si>
  <si>
    <t>Osadenie parapetných dosiek z plastických a poloplast., hmôt, š. nad 200 mm</t>
  </si>
  <si>
    <t>1604736764</t>
  </si>
  <si>
    <t>611560000400.S</t>
  </si>
  <si>
    <t>Parapetná doska plastová, šírka 300 mm, komôrková vnútorná, biela</t>
  </si>
  <si>
    <t>636096723</t>
  </si>
  <si>
    <t>611560000800.S</t>
  </si>
  <si>
    <t>Plastové krytky k vnútorným parapetom plastovým, pár, vo farbe biela</t>
  </si>
  <si>
    <t>-540628297</t>
  </si>
  <si>
    <t>953945351.S</t>
  </si>
  <si>
    <t>Hliníkový rohový ochranný profil s integrovanou mriežkou</t>
  </si>
  <si>
    <t>-1127481613</t>
  </si>
  <si>
    <t>715318427</t>
  </si>
  <si>
    <t>967031132.S</t>
  </si>
  <si>
    <t>Prikresanie rovných ostení, bez odstupu, po hrubom vybúraní otvorov, v murive tehl. na maltu,  -0,05700t</t>
  </si>
  <si>
    <t>-767827963</t>
  </si>
  <si>
    <t>968061125.S</t>
  </si>
  <si>
    <t>Vyvesenie dreveného dverného krídla do suti plochy do 2 m2, -0,02400t</t>
  </si>
  <si>
    <t>-2136949395</t>
  </si>
  <si>
    <t>968072455.S</t>
  </si>
  <si>
    <t>Vybúranie kovových dverových zárubní plochy do 2 m2,  -0,07600t</t>
  </si>
  <si>
    <t>-169737862</t>
  </si>
  <si>
    <t>968081115.S</t>
  </si>
  <si>
    <t>Demontáž okien a dverí plastových, 1 bm obvodu - 0,007t</t>
  </si>
  <si>
    <t>-12116044</t>
  </si>
  <si>
    <t>978036191.S</t>
  </si>
  <si>
    <t>Otlčenie omietok šľachtených a pod., vonkajších brizolitových, v rozsahu do 100 %,  -0,05000t</t>
  </si>
  <si>
    <t>-1356442438</t>
  </si>
  <si>
    <t>1045459061</t>
  </si>
  <si>
    <t>519079778</t>
  </si>
  <si>
    <t>956515425</t>
  </si>
  <si>
    <t>-1975403809</t>
  </si>
  <si>
    <t>-2135459132</t>
  </si>
  <si>
    <t>-1539099659</t>
  </si>
  <si>
    <t>979089112.S</t>
  </si>
  <si>
    <t>Poplatok za skladovanie - drevo, sklo, plasty (17 02 ), ostatné</t>
  </si>
  <si>
    <t>146990097</t>
  </si>
  <si>
    <t>1308590118</t>
  </si>
  <si>
    <t>766621400.S</t>
  </si>
  <si>
    <t>Montáž okien plastových s hydroizolačnými ISO páskami (exteriérová a interiérová)</t>
  </si>
  <si>
    <t>-700664648</t>
  </si>
  <si>
    <t>283290006100.S</t>
  </si>
  <si>
    <t>Tesniaca paropriepustná fólia polymér-flísová, š. 290 mm, dĺ. 30 m, pre tesnenie pripájacej škáry okenného rámu a muriva z exteriéru</t>
  </si>
  <si>
    <t>1235168578</t>
  </si>
  <si>
    <t>283290006200.S</t>
  </si>
  <si>
    <t>Tesniaca paronepriepustná fólia polymér-flísová, š. 70 mm, dĺ. 30 m, pre tesnenie pripájacej škáry okenného rámu a muriva z interiéru</t>
  </si>
  <si>
    <t>-588955005</t>
  </si>
  <si>
    <t>611410006700R1</t>
  </si>
  <si>
    <t>Plastové okno dvojdielne O+OS, vxš 1800x1500 mm, izolačné trojsklo, 6 komorový profil, obojstranne biely rám</t>
  </si>
  <si>
    <t>-1631791515</t>
  </si>
  <si>
    <t>611410006700R2</t>
  </si>
  <si>
    <t>Plastové okno dvojdielne O+OS, vxš 2200x1500 mm, izolačné trojsklo, 6 komorový profil, obojstranne biely rám</t>
  </si>
  <si>
    <t>1659485162</t>
  </si>
  <si>
    <t>611410006700R3</t>
  </si>
  <si>
    <t>Plastové okno dvojdielne O+OS, vxš 1500x1500 mm, izolačné trojsklo, 6 komorový profil, obojstranne biely rám</t>
  </si>
  <si>
    <t>396146154</t>
  </si>
  <si>
    <t>611410006700R4</t>
  </si>
  <si>
    <t>Plastové okno dvojdielne O+OS, vxš 1500x1800 mm, izolačné trojsklo, 6 komorový profil, obojstranne biely rám</t>
  </si>
  <si>
    <t>-621441158</t>
  </si>
  <si>
    <t>611410006700R5</t>
  </si>
  <si>
    <t>Plastové okno dvojdielne O+OS, vxš 1500x1200 mm, izolačné trojsklo, 6 komorový profil, obojstranne biely rám</t>
  </si>
  <si>
    <t>-283552008</t>
  </si>
  <si>
    <t>611410006700R6</t>
  </si>
  <si>
    <t>Plastové okno štvordielne 2xO+2xOS, vxš 1500x2800 mm, izolačné trojsklo, 6 komorový profil, obojstranne biely rám</t>
  </si>
  <si>
    <t>-2055207585</t>
  </si>
  <si>
    <t>611410006700R7</t>
  </si>
  <si>
    <t>Plastové okno jednodielne OS, vxš 1000x705 mm, izolačné trojsklo, 6 komorový profil, obojstranne biely rám</t>
  </si>
  <si>
    <t>-833496120</t>
  </si>
  <si>
    <t>611410006700R8</t>
  </si>
  <si>
    <t>Plastové okno jednodielne OS, vxš 1000x970 mm, izolačné trojsklo, 6 komorový profil, obojstranne biely rám</t>
  </si>
  <si>
    <t>-623910788</t>
  </si>
  <si>
    <t>611410006700R9</t>
  </si>
  <si>
    <t>Plastové okno jednodielne OS, vxš 900x600 mm, izolačné trojsklo, 6 komorový profil, obojstranne biely rám</t>
  </si>
  <si>
    <t>204248429</t>
  </si>
  <si>
    <t>611310000300.S</t>
  </si>
  <si>
    <t>Strešné okno drevené kyvné, šxv 600x1000 mm v prírodnej farbe, bez ventilačnej mriežky</t>
  </si>
  <si>
    <t>-290574264</t>
  </si>
  <si>
    <t>766641071.S</t>
  </si>
  <si>
    <t>Montáž dverí plastových s hydroizolačnými ISO páskami (exteriérová a interiérová)</t>
  </si>
  <si>
    <t>1590772538</t>
  </si>
  <si>
    <t>1936383649</t>
  </si>
  <si>
    <t>1673296466</t>
  </si>
  <si>
    <t>611420000100R1</t>
  </si>
  <si>
    <t>Plastové dvere štvordielne 2900x2200mm, bočné svetlíky, biele, kľučka - kľučka, presklenné izolačné trojsklo</t>
  </si>
  <si>
    <t>-127322686</t>
  </si>
  <si>
    <t>611420000100R2</t>
  </si>
  <si>
    <t>Plastové dvere dvojkrídlové 1500x2200mm, biele, kľučka - kľučka</t>
  </si>
  <si>
    <t>897433063</t>
  </si>
  <si>
    <t>61142000010R3</t>
  </si>
  <si>
    <t>Plastové dvere jednokrídlové 900x2050mm, biele, kľučka - kľučka, plné</t>
  </si>
  <si>
    <t>677678356</t>
  </si>
  <si>
    <t>766694985.S</t>
  </si>
  <si>
    <t>Demontáž parapetnej dosky plastovej šírky do 300 mm, dĺžky do 1600 mm, -0,003t</t>
  </si>
  <si>
    <t>718017701</t>
  </si>
  <si>
    <t>-1252009234</t>
  </si>
  <si>
    <t>784</t>
  </si>
  <si>
    <t>Dokončovacie práce - maľby</t>
  </si>
  <si>
    <t>784410030.S</t>
  </si>
  <si>
    <t>Oblepenie soklov, stykov, okrajov a iných zariadení, výšky miestnosti do 3,80 m</t>
  </si>
  <si>
    <t>1865249627</t>
  </si>
  <si>
    <t>784418011.S</t>
  </si>
  <si>
    <t>Zakrývanie otvorov, podláh a zariadení fóliou v miestnostiach alebo na schodisku</t>
  </si>
  <si>
    <t>635949266</t>
  </si>
  <si>
    <t>784418012.S</t>
  </si>
  <si>
    <t>Zakrývanie podláh a zariadení papierom v miestnostiach alebo na schodisku</t>
  </si>
  <si>
    <t>1061199455</t>
  </si>
  <si>
    <t>784452261.S</t>
  </si>
  <si>
    <t>Maľby z maliarskych zmesí na vodnej báze, ručne nanášané jednonásobné základné na podklad jemnozrnný výšky do 3,80 m</t>
  </si>
  <si>
    <t>-9668514</t>
  </si>
  <si>
    <t>784452371.S</t>
  </si>
  <si>
    <t>Maľby z maliarskych zmesí na vodnej báze, ručne nanášané tónované dvojnásobné na jemnozrnný podklad výšky do 3,80 m</t>
  </si>
  <si>
    <t>-1424951141</t>
  </si>
  <si>
    <t>SO01.3 - Zateplenie strešného plášťa</t>
  </si>
  <si>
    <t xml:space="preserve">    4 - Vodorovné konštrukcie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</si>
  <si>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</si>
  <si>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</si>
  <si>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</si>
  <si>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765 - Konštrukcie - krytiny tvrdé</t>
  </si>
  <si>
    <t xml:space="preserve">    776 - Podlahy povlakové</t>
  </si>
  <si>
    <t xml:space="preserve">    783 - Nátery</t>
  </si>
  <si>
    <t>Vodorovné konštrukcie</t>
  </si>
  <si>
    <t>417321414.S</t>
  </si>
  <si>
    <t>Betón stužujúcich pásov a vencov železový tr. C 20/25</t>
  </si>
  <si>
    <t>1585961338</t>
  </si>
  <si>
    <t>417351115.S</t>
  </si>
  <si>
    <t>Debnenie bočníc stužujúcich pásov a vencov vrátane vzpier zhotovenie</t>
  </si>
  <si>
    <t>2139670061</t>
  </si>
  <si>
    <t>417351116.S</t>
  </si>
  <si>
    <t>Debnenie bočníc stužujúcich pásov a vencov vrátane vzpier odstránenie</t>
  </si>
  <si>
    <t>-2045336115</t>
  </si>
  <si>
    <t>417361821.S</t>
  </si>
  <si>
    <t>Výstuž stužujúcich pásov a vencov z betonárskej ocele B500 (10505)</t>
  </si>
  <si>
    <t>-1783680132</t>
  </si>
  <si>
    <t>9111111R</t>
  </si>
  <si>
    <t>Prenájom pojazdného žeriavu do 20t, vrátane dopravy na stavbu</t>
  </si>
  <si>
    <t>hod</t>
  </si>
  <si>
    <t>-1583972025</t>
  </si>
  <si>
    <t>-100709079</t>
  </si>
  <si>
    <t>117340845</t>
  </si>
  <si>
    <t>979011201.S</t>
  </si>
  <si>
    <t>Plastový sklz na stavebnú suť výšky do 10 m</t>
  </si>
  <si>
    <t>1732229381</t>
  </si>
  <si>
    <t>979011231.S</t>
  </si>
  <si>
    <t>Demontáž sklzu na stavebnú suť výšky do 10 m</t>
  </si>
  <si>
    <t>1064052842</t>
  </si>
  <si>
    <t>-1808479383</t>
  </si>
  <si>
    <t>2140236294</t>
  </si>
  <si>
    <t>-293000672</t>
  </si>
  <si>
    <t>-1679101594</t>
  </si>
  <si>
    <t>979087113.S</t>
  </si>
  <si>
    <t>Nakladanie na dopravný prostriedok pre vodorovnú dopravu vybúraných hmôt</t>
  </si>
  <si>
    <t>-759739502</t>
  </si>
  <si>
    <t>-713627578</t>
  </si>
  <si>
    <t>1438353840</t>
  </si>
  <si>
    <t>712</t>
  </si>
  <si>
    <t>Izolácie striech, povlakové krytiny</t>
  </si>
  <si>
    <t>712290010.S</t>
  </si>
  <si>
    <t>Zhotovenie parozábrany pre strechy alebo podlahy ploché do 10°</t>
  </si>
  <si>
    <t>-1348719032</t>
  </si>
  <si>
    <t>283230007300</t>
  </si>
  <si>
    <t>Parozábrana - fólia z PE hr. 0,2 mm</t>
  </si>
  <si>
    <t>-116627173</t>
  </si>
  <si>
    <t>712370070.S</t>
  </si>
  <si>
    <t>Zhotovenie povlakovej krytiny striech plochých do 10° PVC-P fóliou upevnenou prikotvením so zvarením spoju</t>
  </si>
  <si>
    <t>495969896</t>
  </si>
  <si>
    <t>283220002000.S</t>
  </si>
  <si>
    <t>Hydroizolačná fólia PVC-P hr. 1,5 mm izolácia plochých striech</t>
  </si>
  <si>
    <t>-1885330864</t>
  </si>
  <si>
    <t>311970001500.S</t>
  </si>
  <si>
    <t>Vrut do dĺžky 450 mm na upevnenie do podkladu cez tepelnú izoláciu</t>
  </si>
  <si>
    <t>1841506273</t>
  </si>
  <si>
    <t>712973233.S</t>
  </si>
  <si>
    <t>Detaily k PVC-P fóliam zaizolovanie kruhového prestupu 251 – 400 mm</t>
  </si>
  <si>
    <t>421327334</t>
  </si>
  <si>
    <t>283220001300.S</t>
  </si>
  <si>
    <t>Hydroizolačná fólia PVC-P, hr. 2 mm izolácia balkónov, strešných detailov</t>
  </si>
  <si>
    <t>-1536468762</t>
  </si>
  <si>
    <t>712973240.S</t>
  </si>
  <si>
    <t>Detaily k PVC-P fóliam osadenie vetracích komínkov</t>
  </si>
  <si>
    <t>961729305</t>
  </si>
  <si>
    <t>283770004000.S</t>
  </si>
  <si>
    <t>Odvetrávací komín pre PVC-P fólie, výška 225 mm, priemer 75 mm</t>
  </si>
  <si>
    <t>-293566880</t>
  </si>
  <si>
    <t>712973245.S</t>
  </si>
  <si>
    <t>Zhotovenie flekov v rohoch na povlakovej krytine z PVC-P fólie</t>
  </si>
  <si>
    <t>2117837607</t>
  </si>
  <si>
    <t>-969001683</t>
  </si>
  <si>
    <t>712990040.S</t>
  </si>
  <si>
    <t>Položenie geotextílie vodorovne alebo zvislo na strechy ploché do 10°</t>
  </si>
  <si>
    <t>1426064210</t>
  </si>
  <si>
    <t>693110003200.S</t>
  </si>
  <si>
    <t>Geotextília polypropylénová netkaná 500 g/m2</t>
  </si>
  <si>
    <t>-113783534</t>
  </si>
  <si>
    <t>712991040.S</t>
  </si>
  <si>
    <t>Montáž podkladnej konštrukcie z OSB dosiek na atike šírky 411 - 620 mm pod klampiarske konštrukcie</t>
  </si>
  <si>
    <t>-1479057470</t>
  </si>
  <si>
    <t>311690001000.S</t>
  </si>
  <si>
    <t>Rozperný nit 6x30 mm do betónu, hliníkový</t>
  </si>
  <si>
    <t>449597506</t>
  </si>
  <si>
    <t>607260000450.S</t>
  </si>
  <si>
    <t>Doska OSB nebrúsená hr. 25 mm</t>
  </si>
  <si>
    <t>-582708874</t>
  </si>
  <si>
    <t>712997003.S</t>
  </si>
  <si>
    <t>Montáž spádových atikových klinov z minerálnej vlny</t>
  </si>
  <si>
    <t>-126552855</t>
  </si>
  <si>
    <t>631490000100</t>
  </si>
  <si>
    <t>Atikový klin 50x50x1000 mm, minerálna izolácia pre ploché strechy</t>
  </si>
  <si>
    <t>-348914628</t>
  </si>
  <si>
    <t>950204005R</t>
  </si>
  <si>
    <t>Zátopová skúška</t>
  </si>
  <si>
    <t>984568150</t>
  </si>
  <si>
    <t>998712102.S</t>
  </si>
  <si>
    <t>Presun hmôt pre izoláciu povlakovej krytiny v objektoch výšky nad 6 do 12 m</t>
  </si>
  <si>
    <t>-1956478277</t>
  </si>
  <si>
    <t>713</t>
  </si>
  <si>
    <t>Izolácie tepelné</t>
  </si>
  <si>
    <t>713131144.S</t>
  </si>
  <si>
    <t>Montáž paropriepustnej fólie na strop</t>
  </si>
  <si>
    <t>-862529782</t>
  </si>
  <si>
    <t>283230005700.S</t>
  </si>
  <si>
    <t>Poistná hydroizolačná paropriepustná fólia pod strešnú krytinu, plošná hmotnosť 190 g/m2</t>
  </si>
  <si>
    <t>-827720276</t>
  </si>
  <si>
    <t>713141250.S</t>
  </si>
  <si>
    <t>Montáž tepelnej izolácie striech plochých do 10° minerálnou vlnou, dvojvrstvová kladenými voľne</t>
  </si>
  <si>
    <t>-401214415</t>
  </si>
  <si>
    <t>631640001300.S</t>
  </si>
  <si>
    <t>Pás zo sklenej vlny hr. 150 mm, pre šikmé strechy, podkrovia, stropy a ľahké podlahy</t>
  </si>
  <si>
    <t>2097618969</t>
  </si>
  <si>
    <t>713141255.S</t>
  </si>
  <si>
    <t>Montáž tepelnej izolácie striech plochých do 10° minerálnou vlnou, rozloženej v dvoch vrstvách, prikotvením</t>
  </si>
  <si>
    <t>1855643456</t>
  </si>
  <si>
    <t>631440033400.S</t>
  </si>
  <si>
    <t>Doska z minerálnej vlny hr. 150 mm, izolácia pre zateplenie plochých striech</t>
  </si>
  <si>
    <t>1673078161</t>
  </si>
  <si>
    <t>713161510.S</t>
  </si>
  <si>
    <t>Montáž tepelnej izolácie striech šikmých kladená voľne medzi a pod krokvy hr. nad 10 cm</t>
  </si>
  <si>
    <t>-1185445965</t>
  </si>
  <si>
    <t>724943003</t>
  </si>
  <si>
    <t>998713102.S</t>
  </si>
  <si>
    <t>Presun hmôt pre izolácie tepelné v objektoch výšky nad 6 m do 12 m</t>
  </si>
  <si>
    <t>-2147192680</t>
  </si>
  <si>
    <t>762</t>
  </si>
  <si>
    <t>Konštrukcie tesárske</t>
  </si>
  <si>
    <t>762332140.S</t>
  </si>
  <si>
    <t>Montáž viazaných konštrukcií krovov striech z reziva priemernej plochy 288 - 450 cm2</t>
  </si>
  <si>
    <t>-163079270</t>
  </si>
  <si>
    <t>605120008000.S</t>
  </si>
  <si>
    <t>Hranoly zo smrekovca neopracované hranené akosť I dĺ. 4000-6500 mm, hr. 160 mm, š. 160, 180, 220 mm</t>
  </si>
  <si>
    <t>-490066549</t>
  </si>
  <si>
    <t>762341202.S</t>
  </si>
  <si>
    <t>Montáž latovania zložitých striech pre sklon do 60°</t>
  </si>
  <si>
    <t>-551198029</t>
  </si>
  <si>
    <t>605150000600.S</t>
  </si>
  <si>
    <t>Dosky zo smreku neopracované neomietané krajinové, hr. 24 mm, dĺ. 2000-3000 mm</t>
  </si>
  <si>
    <t>807115599</t>
  </si>
  <si>
    <t>762341252.S</t>
  </si>
  <si>
    <t>Montáž kontralát pre sklon od 22° do 35°</t>
  </si>
  <si>
    <t>-305830352</t>
  </si>
  <si>
    <t>605120002800.S</t>
  </si>
  <si>
    <t>Hranoly z mäkkého reziva neopracované nehranené akosť II, prierez 25-100 cm2</t>
  </si>
  <si>
    <t>496444440</t>
  </si>
  <si>
    <t>762342812.S</t>
  </si>
  <si>
    <t>Demontáž latovania striech so sklonom do 60° pri osovej vzdialenosti lát 0,22 - 0,50 m, -0,00500 t</t>
  </si>
  <si>
    <t>893239877</t>
  </si>
  <si>
    <t>762395000.S</t>
  </si>
  <si>
    <t>Spojovacie prostriedky pre viazané konštrukcie krovov, debnenie a laťovanie, nadstrešné konštr., spádové kliny - svorky, dosky, klince, pásová oceľ, vruty</t>
  </si>
  <si>
    <t>-1803033488</t>
  </si>
  <si>
    <t>998762102.S</t>
  </si>
  <si>
    <t>Presun hmôt pre konštrukcie tesárske v objektoch výšky do 12 m</t>
  </si>
  <si>
    <t>1572915143</t>
  </si>
  <si>
    <t>764173631.S</t>
  </si>
  <si>
    <t>Odkvapové lemovanie z LKP plechu, r.š. do 510 mm, sklon strechy do 30°</t>
  </si>
  <si>
    <t>1835077728</t>
  </si>
  <si>
    <t>764352810.S</t>
  </si>
  <si>
    <t>Demontáž žľabov pododkvapových polkruhových so sklonom do 30st. rš 330 mm,  -0,00330t</t>
  </si>
  <si>
    <t>43734986</t>
  </si>
  <si>
    <t>764359810.S</t>
  </si>
  <si>
    <t>Demontáž kotlíka kónického, so sklonom žľabu do 30st.,  -0,00110t</t>
  </si>
  <si>
    <t>41502469</t>
  </si>
  <si>
    <t>58</t>
  </si>
  <si>
    <t>764359221.S</t>
  </si>
  <si>
    <t>Kotlík žľabový oválny LKP plech, rozmer (r.š./D) 330/90 mm</t>
  </si>
  <si>
    <t>2014681361</t>
  </si>
  <si>
    <t>59</t>
  </si>
  <si>
    <t>764761122.S</t>
  </si>
  <si>
    <t>Žľab pododkvapový polkruhový LKP plech vrátane čela, hákov, rohov, kútov, r.š. 330 mm</t>
  </si>
  <si>
    <t>1475613783</t>
  </si>
  <si>
    <t>60</t>
  </si>
  <si>
    <t>998764102</t>
  </si>
  <si>
    <t>-147600997</t>
  </si>
  <si>
    <t>765</t>
  </si>
  <si>
    <t>Konštrukcie - krytiny tvrdé</t>
  </si>
  <si>
    <t>61</t>
  </si>
  <si>
    <t>765310107.S</t>
  </si>
  <si>
    <t>Keramická krytina hladká, zložitých striech, sklon do 35°</t>
  </si>
  <si>
    <t>553308521</t>
  </si>
  <si>
    <t>62</t>
  </si>
  <si>
    <t>765310107.S1</t>
  </si>
  <si>
    <t>Spätná montáž - Keramická krytina hladká, zložitých striech, sklon do 35°</t>
  </si>
  <si>
    <t>-1586938459</t>
  </si>
  <si>
    <t>63</t>
  </si>
  <si>
    <t>765311813.S</t>
  </si>
  <si>
    <t>Demontáž keramickej krytiny pálenej uloženej na sucho do 15 ks/m2, na ďaľšie použitie, sklon strechy do 45°, -0,025t</t>
  </si>
  <si>
    <t>1750220169</t>
  </si>
  <si>
    <t>765901144.S</t>
  </si>
  <si>
    <t>Strešná fólia paropriepustná, na krokvy, sklon od 22° do 35°, plošná hmotnosť 135 g/m2</t>
  </si>
  <si>
    <t>1445288013</t>
  </si>
  <si>
    <t>65</t>
  </si>
  <si>
    <t>998765102.S</t>
  </si>
  <si>
    <t>Presun hmôt pre tvrdé krytiny v objektoch výšky nad 6 do 12 m</t>
  </si>
  <si>
    <t>-1663204384</t>
  </si>
  <si>
    <t>776</t>
  </si>
  <si>
    <t>Podlahy povlakové</t>
  </si>
  <si>
    <t>66</t>
  </si>
  <si>
    <t>776990100.S</t>
  </si>
  <si>
    <t>Zametanie podkladu pred kladením tepelnej izolácie</t>
  </si>
  <si>
    <t>711239935</t>
  </si>
  <si>
    <t>67</t>
  </si>
  <si>
    <t>Demontáž bleskozvodu a dodávka a montáž nového bleskozvodu po zrealizovaní novej krytiny strechy, vrátane revízie</t>
  </si>
  <si>
    <t>-1751908308</t>
  </si>
  <si>
    <t>Nátery</t>
  </si>
  <si>
    <t>68</t>
  </si>
  <si>
    <t>783782404.S</t>
  </si>
  <si>
    <t>Nátery tesárskych konštrukcií, povrchová impregnácia proti drevokaznému hmyzu, hubám a plesniam, jednonásobná</t>
  </si>
  <si>
    <t>1236624129</t>
  </si>
  <si>
    <t>SO01.O - Ostatné výdavky</t>
  </si>
  <si>
    <t>Časť:</t>
  </si>
  <si>
    <t>SO01.4 - Zateplenie stropu nad suterénom</t>
  </si>
  <si>
    <t>216904211.S</t>
  </si>
  <si>
    <t>Očistenie plôch stlačeným vzduchom</t>
  </si>
  <si>
    <t>579736913</t>
  </si>
  <si>
    <t>611460112.S</t>
  </si>
  <si>
    <t>Príprava vnútorného podkladu stropov na betónové podklady kontaktným mostíkom</t>
  </si>
  <si>
    <t>642436661</t>
  </si>
  <si>
    <t>611460124.S</t>
  </si>
  <si>
    <t>Príprava vnútorného podkladu stropov penetráciou pod omietky a nátery</t>
  </si>
  <si>
    <t>1528332214</t>
  </si>
  <si>
    <t>611463053.S</t>
  </si>
  <si>
    <t>Vnútorná omietka stropov pastovitá silikónová roztieraná, hr. 2 mm</t>
  </si>
  <si>
    <t>-2118607052</t>
  </si>
  <si>
    <t>611481119.S</t>
  </si>
  <si>
    <t>Potiahnutie vnútorných stropov sklotextílnou mriežkou s celoplošným prilepením</t>
  </si>
  <si>
    <t>1049388858</t>
  </si>
  <si>
    <t>625254014.S</t>
  </si>
  <si>
    <t>Zateplenie stropov bez výstužnej vrstvy z minerálnej vlny hr. 100 mm, lepené</t>
  </si>
  <si>
    <t>1763028801</t>
  </si>
  <si>
    <t>941955002.S</t>
  </si>
  <si>
    <t>Lešenie ľahké pracovné pomocné s výškou lešeňovej podlahy nad 1,20 do 1,90 m</t>
  </si>
  <si>
    <t>2128845355</t>
  </si>
  <si>
    <t>1192348638</t>
  </si>
  <si>
    <t>-1563014631</t>
  </si>
  <si>
    <t>SO01.5 - Meranie a regulácia</t>
  </si>
  <si>
    <t xml:space="preserve">    722 - Zdravotechnika - vnútorný vodovod</t>
  </si>
  <si>
    <t xml:space="preserve">    723 - Zdravotechnika - vnútorný plynovod</t>
  </si>
  <si>
    <t xml:space="preserve">    734 - Ústredné kúrenie, armatúry.</t>
  </si>
  <si>
    <t>722</t>
  </si>
  <si>
    <t>Zdravotechnika - vnútorný vodovod</t>
  </si>
  <si>
    <t>722262153</t>
  </si>
  <si>
    <t xml:space="preserve">Montáž vodomeru </t>
  </si>
  <si>
    <t>-472728904</t>
  </si>
  <si>
    <t>388240000100.1</t>
  </si>
  <si>
    <t>Vodomer s odčítacou jedtnotkou pre diaľkový odpočet spotreby, krytie IP65/IP68, napájanie z batérie, sledovanie</t>
  </si>
  <si>
    <t>251323728</t>
  </si>
  <si>
    <t>723</t>
  </si>
  <si>
    <t>Zdravotechnika - vnútorný plynovod</t>
  </si>
  <si>
    <t>723261918</t>
  </si>
  <si>
    <t xml:space="preserve">Montáž plynomera </t>
  </si>
  <si>
    <t>-194701674</t>
  </si>
  <si>
    <t>388240000100</t>
  </si>
  <si>
    <t>Plynomer s impulzným výstupom pre diaľkový odpočet spotreby, napájanie z batérie, sledovanie spotreby v [m3],</t>
  </si>
  <si>
    <t>245108620</t>
  </si>
  <si>
    <t>734</t>
  </si>
  <si>
    <t>Ústredné kúrenie, armatúry.</t>
  </si>
  <si>
    <t>734449121</t>
  </si>
  <si>
    <t>Montáž snímača teploty a vlhkosti</t>
  </si>
  <si>
    <t>súb.</t>
  </si>
  <si>
    <t>-264783543</t>
  </si>
  <si>
    <t>3411205980.1</t>
  </si>
  <si>
    <t>Vnútorný snímač teploty a vlhkosti, neinvázna inštalácia, ucelené riešenie, napájanie z batérie, sledovanie hodnôt v_x000D_
[°C, %], teplota od 0,01°C, vlhkosť od 0,01%, diaľková konfigurácia parametrov, vonkajšie aj vnútorné použitie,_x000D_
automatické a pravidelné</t>
  </si>
  <si>
    <t>1759206635</t>
  </si>
  <si>
    <t>3411205980.2</t>
  </si>
  <si>
    <t>Vonkajší snímač teploty a vlhkosti, neinvázna inštalácia, ucelené riešenie, napájanie z batérie, sledovanie hodnôt v_x000D_
[°C, %], teplota od 0,01°C, vlhkosť od 0,01%, diaľková konfigurácia parametrov, vonkajšie aj vnútorné použitie,_x000D_
automatické a pravidelné</t>
  </si>
  <si>
    <t>-1213522695</t>
  </si>
  <si>
    <t>210161011</t>
  </si>
  <si>
    <t>Montáž elektromera</t>
  </si>
  <si>
    <t>366707605</t>
  </si>
  <si>
    <t>389810001100</t>
  </si>
  <si>
    <t>Elektromer - smartmeter, inštalácia na DIN lištu, prúdové svorky (do 100A), napájacie napätie AC 230V, meranie_x000D_
napätí 3f [mV], meranie prúdov 3f [mA], meranie činný výkon [mW], meranie jalový výkon 3f [mVAr], meranie činná_x000D_
energia odber [Wh], diaľková k</t>
  </si>
  <si>
    <t>128</t>
  </si>
  <si>
    <t>-67476876</t>
  </si>
  <si>
    <t>Pol124</t>
  </si>
  <si>
    <t>-1317367369</t>
  </si>
  <si>
    <t>Pol125</t>
  </si>
  <si>
    <t>CMFM 15X1</t>
  </si>
  <si>
    <t>1275898373</t>
  </si>
  <si>
    <t>Pol126</t>
  </si>
  <si>
    <t>Dozbrojenie hlavného poľa HR</t>
  </si>
  <si>
    <t>305020127</t>
  </si>
  <si>
    <t>Pol127</t>
  </si>
  <si>
    <t>komunikačná kabeláž 10GXE01.07500,CAT.6A</t>
  </si>
  <si>
    <t>1001092025</t>
  </si>
  <si>
    <t>Pol128</t>
  </si>
  <si>
    <t>Aplikačný SW,zaškolenie obsluhy a uvedenie do prevádzky</t>
  </si>
  <si>
    <t>-1742286204</t>
  </si>
  <si>
    <t>SO01.OSV - Výmena osvetlenia</t>
  </si>
  <si>
    <t>JM1 s.r.o.</t>
  </si>
  <si>
    <t>Ing. Feciľak</t>
  </si>
  <si>
    <t xml:space="preserve">    D2 - Ostatné</t>
  </si>
  <si>
    <t>210010801.S</t>
  </si>
  <si>
    <t>Lišta elektroinštalačná z PVC 20x10, uložená pevne, vkladacia</t>
  </si>
  <si>
    <t>819300189</t>
  </si>
  <si>
    <t>345750064600.S</t>
  </si>
  <si>
    <t>Lišta hranatá z PVC, 20x10 mm</t>
  </si>
  <si>
    <t>-209531187</t>
  </si>
  <si>
    <t>210201080.S</t>
  </si>
  <si>
    <t>Zapojenie svietidla IP20, stropného - nástenného LED</t>
  </si>
  <si>
    <t>1137133389</t>
  </si>
  <si>
    <t>348130002400.S5</t>
  </si>
  <si>
    <t>Svietidlo N1 - LED, 4471 lm, 39W</t>
  </si>
  <si>
    <t>2006664801</t>
  </si>
  <si>
    <t>348130002700.S</t>
  </si>
  <si>
    <t>Svietidlo N5 - LED, 6195 lm, 55W</t>
  </si>
  <si>
    <t>-266494972</t>
  </si>
  <si>
    <t>348130002200.S</t>
  </si>
  <si>
    <t>Svietidlo N6 - LED, 1000 lm, 10W</t>
  </si>
  <si>
    <t>573125713</t>
  </si>
  <si>
    <t>210201081.S</t>
  </si>
  <si>
    <t>Zapojenie svietidla IP44, stropného - nástenného LED</t>
  </si>
  <si>
    <t>1836993789</t>
  </si>
  <si>
    <t>348130002400.S4</t>
  </si>
  <si>
    <t>Svietidlo N3 - LED, 1920 lm, 24W</t>
  </si>
  <si>
    <t>256</t>
  </si>
  <si>
    <t>1579213106</t>
  </si>
  <si>
    <t>348130002400.S1</t>
  </si>
  <si>
    <t>Svietidlo N4 - LED, 1440 lm, 18W</t>
  </si>
  <si>
    <t>-1918992262</t>
  </si>
  <si>
    <t>210201082.S</t>
  </si>
  <si>
    <t>Zapojenie svietidla IP65, stropného - nástenného LED</t>
  </si>
  <si>
    <t>-1334055731</t>
  </si>
  <si>
    <t>348130002400.S</t>
  </si>
  <si>
    <t>Svietidlo N2 - LED, 4400 lm, 32W</t>
  </si>
  <si>
    <t>1757773228</t>
  </si>
  <si>
    <t>210201911.S</t>
  </si>
  <si>
    <t>Montáž svietidla interiérového na strop do 1,0 kg</t>
  </si>
  <si>
    <t>-212284802</t>
  </si>
  <si>
    <t>210800107.S</t>
  </si>
  <si>
    <t>Kábel medený uložený voľne CYKY 450/750 V 3x1,5</t>
  </si>
  <si>
    <t>-1209468776</t>
  </si>
  <si>
    <t>341110000700.S</t>
  </si>
  <si>
    <t>Kábel medený CYKY 3x1,5 mm2</t>
  </si>
  <si>
    <t>1483523744</t>
  </si>
  <si>
    <t>210964372.S</t>
  </si>
  <si>
    <t>Demontáž - svietidla interierového na strop do 1,0 kg vrátane odpojenia a likvidácie</t>
  </si>
  <si>
    <t>-583493416</t>
  </si>
  <si>
    <t>D2</t>
  </si>
  <si>
    <t>Ostatné</t>
  </si>
  <si>
    <t>Pol10</t>
  </si>
  <si>
    <t>Revízia zariadenia</t>
  </si>
  <si>
    <t>-406900658</t>
  </si>
  <si>
    <t>Pol14</t>
  </si>
  <si>
    <t>Pomocné a nevyšpecifikované práce</t>
  </si>
  <si>
    <t>1901007614</t>
  </si>
  <si>
    <t>Pol15</t>
  </si>
  <si>
    <t>Pripojenie vodičov pospájania a uzemnenia</t>
  </si>
  <si>
    <t>1906783839</t>
  </si>
  <si>
    <t>SO01.UK - Vykurovanie</t>
  </si>
  <si>
    <t xml:space="preserve">PSV - Práce a dodávky PSV   </t>
  </si>
  <si>
    <t xml:space="preserve">    713 - Izolácie tepelné   </t>
  </si>
  <si>
    <t xml:space="preserve">    731 - Ústredné kúrenie -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</si>
  <si>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</si>
  <si>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</si>
  <si>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</si>
  <si>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</si>
  <si>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M - Práce a dodávky M   </t>
  </si>
  <si>
    <t xml:space="preserve">    23-M - Montáže potrubia   </t>
  </si>
  <si>
    <t xml:space="preserve">    95-M - Revízie   </t>
  </si>
  <si>
    <t xml:space="preserve">OST - Ostatné   </t>
  </si>
  <si>
    <t>971036009.S</t>
  </si>
  <si>
    <t>Jadrové vrty diamantovými korunkami do D 100 mm do stien - murivo tehlové -0,00013t</t>
  </si>
  <si>
    <t>cm</t>
  </si>
  <si>
    <t>906385773</t>
  </si>
  <si>
    <t xml:space="preserve">Práce a dodávky PSV   </t>
  </si>
  <si>
    <t xml:space="preserve">Izolácie tepelné   </t>
  </si>
  <si>
    <t>713482131.S</t>
  </si>
  <si>
    <t>Montáž trubíc z PE, hr.30 mm,vnút.priemer do 38 mm</t>
  </si>
  <si>
    <t>283310004600.S</t>
  </si>
  <si>
    <t>Izolačná PE trubica dxhr. 18x20 mm, nadrezaná, na izolovanie rozvodov vody, kúrenia, zdravotechniky</t>
  </si>
  <si>
    <t>283310006200.S</t>
  </si>
  <si>
    <t>Izolačná PE trubica dxhr. 22x30 mm, rozrezaná, na izolovanie rozvodov vody, kúrenia, zdravotechniky</t>
  </si>
  <si>
    <t>283310006300</t>
  </si>
  <si>
    <t>Izolačná PE trubica  28x30 mm (d potrubia x hr. izolácie), rozrezaná</t>
  </si>
  <si>
    <t>713482132.S</t>
  </si>
  <si>
    <t>Montáž trubíc z PE, hr.30 mm,vnút.priemer 39-70 mm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</si>
  <si>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</si>
  <si>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</si>
  <si>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</si>
  <si>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</si>
  <si>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998713101</t>
  </si>
  <si>
    <t>Presun hmôt pre izolácie tepelné v objektoch výšky do 6 m</t>
  </si>
  <si>
    <t>731</t>
  </si>
  <si>
    <t xml:space="preserve">Ústredné kúrenie - kotolne   </t>
  </si>
  <si>
    <t>731191938.S</t>
  </si>
  <si>
    <t>Tlaková skúška zmontovaného kotla po oprave o v. pl. kotla nad 18 do 40 m2</t>
  </si>
  <si>
    <t>731191941.S</t>
  </si>
  <si>
    <t>Napustenie kotla po oprave o v. pl. kotla do 5 m2</t>
  </si>
  <si>
    <t>731200825.S</t>
  </si>
  <si>
    <t>Demontáž kotla oceľového na kvapalné alebo plynné palivá s výkonom nad 25 do 40 kW,  -0,30625t</t>
  </si>
  <si>
    <t>731202810.S</t>
  </si>
  <si>
    <t>Rozrezanie demontovaných kotlov oceľových s hmotnosťou do 500 kg</t>
  </si>
  <si>
    <t>731261070.S</t>
  </si>
  <si>
    <t>Montáž plynového kotla nástenného kondenzačného vykurovacieho bez zásobníka</t>
  </si>
  <si>
    <t>484120011114.S</t>
  </si>
  <si>
    <t>Kotol nástenný, plynový, oceľový, kondenzačný, vykurovací, pre prevádzku závislú/nezávislú na vzduchu v miestnosti, farebný dotykový displej, výkon do 32 kW, sada pre napojenie odvodu spalín DN 80, konzola, príslušenstvo kotla, regulácia + rozšírenie okru</t>
  </si>
  <si>
    <t>3.024281</t>
  </si>
  <si>
    <t>Zberač spalín DN200 pre 2 kotly 80-120 -iba pre kondenzačné kotly, materiál plast</t>
  </si>
  <si>
    <t>731291020.S</t>
  </si>
  <si>
    <t>Montáž rýchlomontážnej sady bez zmiešavača DN 25</t>
  </si>
  <si>
    <t>484810004500.S</t>
  </si>
  <si>
    <t>Rýchlomontážna sada bez zmiešavača, DN 25, vrátane integrovaného obehového čerpadla, mokrobežné obehové čerpadlo, DN 25, výtlak 6 m, výkon 49/24,5 kW</t>
  </si>
  <si>
    <t>731291070.S</t>
  </si>
  <si>
    <t>Montáž rýchlomontážnej sady s 3-cestným zmiešavačom DN 25</t>
  </si>
  <si>
    <t>484810005900.S</t>
  </si>
  <si>
    <t>Rýchlomontážna sada so zmiešavačom, DN 25, vrátane integrovaného obehového čerpadla - max. dopravná výška 6 m, výkon 40/20 kW</t>
  </si>
  <si>
    <t>731361121.S</t>
  </si>
  <si>
    <t>Úprava Nerezový komín dvojplášťový, výšky do 8 m</t>
  </si>
  <si>
    <t>731370020.S</t>
  </si>
  <si>
    <t>Montáž hydraulického vyrovnávača dynamických tlakov - anuloidu závitového prietok 3,0 m3/h G 6/4"</t>
  </si>
  <si>
    <t>484810008920.S</t>
  </si>
  <si>
    <t>Hydraulický vyrovnávač dynamických tlakov, prietok 3,0 m3/h + izolácia doobjednať</t>
  </si>
  <si>
    <t>731391811.S</t>
  </si>
  <si>
    <t>Vypúšťanie vody z kotla do kanalizácie samospádom o v. pl.kotla do 5 m2</t>
  </si>
  <si>
    <t>731890801.S</t>
  </si>
  <si>
    <t>Vnútrostaveniskové premiestnenie vybúraných hmôt kotolní vodorovne do 6 m</t>
  </si>
  <si>
    <t>998731101.S</t>
  </si>
  <si>
    <t>Presun hmôt pre kotolne umiestnené vo výške (hĺbke) do 6 m</t>
  </si>
  <si>
    <t>732</t>
  </si>
  <si>
    <t xml:space="preserve">Ústredné kúrenie - strojovne   </t>
  </si>
  <si>
    <t>732110812.S</t>
  </si>
  <si>
    <t>Demontáž telesa rozdeľovača a zberača nad DN 100 do 200,  -0,09358t</t>
  </si>
  <si>
    <t>732111401.S</t>
  </si>
  <si>
    <t>Montáž rozdeľovača a zberača združeného prietok Q 5 m3/h (modul 80 mm)</t>
  </si>
  <si>
    <t>484650000100.S</t>
  </si>
  <si>
    <t>Rozdeľovač a zberač modul 80 mm, max. prietok 5 m3/hod, prevádzková teplota 110°C, pretlak 0,6 Mpa, 4 okruhy</t>
  </si>
  <si>
    <t>484650000100</t>
  </si>
  <si>
    <t>Rozdeľovač a zberač RS KOMBI modul 80 mm, max. prietok 5 m3/hod, prevádzková teplota 110°C, pretlak 0,6 MPa, 5 okruhov, RACEN</t>
  </si>
  <si>
    <t>484650038600.S</t>
  </si>
  <si>
    <t>Pevný stojan modul 80 mm, výška 200 - 800 mm pre rozdeľovače a zberače</t>
  </si>
  <si>
    <t>551210009600</t>
  </si>
  <si>
    <t>Ventil odvzdušňovací automatický, 1/2", nikel, PN 10, mosadz</t>
  </si>
  <si>
    <t>732219220.S</t>
  </si>
  <si>
    <t>Montáž zásobníkového ohrievača vody pre ohrev pitnej vody v spojení s kotlami objem 400 l</t>
  </si>
  <si>
    <t>484380000300.S</t>
  </si>
  <si>
    <t>Ohrievač zásobníkový bivalentný (2 špirály) v spojení so solárnou čerpadlovou zostavou objem 400 l</t>
  </si>
  <si>
    <t>732324816.S</t>
  </si>
  <si>
    <t>Demontáž nádrže beztlakovej alebo tlakovej, vypúšťanie vody z nádrže objemu nad 1000 do 2000 l</t>
  </si>
  <si>
    <t>732213813.S</t>
  </si>
  <si>
    <t>Demontáž ohrievača zásobníkového, rozrezanie demontovaného ohrievača objemu do 630 l</t>
  </si>
  <si>
    <t>70</t>
  </si>
  <si>
    <t>732213815.S</t>
  </si>
  <si>
    <t>Demontáž ohrievača zásobníkového, rozrezanie demontovaného ohrievača objemu nad 1600 do 2500 l</t>
  </si>
  <si>
    <t>72</t>
  </si>
  <si>
    <t>732214813.S</t>
  </si>
  <si>
    <t>Demontáž ohrievača zásobníkového, vypustenie vody z ohrievača objemu do 630 l</t>
  </si>
  <si>
    <t>74</t>
  </si>
  <si>
    <t>732331006.S</t>
  </si>
  <si>
    <t>Montáž expanznej nádoby tlak do 6 bar s membránou 18 l</t>
  </si>
  <si>
    <t>76</t>
  </si>
  <si>
    <t>484620000300</t>
  </si>
  <si>
    <t>Nádoba expanzná typ  s vakom 18 l, D 280 mm, v 420 mm, pripojenie G 3/4", 10 bar, biela,</t>
  </si>
  <si>
    <t>78</t>
  </si>
  <si>
    <t>732331018.S</t>
  </si>
  <si>
    <t>Montáž expanznej nádoby tlak do 6 bar s membránou 80 l</t>
  </si>
  <si>
    <t>80</t>
  </si>
  <si>
    <t>484630006600</t>
  </si>
  <si>
    <t>Nádoba expanzná s membránou typ NG 80 l, D 480 mm, v 656 mm, pripojenie R 1", 6/1,5 bar, šedá, REFLEX</t>
  </si>
  <si>
    <t>82</t>
  </si>
  <si>
    <t>732331863.S</t>
  </si>
  <si>
    <t>Montáž expanznej nádoby pre solárne systémy tlak 10 barov s vakom objem 18 l</t>
  </si>
  <si>
    <t>84</t>
  </si>
  <si>
    <t>484620001900.S</t>
  </si>
  <si>
    <t>Nádoba expanzná s vakom pre solárne systémy, objem 18 l, 10 bar</t>
  </si>
  <si>
    <t>86</t>
  </si>
  <si>
    <t>732420812.S</t>
  </si>
  <si>
    <t>Demontáž čerpadla obehového špirálového (do potrubia) DN 40,  -0,02100t</t>
  </si>
  <si>
    <t>88</t>
  </si>
  <si>
    <t>732420815.S</t>
  </si>
  <si>
    <t>Demontáž čerpadla obehového špirálového (do potrubia) DN 80,  -0,02800t</t>
  </si>
  <si>
    <t>90</t>
  </si>
  <si>
    <t>732470010.S</t>
  </si>
  <si>
    <t>Montáž čerpadlovej skupiny pre solárne systémy dvojvetvovej G 3/4, 2-12 l/min</t>
  </si>
  <si>
    <t>92</t>
  </si>
  <si>
    <t>732491005.S</t>
  </si>
  <si>
    <t>Montáž cirkulačného čerpadla výtlak do 1,4 m rozpon 110 mm na okruh teplej vody, cirkulacia</t>
  </si>
  <si>
    <t>94</t>
  </si>
  <si>
    <t>59641500</t>
  </si>
  <si>
    <t>UP 20-15 N 150 1x230V 50Hz</t>
  </si>
  <si>
    <t>96</t>
  </si>
  <si>
    <t>732610105.S</t>
  </si>
  <si>
    <t>Montáž 4 solárnych kolektorov plochých na šikmú strechu, na stojato</t>
  </si>
  <si>
    <t>98</t>
  </si>
  <si>
    <t>484720000800.S</t>
  </si>
  <si>
    <t>Solárny kolektor plochý rámový s absorbčnou plochou 2,29 m2, objem 1,7 l pre montáž do strešnej krytiny, drevený rám</t>
  </si>
  <si>
    <t>100</t>
  </si>
  <si>
    <t>484720002600.S</t>
  </si>
  <si>
    <t>Hák pre vlnitú škridlu nerezový</t>
  </si>
  <si>
    <t>102</t>
  </si>
  <si>
    <t>732890801.S</t>
  </si>
  <si>
    <t>Vnútrostaveniskové premiestnenie vybúraných hmôt strojovní vodorovne 100 m z objektov výšky do 6 m</t>
  </si>
  <si>
    <t>104</t>
  </si>
  <si>
    <t>732890802.S</t>
  </si>
  <si>
    <t>Vnútrostaveniskové premiestnenie vybúraných hmôt strojovní vodorovne 100 m z objektov výšky nad 6 do 12 m</t>
  </si>
  <si>
    <t>106</t>
  </si>
  <si>
    <t>998732101.S</t>
  </si>
  <si>
    <t>Presun hmôt pre strojovne v objektoch výšky do 6 m</t>
  </si>
  <si>
    <t>108</t>
  </si>
  <si>
    <t>733</t>
  </si>
  <si>
    <t xml:space="preserve">Ústredné kúrenie - rozvodné potrubie   </t>
  </si>
  <si>
    <t>733110810.S</t>
  </si>
  <si>
    <t>Demontáž potrubia z oceľových rúrok závitových do DN 80,  -0,00858t</t>
  </si>
  <si>
    <t>110</t>
  </si>
  <si>
    <t>733125012.S</t>
  </si>
  <si>
    <t>Potrubie z uhlíkovej ocele spájané lisovaním 28x1,5</t>
  </si>
  <si>
    <t>112</t>
  </si>
  <si>
    <t>733125015.S</t>
  </si>
  <si>
    <t>Potrubie z uhlíkovej ocele spájané lisovaním 35x1,5</t>
  </si>
  <si>
    <t>114</t>
  </si>
  <si>
    <t>733125018.S</t>
  </si>
  <si>
    <t>Potrubie z uhlíkovej ocele spájané lisovaním 42x1,5</t>
  </si>
  <si>
    <t>116</t>
  </si>
  <si>
    <t>733151006.S</t>
  </si>
  <si>
    <t>Potrubie z medených rúrok polotvrdých spájaných mäkkou spájkou D 18/1,0 mm</t>
  </si>
  <si>
    <t>118</t>
  </si>
  <si>
    <t>733151009.S</t>
  </si>
  <si>
    <t>Potrubie z medených rúrok polotvrdých spájaných mäkkou spájkou D 22/1,0 mm</t>
  </si>
  <si>
    <t>120</t>
  </si>
  <si>
    <t>733190107.S</t>
  </si>
  <si>
    <t>Tlaková skúška potrubia z oceľových rúrok závitových</t>
  </si>
  <si>
    <t>122</t>
  </si>
  <si>
    <t>733191201.S</t>
  </si>
  <si>
    <t>Tlaková skúška medeného potrubia do D 35 mm</t>
  </si>
  <si>
    <t>124</t>
  </si>
  <si>
    <t>998733101</t>
  </si>
  <si>
    <t>Presun hmôt pre rozvody potrubia v objektoch výšky do 6 m</t>
  </si>
  <si>
    <t>126</t>
  </si>
  <si>
    <t>998733101.S</t>
  </si>
  <si>
    <t xml:space="preserve">Ústredné kúrenie - armatúry   </t>
  </si>
  <si>
    <t>734121612.S</t>
  </si>
  <si>
    <t>Montáž ventilu  spätného PN 4,0/200 °C DN 25</t>
  </si>
  <si>
    <t>130</t>
  </si>
  <si>
    <t>551210012500.S</t>
  </si>
  <si>
    <t>Ventil spätný uzatvárací DN 25,</t>
  </si>
  <si>
    <t>132</t>
  </si>
  <si>
    <t>734200811.S</t>
  </si>
  <si>
    <t>Demontáž armatúry závitovej s jedným závitom do G 1/2 -0,00045t</t>
  </si>
  <si>
    <t>134</t>
  </si>
  <si>
    <t>69</t>
  </si>
  <si>
    <t>734200821.S</t>
  </si>
  <si>
    <t>Demontáž armatúry závitovej s dvomi závitmi do G 1/2 -0,00045t</t>
  </si>
  <si>
    <t>136</t>
  </si>
  <si>
    <t>734209112.S</t>
  </si>
  <si>
    <t>Montáž závitovej armatúry s 2 závitmi do G 1/2</t>
  </si>
  <si>
    <t>138</t>
  </si>
  <si>
    <t>71</t>
  </si>
  <si>
    <t>734209115.S</t>
  </si>
  <si>
    <t>Montáž závitovej armatúry s 2 závitmi do G 1</t>
  </si>
  <si>
    <t>140</t>
  </si>
  <si>
    <t>734209117.S</t>
  </si>
  <si>
    <t>Montáž závitovej armatúry s 2 závitmi G 6/4</t>
  </si>
  <si>
    <t>142</t>
  </si>
  <si>
    <t>73</t>
  </si>
  <si>
    <t>734223120.S</t>
  </si>
  <si>
    <t>Montáž ventilu závitového termostatického rohového jednoregulačného G 1/2</t>
  </si>
  <si>
    <t>144</t>
  </si>
  <si>
    <t>734223120.s1</t>
  </si>
  <si>
    <t>Termostatický radiátorový ventil s automatickým obmedzením prietoku DN 15</t>
  </si>
  <si>
    <t>146</t>
  </si>
  <si>
    <t>75</t>
  </si>
  <si>
    <t>734223208.S</t>
  </si>
  <si>
    <t>Montáž termostatickej hlavice kvapalinovej jednoduchej</t>
  </si>
  <si>
    <t>148</t>
  </si>
  <si>
    <t>1920060</t>
  </si>
  <si>
    <t>Termostatická hlavica so závitom M 28 x 1,5, s kvapalinovým snímačom, automatická protimrazová ochrana pri cca 6°C, teplotný rozsah 6 - 28 °C</t>
  </si>
  <si>
    <t>150</t>
  </si>
  <si>
    <t>77</t>
  </si>
  <si>
    <t>734223257.S</t>
  </si>
  <si>
    <t>Montáž šróbenia pre vykurovacie telesá</t>
  </si>
  <si>
    <t>152</t>
  </si>
  <si>
    <t>1392301</t>
  </si>
  <si>
    <t>Ventil do spiatočky  DN 15, priamy, s prednastavením, s možnosťou napúšťania, vypúšťania a uzavretia, prípojka na vykurovacie teleso s kužeľovým tesnením, pripojenie na rúru univerzálnym hrdlom</t>
  </si>
  <si>
    <t>154</t>
  </si>
  <si>
    <t>79</t>
  </si>
  <si>
    <t>551210044600.S</t>
  </si>
  <si>
    <t>Guľový ventil 1/2”, páčka chróm</t>
  </si>
  <si>
    <t>156</t>
  </si>
  <si>
    <t>551210044700.S</t>
  </si>
  <si>
    <t>Guľový ventil 3/4”, páčka chróm</t>
  </si>
  <si>
    <t>158</t>
  </si>
  <si>
    <t>81</t>
  </si>
  <si>
    <t>551210044800.S</t>
  </si>
  <si>
    <t>Guľový ventil 1”, páčka chróm</t>
  </si>
  <si>
    <t>160</t>
  </si>
  <si>
    <t>551210045100.S</t>
  </si>
  <si>
    <t>Guľový ventil 6/4”, páčka chróm</t>
  </si>
  <si>
    <t>162</t>
  </si>
  <si>
    <t>83</t>
  </si>
  <si>
    <t>734251140.S</t>
  </si>
  <si>
    <t>Ventil poistný do expanzomatov závitový membránový 1” - 1 1/4”</t>
  </si>
  <si>
    <t>164</t>
  </si>
  <si>
    <t>551210017500.S</t>
  </si>
  <si>
    <t>Ventil poistný pružinový DN 25, PN 16, 5 bar</t>
  </si>
  <si>
    <t>166</t>
  </si>
  <si>
    <t>85</t>
  </si>
  <si>
    <t>734252110.S</t>
  </si>
  <si>
    <t>Montáž ventilu poistného rohového G 1/2</t>
  </si>
  <si>
    <t>168</t>
  </si>
  <si>
    <t>551210023300.S</t>
  </si>
  <si>
    <t>Ventil poistný pre kúrenie 1/2”, PN 16, mosadz 3 bar</t>
  </si>
  <si>
    <t>170</t>
  </si>
  <si>
    <t>87</t>
  </si>
  <si>
    <t>734252130.S</t>
  </si>
  <si>
    <t>Montáž ventilu poistného rohového G 1</t>
  </si>
  <si>
    <t>172</t>
  </si>
  <si>
    <t>541320007900</t>
  </si>
  <si>
    <t>Poistný ventil  pripojenie G 1, 10 bar pre zásobníkové ohrievače vody, mosadz</t>
  </si>
  <si>
    <t>174</t>
  </si>
  <si>
    <t>89</t>
  </si>
  <si>
    <t>734291360.S</t>
  </si>
  <si>
    <t>Montáž filtra závitového G 6/4</t>
  </si>
  <si>
    <t>176</t>
  </si>
  <si>
    <t>1411115</t>
  </si>
  <si>
    <t>Filter závitový  DN 40, veľkosť oka sieťoviny 0,75 mm, hrdlo x hrdlo</t>
  </si>
  <si>
    <t>178</t>
  </si>
  <si>
    <t>91</t>
  </si>
  <si>
    <t>734291112.S</t>
  </si>
  <si>
    <t>Ostané armatúry, kohútik plniaci a vypúšťací normy 13 7061, PN 1,0/100st.</t>
  </si>
  <si>
    <t>180</t>
  </si>
  <si>
    <t>197730031894.S</t>
  </si>
  <si>
    <t>Uzatvárací a vypúšťací ventil pre expanzné nádoby 1" s manometrom</t>
  </si>
  <si>
    <t>182</t>
  </si>
  <si>
    <t>93</t>
  </si>
  <si>
    <t>551110011100</t>
  </si>
  <si>
    <t>Guľový uzáver vypúšťací s páčkou, 3/8" M, mosadz,</t>
  </si>
  <si>
    <t>184</t>
  </si>
  <si>
    <t>551240006900.S</t>
  </si>
  <si>
    <t>Guľový kohút DN 25 vypúšťací  na horúcu vodu, PN 40, oceľový</t>
  </si>
  <si>
    <t>186</t>
  </si>
  <si>
    <t>95</t>
  </si>
  <si>
    <t>734291113</t>
  </si>
  <si>
    <t>Ostané armatúry, kohútik plniaci a vypúšťací normy 13 7061, PN 1,0/100st. C G 1/2</t>
  </si>
  <si>
    <t>188</t>
  </si>
  <si>
    <t>551210009500.S</t>
  </si>
  <si>
    <t>Ventil odvzdušňovací automatický, 1/2"</t>
  </si>
  <si>
    <t>190</t>
  </si>
  <si>
    <t>97</t>
  </si>
  <si>
    <t>734411111.S</t>
  </si>
  <si>
    <t>Teplomer technický s ochranným púzdrom - priamy typ 160 prev."A"</t>
  </si>
  <si>
    <t>192</t>
  </si>
  <si>
    <t>998734101</t>
  </si>
  <si>
    <t>Presun hmôt pre armatúry v objektoch výšky do 6 m</t>
  </si>
  <si>
    <t>194</t>
  </si>
  <si>
    <t>735</t>
  </si>
  <si>
    <t xml:space="preserve">Ústredné kúrenie - vykurovacie telesá   </t>
  </si>
  <si>
    <t>73515851201</t>
  </si>
  <si>
    <t>Vykurovacia skúška 72hod, prepláchnutie systému, odovzdávací protokol</t>
  </si>
  <si>
    <t>196</t>
  </si>
  <si>
    <t>735191910</t>
  </si>
  <si>
    <t>Napustenie vody do vykurovacieho systému vrátane potrubia o v. pl. vykurovacích telies</t>
  </si>
  <si>
    <t>198</t>
  </si>
  <si>
    <t>101</t>
  </si>
  <si>
    <t>735494811.S</t>
  </si>
  <si>
    <t>Vypúšťanie vody z vykurovacích sústav o v. pl. vykurovacích telies</t>
  </si>
  <si>
    <t>200</t>
  </si>
  <si>
    <t>735890801.S</t>
  </si>
  <si>
    <t>Vnútrostaveniskové premiestnenie vybúraných hmôt vykurovacích telies do 6m</t>
  </si>
  <si>
    <t>202</t>
  </si>
  <si>
    <t>103</t>
  </si>
  <si>
    <t>998735101.S</t>
  </si>
  <si>
    <t>Presun hmôt pre vykurovacie telesá v objektoch výšky do 6 m</t>
  </si>
  <si>
    <t>204</t>
  </si>
  <si>
    <t xml:space="preserve">Práce a dodávky M   </t>
  </si>
  <si>
    <t>23-M</t>
  </si>
  <si>
    <t xml:space="preserve">Montáže potrubia   </t>
  </si>
  <si>
    <t>230071103</t>
  </si>
  <si>
    <t>Revízia ventilu poistného DN 15</t>
  </si>
  <si>
    <t>206</t>
  </si>
  <si>
    <t>105</t>
  </si>
  <si>
    <t>230071104</t>
  </si>
  <si>
    <t>Revízia ventilu poistného DN 25</t>
  </si>
  <si>
    <t>208</t>
  </si>
  <si>
    <t>230170001</t>
  </si>
  <si>
    <t>Príprava pre skúšku tesnosti DN do - 50</t>
  </si>
  <si>
    <t>210</t>
  </si>
  <si>
    <t>107</t>
  </si>
  <si>
    <t>230170011</t>
  </si>
  <si>
    <t>Skúška tesnosti potrubia podľa DN do - 50</t>
  </si>
  <si>
    <t>212</t>
  </si>
  <si>
    <t>2301700111</t>
  </si>
  <si>
    <t>Skúška kotolne</t>
  </si>
  <si>
    <t>214</t>
  </si>
  <si>
    <t>95-M</t>
  </si>
  <si>
    <t xml:space="preserve">Revízie   </t>
  </si>
  <si>
    <t>109</t>
  </si>
  <si>
    <t>950401001.S</t>
  </si>
  <si>
    <t>Kontrola nízkotlak. kotolne o inštalovanom výkone nad 50 do 250 kW</t>
  </si>
  <si>
    <t>216</t>
  </si>
  <si>
    <t>950507222.S</t>
  </si>
  <si>
    <t>Plynové kotle 60 kW kontrolné meranie komínového ťahu</t>
  </si>
  <si>
    <t>218</t>
  </si>
  <si>
    <t>OST</t>
  </si>
  <si>
    <t xml:space="preserve">Ostatné   </t>
  </si>
  <si>
    <t>111</t>
  </si>
  <si>
    <t>HZS000112</t>
  </si>
  <si>
    <t>Stavebno montážne práce náročnejšie, ucelené, obtiažne, rutinné (Tr. 2) v rozsahu viac ako 8 hodín náročnejšie</t>
  </si>
  <si>
    <t>262144</t>
  </si>
  <si>
    <t>220</t>
  </si>
  <si>
    <t>HZS000113</t>
  </si>
  <si>
    <t>Stavebno montážne práce náročné ucelené - odborné, tvorivé remeselné (Tr. 3) v rozsahu viac ako 8 hodín</t>
  </si>
  <si>
    <t>222</t>
  </si>
  <si>
    <t>113</t>
  </si>
  <si>
    <t>HZS000213</t>
  </si>
  <si>
    <t>Stavebno montážne práce náročné ucelené - odborné, tvorivé remeselné (Tr. 3) v rozsahu viac ako 4 a menej ako 8 hodín</t>
  </si>
  <si>
    <t>224</t>
  </si>
  <si>
    <t>HZS000312</t>
  </si>
  <si>
    <t>Stavebno montážne práce náročnejšie, ucelené, obtiažne, rutinné (Tr. 2) v rozsahu menej ako 4 hodimy</t>
  </si>
  <si>
    <t>226</t>
  </si>
  <si>
    <t>SO01.VZT - Vzduchotechnika</t>
  </si>
  <si>
    <t xml:space="preserve">    24-M - Montáže vzduchotechnických zariadení</t>
  </si>
  <si>
    <t xml:space="preserve">      D7 - Zariadenie č.2 – vetranie a rekuperácia - potrubie a izolácie pre napojenie VZT - pre neoriginálne A</t>
  </si>
  <si>
    <t>612423531.S</t>
  </si>
  <si>
    <t>Omietka rýh v stenách maltou vápennou šírky ryhy do 150 mm omietkou štukovou</t>
  </si>
  <si>
    <t>-2033942289</t>
  </si>
  <si>
    <t>612481119.S</t>
  </si>
  <si>
    <t>Potiahnutie vnútorných stien sklotextílnou mriežkou s celoplošným prilepením</t>
  </si>
  <si>
    <t>-1222478095</t>
  </si>
  <si>
    <t>-2025574592</t>
  </si>
  <si>
    <t>941955003.S</t>
  </si>
  <si>
    <t>Lešenie ľahké pracovné pomocné s výškou lešeňovej podlahy nad 1,90 do 2,50 m</t>
  </si>
  <si>
    <t>-750629207</t>
  </si>
  <si>
    <t>-1339590108</t>
  </si>
  <si>
    <t>971036017.S</t>
  </si>
  <si>
    <t>Jadrové vrty diamantovými korunkami do D 180 mm do stien - murivo tehlové -0,00041t</t>
  </si>
  <si>
    <t>-1194955724</t>
  </si>
  <si>
    <t>974031132.S</t>
  </si>
  <si>
    <t>Vysekanie rýh v akomkoľvek murive tehlovom na akúkoľvek maltu do hĺbky 50 mm a š. do 70 mm,  -0,00600t</t>
  </si>
  <si>
    <t>1255079239</t>
  </si>
  <si>
    <t>-1696675351</t>
  </si>
  <si>
    <t>-2135691781</t>
  </si>
  <si>
    <t>1954777139</t>
  </si>
  <si>
    <t>1541459657</t>
  </si>
  <si>
    <t>-1294920574</t>
  </si>
  <si>
    <t>-829715890</t>
  </si>
  <si>
    <t>1910208158</t>
  </si>
  <si>
    <t>1237034655</t>
  </si>
  <si>
    <t>-285251378</t>
  </si>
  <si>
    <t>784452261</t>
  </si>
  <si>
    <t>-1631444638</t>
  </si>
  <si>
    <t>784452371</t>
  </si>
  <si>
    <t>1314565849</t>
  </si>
  <si>
    <t>24-M</t>
  </si>
  <si>
    <t>Montáže vzduchotechnických zariadení</t>
  </si>
  <si>
    <t>montáž VZT J.</t>
  </si>
  <si>
    <t>VZT jednotka</t>
  </si>
  <si>
    <t>VZT jednotka.1</t>
  </si>
  <si>
    <t>D+M predĺženie jednotky do fasády o L=200 mm</t>
  </si>
  <si>
    <t>VZTjednotka.2</t>
  </si>
  <si>
    <t>505517157</t>
  </si>
  <si>
    <t>VZTjednotka.3</t>
  </si>
  <si>
    <t>Infračervený diaľkový ovládač</t>
  </si>
  <si>
    <t>145568560</t>
  </si>
  <si>
    <t>998735194</t>
  </si>
  <si>
    <t>Montáž riadiaceho káblovania</t>
  </si>
  <si>
    <t>SYKFY 2-2-05</t>
  </si>
  <si>
    <t xml:space="preserve">Dodávka riadiaceho káblovania </t>
  </si>
  <si>
    <t>998769203</t>
  </si>
  <si>
    <t>Presun hmôt pre montáž vzduchotechnickcýh zariadení na stavbe (objekte)</t>
  </si>
  <si>
    <t>%</t>
  </si>
  <si>
    <t>D7</t>
  </si>
  <si>
    <t>Zariadenie č.2 – vetranie a rekuperácia - potrubie a izolácie pre napojenie VZT - pre neoriginálne A</t>
  </si>
  <si>
    <t>ELI</t>
  </si>
  <si>
    <t>Dodávka a montáž prívodného káblu pre VZT jednotku vrátane vybavenia rozvadzača istiacimi prvkami a vrátane prierazov pre kabeláže</t>
  </si>
  <si>
    <t>768008763</t>
  </si>
  <si>
    <t>K. ODHADOVANÉ NÁKLADY STAVBY</t>
  </si>
  <si>
    <t xml:space="preserve">Decentrálna / lokálna  stenová rekuperačná jednotka 150 Premium Plus s rekuperačným výmenníkom. Priemer VZT jednotky Ø150mm. Stavebný otvor do fasády Ø162mm. Špecifikácia: Prívod vzduchu maximálny: 105 m3/hod,  Odvod vzduchu maximálny: 95 m3/hod, Nočný r. (alebo ekvivalent)  </t>
  </si>
  <si>
    <t xml:space="preserve">D+M Lemu okolo exteriérového krytu pre stenovú VZT jednotku 150 Premium Plus  (alebo ekvivalent)  </t>
  </si>
  <si>
    <t xml:space="preserve">Maľby z maliarskych zmesí Primalex, Farmal, ručne nanášané jednonásobné základné na podklad jemnozrnný  výšky do 3, 80 m    (alebo ekvivalent)  </t>
  </si>
  <si>
    <t xml:space="preserve">Maľby z maliarskych zmesí Primalex, Farmal, ručne nanášané tónované dvojnásobné na jemnozrnný podklad výšky do 3, 80 m   (alebo ekvivalent)   </t>
  </si>
  <si>
    <t xml:space="preserve">Montážne práce - osadenie stenovej  decentrálnej / lokálnej VZT jednotky 150 Premium Plus. Osadenie jednotky do konštrukcie muriva + ostatná montáž + doprava  (alebo ekvivalent)  </t>
  </si>
  <si>
    <t xml:space="preserve">Automatizovaný analyzátor spotreby s vyregulovaním jednotlivých jej zložiek RS-573/CM574  (alebo ekvivalent)  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</si>
  <si>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</si>
  <si>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Jednotkové ceny uviesť v € na 2 desatinné miesta, výsledné ceny jednotlivých položiek špecifikácie zaokrúhliť príkazom round tiež na 2 (dve) desatinné miesta a s nastavením presnosti zobrazenia cien na 2 desatinné miesta!!!</t>
  </si>
  <si>
    <t>Svojím podpisom potvrdzujem, že pri vypĺňaní formulára špecihfikácie položiek, som sa riadil vyššie uvedenými pokynmi.                       Zhotoviteľ: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</si>
</sst>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opLeftCell="A100" workbookViewId="0">
      <selection activeCell="E20" sqref="E20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10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1299</v>
      </c>
      <c r="AR4" s="17"/>
      <c r="AS4" s="19" t="s">
        <v>8</v>
      </c>
      <c r="BS4" s="14" t="s">
        <v>9</v>
      </c>
    </row>
    <row r="5" spans="1:74" s="1" customFormat="1" ht="12" customHeight="1">
      <c r="B5" s="17"/>
      <c r="D5" s="20" t="s">
        <v>10</v>
      </c>
      <c r="K5" s="203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S5" s="14" t="s">
        <v>6</v>
      </c>
    </row>
    <row r="6" spans="1:74" s="1" customFormat="1" ht="36.9" customHeight="1">
      <c r="B6" s="17"/>
      <c r="D6" s="22" t="s">
        <v>11</v>
      </c>
      <c r="K6" s="205" t="s">
        <v>12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22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23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/>
      <c r="AK17" s="23" t="s">
        <v>20</v>
      </c>
      <c r="AN17" s="21" t="s">
        <v>1</v>
      </c>
      <c r="AR17" s="17"/>
      <c r="BS17" s="14" t="s">
        <v>25</v>
      </c>
    </row>
    <row r="18" spans="1:71" s="1" customFormat="1" ht="6.9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26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45" customHeight="1">
      <c r="B20" s="17"/>
      <c r="E20" s="21"/>
      <c r="AK20" s="23" t="s">
        <v>20</v>
      </c>
      <c r="AN20" s="21" t="s">
        <v>1</v>
      </c>
      <c r="AR20" s="17"/>
      <c r="BS20" s="14" t="s">
        <v>25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7">
        <f>ROUND(AG94,2)</f>
        <v>0</v>
      </c>
      <c r="AL26" s="208"/>
      <c r="AM26" s="208"/>
      <c r="AN26" s="208"/>
      <c r="AO26" s="208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9" t="s">
        <v>30</v>
      </c>
      <c r="M28" s="209"/>
      <c r="N28" s="209"/>
      <c r="O28" s="209"/>
      <c r="P28" s="209"/>
      <c r="Q28" s="26"/>
      <c r="R28" s="26"/>
      <c r="S28" s="26"/>
      <c r="T28" s="26"/>
      <c r="U28" s="26"/>
      <c r="V28" s="26"/>
      <c r="W28" s="209" t="s">
        <v>31</v>
      </c>
      <c r="X28" s="209"/>
      <c r="Y28" s="209"/>
      <c r="Z28" s="209"/>
      <c r="AA28" s="209"/>
      <c r="AB28" s="209"/>
      <c r="AC28" s="209"/>
      <c r="AD28" s="209"/>
      <c r="AE28" s="209"/>
      <c r="AF28" s="26"/>
      <c r="AG28" s="26"/>
      <c r="AH28" s="26"/>
      <c r="AI28" s="26"/>
      <c r="AJ28" s="26"/>
      <c r="AK28" s="209" t="s">
        <v>32</v>
      </c>
      <c r="AL28" s="209"/>
      <c r="AM28" s="209"/>
      <c r="AN28" s="209"/>
      <c r="AO28" s="209"/>
      <c r="AP28" s="26"/>
      <c r="AQ28" s="26"/>
      <c r="AR28" s="27"/>
      <c r="BE28" s="26"/>
    </row>
    <row r="29" spans="1:71" s="3" customFormat="1" ht="14.4" customHeight="1">
      <c r="B29" s="31"/>
      <c r="D29" s="23" t="s">
        <v>33</v>
      </c>
      <c r="F29" s="32" t="s">
        <v>34</v>
      </c>
      <c r="L29" s="211">
        <v>0.2</v>
      </c>
      <c r="M29" s="212"/>
      <c r="N29" s="212"/>
      <c r="O29" s="212"/>
      <c r="P29" s="212"/>
      <c r="Q29" s="33"/>
      <c r="R29" s="33"/>
      <c r="S29" s="33"/>
      <c r="T29" s="33"/>
      <c r="U29" s="33"/>
      <c r="V29" s="33"/>
      <c r="W29" s="213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F29" s="33"/>
      <c r="AG29" s="33"/>
      <c r="AH29" s="33"/>
      <c r="AI29" s="33"/>
      <c r="AJ29" s="33"/>
      <c r="AK29" s="213">
        <f>ROUND(AV94, 2)</f>
        <v>0</v>
      </c>
      <c r="AL29" s="212"/>
      <c r="AM29" s="212"/>
      <c r="AN29" s="212"/>
      <c r="AO29" s="212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>
      <c r="B30" s="31"/>
      <c r="F30" s="32" t="s">
        <v>35</v>
      </c>
      <c r="L30" s="200">
        <v>0.2</v>
      </c>
      <c r="M30" s="201"/>
      <c r="N30" s="201"/>
      <c r="O30" s="201"/>
      <c r="P30" s="201"/>
      <c r="W30" s="202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2">
        <f>ROUND(AW94, 2)</f>
        <v>0</v>
      </c>
      <c r="AL30" s="201"/>
      <c r="AM30" s="201"/>
      <c r="AN30" s="201"/>
      <c r="AO30" s="201"/>
      <c r="AR30" s="31"/>
    </row>
    <row r="31" spans="1:71" s="3" customFormat="1" ht="14.4" hidden="1" customHeight="1">
      <c r="B31" s="31"/>
      <c r="F31" s="23" t="s">
        <v>36</v>
      </c>
      <c r="L31" s="200">
        <v>0.2</v>
      </c>
      <c r="M31" s="201"/>
      <c r="N31" s="201"/>
      <c r="O31" s="201"/>
      <c r="P31" s="201"/>
      <c r="W31" s="202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2">
        <v>0</v>
      </c>
      <c r="AL31" s="201"/>
      <c r="AM31" s="201"/>
      <c r="AN31" s="201"/>
      <c r="AO31" s="201"/>
      <c r="AR31" s="31"/>
    </row>
    <row r="32" spans="1:71" s="3" customFormat="1" ht="14.4" hidden="1" customHeight="1">
      <c r="B32" s="31"/>
      <c r="F32" s="23" t="s">
        <v>37</v>
      </c>
      <c r="L32" s="200">
        <v>0.2</v>
      </c>
      <c r="M32" s="201"/>
      <c r="N32" s="201"/>
      <c r="O32" s="201"/>
      <c r="P32" s="201"/>
      <c r="W32" s="202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2">
        <v>0</v>
      </c>
      <c r="AL32" s="201"/>
      <c r="AM32" s="201"/>
      <c r="AN32" s="201"/>
      <c r="AO32" s="201"/>
      <c r="AR32" s="31"/>
    </row>
    <row r="33" spans="1:57" s="3" customFormat="1" ht="14.4" hidden="1" customHeight="1">
      <c r="B33" s="31"/>
      <c r="F33" s="32" t="s">
        <v>38</v>
      </c>
      <c r="L33" s="211">
        <v>0</v>
      </c>
      <c r="M33" s="212"/>
      <c r="N33" s="212"/>
      <c r="O33" s="212"/>
      <c r="P33" s="212"/>
      <c r="Q33" s="33"/>
      <c r="R33" s="33"/>
      <c r="S33" s="33"/>
      <c r="T33" s="33"/>
      <c r="U33" s="33"/>
      <c r="V33" s="33"/>
      <c r="W33" s="213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F33" s="33"/>
      <c r="AG33" s="33"/>
      <c r="AH33" s="33"/>
      <c r="AI33" s="33"/>
      <c r="AJ33" s="33"/>
      <c r="AK33" s="213">
        <v>0</v>
      </c>
      <c r="AL33" s="212"/>
      <c r="AM33" s="212"/>
      <c r="AN33" s="212"/>
      <c r="AO33" s="212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217" t="s">
        <v>41</v>
      </c>
      <c r="Y35" s="215"/>
      <c r="Z35" s="215"/>
      <c r="AA35" s="215"/>
      <c r="AB35" s="215"/>
      <c r="AC35" s="37"/>
      <c r="AD35" s="37"/>
      <c r="AE35" s="37"/>
      <c r="AF35" s="37"/>
      <c r="AG35" s="37"/>
      <c r="AH35" s="37"/>
      <c r="AI35" s="37"/>
      <c r="AJ35" s="37"/>
      <c r="AK35" s="214">
        <f>SUM(AK26:AK33)</f>
        <v>0</v>
      </c>
      <c r="AL35" s="215"/>
      <c r="AM35" s="215"/>
      <c r="AN35" s="215"/>
      <c r="AO35" s="216"/>
      <c r="AP35" s="35"/>
      <c r="AQ35" s="35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10</v>
      </c>
      <c r="L84" s="4">
        <f>K5</f>
        <v>0</v>
      </c>
      <c r="AR84" s="48"/>
    </row>
    <row r="85" spans="1:91" s="5" customFormat="1" ht="36.9" customHeight="1">
      <c r="B85" s="49"/>
      <c r="C85" s="50" t="s">
        <v>11</v>
      </c>
      <c r="L85" s="177" t="str">
        <f>K6</f>
        <v>Obecný Úrad v obci Gemerská Poloma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9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Obec Gemerská Poloma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79" t="str">
        <f>IF(AN8= "","",AN8)</f>
        <v/>
      </c>
      <c r="AN87" s="179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5.65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Gemerská Poloma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180" t="str">
        <f>IF(E17="","",E17)</f>
        <v/>
      </c>
      <c r="AN89" s="181"/>
      <c r="AO89" s="181"/>
      <c r="AP89" s="181"/>
      <c r="AQ89" s="26"/>
      <c r="AR89" s="27"/>
      <c r="AS89" s="182" t="s">
        <v>49</v>
      </c>
      <c r="AT89" s="18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26"/>
      <c r="AK90" s="26"/>
      <c r="AL90" s="26"/>
      <c r="AM90" s="180" t="str">
        <f>IF(E20="","",E20)</f>
        <v/>
      </c>
      <c r="AN90" s="181"/>
      <c r="AO90" s="181"/>
      <c r="AP90" s="181"/>
      <c r="AQ90" s="26"/>
      <c r="AR90" s="27"/>
      <c r="AS90" s="184"/>
      <c r="AT90" s="18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4"/>
      <c r="AT91" s="18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86" t="s">
        <v>50</v>
      </c>
      <c r="D92" s="187"/>
      <c r="E92" s="187"/>
      <c r="F92" s="187"/>
      <c r="G92" s="187"/>
      <c r="H92" s="57"/>
      <c r="I92" s="188" t="s">
        <v>51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90" t="s">
        <v>52</v>
      </c>
      <c r="AH92" s="187"/>
      <c r="AI92" s="187"/>
      <c r="AJ92" s="187"/>
      <c r="AK92" s="187"/>
      <c r="AL92" s="187"/>
      <c r="AM92" s="187"/>
      <c r="AN92" s="188" t="s">
        <v>53</v>
      </c>
      <c r="AO92" s="187"/>
      <c r="AP92" s="189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1" t="s">
        <v>66</v>
      </c>
      <c r="BE92" s="26"/>
    </row>
    <row r="93" spans="1:91" s="2" customFormat="1" ht="10.9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>
      <c r="B94" s="65"/>
      <c r="C94" s="66" t="s">
        <v>67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4">
        <f>ROUND(AG95+SUM(AG96:AG98),2)</f>
        <v>0</v>
      </c>
      <c r="AH94" s="194"/>
      <c r="AI94" s="194"/>
      <c r="AJ94" s="194"/>
      <c r="AK94" s="194"/>
      <c r="AL94" s="194"/>
      <c r="AM94" s="194"/>
      <c r="AN94" s="195">
        <f t="shared" ref="AN94:AN103" si="0">SUM(AG94,AT94)</f>
        <v>0</v>
      </c>
      <c r="AO94" s="195"/>
      <c r="AP94" s="195"/>
      <c r="AQ94" s="69" t="s">
        <v>1</v>
      </c>
      <c r="AR94" s="65"/>
      <c r="AS94" s="70">
        <f>ROUND(AS95+SUM(AS96:AS98),2)</f>
        <v>0</v>
      </c>
      <c r="AT94" s="71">
        <f t="shared" ref="AT94:AT103" si="1">ROUND(SUM(AV94:AW94),2)</f>
        <v>0</v>
      </c>
      <c r="AU94" s="72">
        <f>ROUND(AU95+SUM(AU96:AU98),5)</f>
        <v>4738.3741399999999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ROUND(AZ95+SUM(AZ96:AZ98),2)</f>
        <v>0</v>
      </c>
      <c r="BA94" s="71">
        <f>ROUND(BA95+SUM(BA96:BA98),2)</f>
        <v>0</v>
      </c>
      <c r="BB94" s="71">
        <f>ROUND(BB95+SUM(BB96:BB98),2)</f>
        <v>0</v>
      </c>
      <c r="BC94" s="71">
        <f>ROUND(BC95+SUM(BC96:BC98),2)</f>
        <v>0</v>
      </c>
      <c r="BD94" s="73">
        <f>ROUND(BD95+SUM(BD96:BD98),2)</f>
        <v>0</v>
      </c>
      <c r="BS94" s="74" t="s">
        <v>68</v>
      </c>
      <c r="BT94" s="74" t="s">
        <v>69</v>
      </c>
      <c r="BU94" s="75" t="s">
        <v>70</v>
      </c>
      <c r="BV94" s="74" t="s">
        <v>71</v>
      </c>
      <c r="BW94" s="74" t="s">
        <v>4</v>
      </c>
      <c r="BX94" s="74" t="s">
        <v>72</v>
      </c>
      <c r="CL94" s="74" t="s">
        <v>1</v>
      </c>
    </row>
    <row r="95" spans="1:91" s="7" customFormat="1" ht="16.5" customHeight="1">
      <c r="A95" s="76" t="s">
        <v>73</v>
      </c>
      <c r="B95" s="77"/>
      <c r="C95" s="78"/>
      <c r="D95" s="193" t="s">
        <v>74</v>
      </c>
      <c r="E95" s="193"/>
      <c r="F95" s="193"/>
      <c r="G95" s="193"/>
      <c r="H95" s="193"/>
      <c r="I95" s="79"/>
      <c r="J95" s="193" t="s">
        <v>75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1">
        <f>'SO01.1 - Zateplenie obvod...'!J30</f>
        <v>0</v>
      </c>
      <c r="AH95" s="192"/>
      <c r="AI95" s="192"/>
      <c r="AJ95" s="192"/>
      <c r="AK95" s="192"/>
      <c r="AL95" s="192"/>
      <c r="AM95" s="192"/>
      <c r="AN95" s="191">
        <f t="shared" si="0"/>
        <v>0</v>
      </c>
      <c r="AO95" s="192"/>
      <c r="AP95" s="192"/>
      <c r="AQ95" s="80" t="s">
        <v>76</v>
      </c>
      <c r="AR95" s="77"/>
      <c r="AS95" s="81">
        <v>0</v>
      </c>
      <c r="AT95" s="82">
        <f t="shared" si="1"/>
        <v>0</v>
      </c>
      <c r="AU95" s="83">
        <f>'SO01.1 - Zateplenie obvod...'!P129</f>
        <v>1960.8305840800001</v>
      </c>
      <c r="AV95" s="82">
        <f>'SO01.1 - Zateplenie obvod...'!J33</f>
        <v>0</v>
      </c>
      <c r="AW95" s="82">
        <f>'SO01.1 - Zateplenie obvod...'!J34</f>
        <v>0</v>
      </c>
      <c r="AX95" s="82">
        <f>'SO01.1 - Zateplenie obvod...'!J35</f>
        <v>0</v>
      </c>
      <c r="AY95" s="82">
        <f>'SO01.1 - Zateplenie obvod...'!J36</f>
        <v>0</v>
      </c>
      <c r="AZ95" s="82">
        <f>'SO01.1 - Zateplenie obvod...'!F33</f>
        <v>0</v>
      </c>
      <c r="BA95" s="82">
        <f>'SO01.1 - Zateplenie obvod...'!F34</f>
        <v>0</v>
      </c>
      <c r="BB95" s="82">
        <f>'SO01.1 - Zateplenie obvod...'!F35</f>
        <v>0</v>
      </c>
      <c r="BC95" s="82">
        <f>'SO01.1 - Zateplenie obvod...'!F36</f>
        <v>0</v>
      </c>
      <c r="BD95" s="84">
        <f>'SO01.1 - Zateplenie obvod...'!F37</f>
        <v>0</v>
      </c>
      <c r="BT95" s="85" t="s">
        <v>77</v>
      </c>
      <c r="BV95" s="85" t="s">
        <v>71</v>
      </c>
      <c r="BW95" s="85" t="s">
        <v>78</v>
      </c>
      <c r="BX95" s="85" t="s">
        <v>4</v>
      </c>
      <c r="CL95" s="85" t="s">
        <v>1</v>
      </c>
      <c r="CM95" s="85" t="s">
        <v>69</v>
      </c>
    </row>
    <row r="96" spans="1:91" s="7" customFormat="1" ht="16.5" customHeight="1">
      <c r="A96" s="76" t="s">
        <v>73</v>
      </c>
      <c r="B96" s="77"/>
      <c r="C96" s="78"/>
      <c r="D96" s="193" t="s">
        <v>79</v>
      </c>
      <c r="E96" s="193"/>
      <c r="F96" s="193"/>
      <c r="G96" s="193"/>
      <c r="H96" s="193"/>
      <c r="I96" s="79"/>
      <c r="J96" s="193" t="s">
        <v>80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1">
        <f>'SO01.2 - Výmena výplní ot...'!J30</f>
        <v>0</v>
      </c>
      <c r="AH96" s="192"/>
      <c r="AI96" s="192"/>
      <c r="AJ96" s="192"/>
      <c r="AK96" s="192"/>
      <c r="AL96" s="192"/>
      <c r="AM96" s="192"/>
      <c r="AN96" s="191">
        <f t="shared" si="0"/>
        <v>0</v>
      </c>
      <c r="AO96" s="192"/>
      <c r="AP96" s="192"/>
      <c r="AQ96" s="80" t="s">
        <v>76</v>
      </c>
      <c r="AR96" s="77"/>
      <c r="AS96" s="81">
        <v>0</v>
      </c>
      <c r="AT96" s="82">
        <f t="shared" si="1"/>
        <v>0</v>
      </c>
      <c r="AU96" s="83">
        <f>'SO01.2 - Výmena výplní ot...'!P125</f>
        <v>634.04702300000008</v>
      </c>
      <c r="AV96" s="82">
        <f>'SO01.2 - Výmena výplní ot...'!J33</f>
        <v>0</v>
      </c>
      <c r="AW96" s="82">
        <f>'SO01.2 - Výmena výplní ot...'!J34</f>
        <v>0</v>
      </c>
      <c r="AX96" s="82">
        <f>'SO01.2 - Výmena výplní ot...'!J35</f>
        <v>0</v>
      </c>
      <c r="AY96" s="82">
        <f>'SO01.2 - Výmena výplní ot...'!J36</f>
        <v>0</v>
      </c>
      <c r="AZ96" s="82">
        <f>'SO01.2 - Výmena výplní ot...'!F33</f>
        <v>0</v>
      </c>
      <c r="BA96" s="82">
        <f>'SO01.2 - Výmena výplní ot...'!F34</f>
        <v>0</v>
      </c>
      <c r="BB96" s="82">
        <f>'SO01.2 - Výmena výplní ot...'!F35</f>
        <v>0</v>
      </c>
      <c r="BC96" s="82">
        <f>'SO01.2 - Výmena výplní ot...'!F36</f>
        <v>0</v>
      </c>
      <c r="BD96" s="84">
        <f>'SO01.2 - Výmena výplní ot...'!F37</f>
        <v>0</v>
      </c>
      <c r="BT96" s="85" t="s">
        <v>77</v>
      </c>
      <c r="BV96" s="85" t="s">
        <v>71</v>
      </c>
      <c r="BW96" s="85" t="s">
        <v>81</v>
      </c>
      <c r="BX96" s="85" t="s">
        <v>4</v>
      </c>
      <c r="CL96" s="85" t="s">
        <v>1</v>
      </c>
      <c r="CM96" s="85" t="s">
        <v>69</v>
      </c>
    </row>
    <row r="97" spans="1:91" s="7" customFormat="1" ht="16.5" customHeight="1">
      <c r="A97" s="76" t="s">
        <v>73</v>
      </c>
      <c r="B97" s="77"/>
      <c r="C97" s="78"/>
      <c r="D97" s="193" t="s">
        <v>82</v>
      </c>
      <c r="E97" s="193"/>
      <c r="F97" s="193"/>
      <c r="G97" s="193"/>
      <c r="H97" s="193"/>
      <c r="I97" s="79"/>
      <c r="J97" s="193" t="s">
        <v>83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1">
        <f>'SO01.3 - Zateplenie streš...'!J30</f>
        <v>0</v>
      </c>
      <c r="AH97" s="192"/>
      <c r="AI97" s="192"/>
      <c r="AJ97" s="192"/>
      <c r="AK97" s="192"/>
      <c r="AL97" s="192"/>
      <c r="AM97" s="192"/>
      <c r="AN97" s="191">
        <f t="shared" si="0"/>
        <v>0</v>
      </c>
      <c r="AO97" s="192"/>
      <c r="AP97" s="192"/>
      <c r="AQ97" s="80" t="s">
        <v>76</v>
      </c>
      <c r="AR97" s="77"/>
      <c r="AS97" s="81">
        <v>0</v>
      </c>
      <c r="AT97" s="82">
        <f t="shared" si="1"/>
        <v>0</v>
      </c>
      <c r="AU97" s="83">
        <f>'SO01.3 - Zateplenie streš...'!P130</f>
        <v>825.20881800000006</v>
      </c>
      <c r="AV97" s="82">
        <f>'SO01.3 - Zateplenie streš...'!J33</f>
        <v>0</v>
      </c>
      <c r="AW97" s="82">
        <f>'SO01.3 - Zateplenie streš...'!J34</f>
        <v>0</v>
      </c>
      <c r="AX97" s="82">
        <f>'SO01.3 - Zateplenie streš...'!J35</f>
        <v>0</v>
      </c>
      <c r="AY97" s="82">
        <f>'SO01.3 - Zateplenie streš...'!J36</f>
        <v>0</v>
      </c>
      <c r="AZ97" s="82">
        <f>'SO01.3 - Zateplenie streš...'!F33</f>
        <v>0</v>
      </c>
      <c r="BA97" s="82">
        <f>'SO01.3 - Zateplenie streš...'!F34</f>
        <v>0</v>
      </c>
      <c r="BB97" s="82">
        <f>'SO01.3 - Zateplenie streš...'!F35</f>
        <v>0</v>
      </c>
      <c r="BC97" s="82">
        <f>'SO01.3 - Zateplenie streš...'!F36</f>
        <v>0</v>
      </c>
      <c r="BD97" s="84">
        <f>'SO01.3 - Zateplenie streš...'!F37</f>
        <v>0</v>
      </c>
      <c r="BT97" s="85" t="s">
        <v>77</v>
      </c>
      <c r="BV97" s="85" t="s">
        <v>71</v>
      </c>
      <c r="BW97" s="85" t="s">
        <v>84</v>
      </c>
      <c r="BX97" s="85" t="s">
        <v>4</v>
      </c>
      <c r="CL97" s="85" t="s">
        <v>1</v>
      </c>
      <c r="CM97" s="85" t="s">
        <v>69</v>
      </c>
    </row>
    <row r="98" spans="1:91" s="7" customFormat="1" ht="16.5" customHeight="1">
      <c r="B98" s="77"/>
      <c r="C98" s="78"/>
      <c r="D98" s="193" t="s">
        <v>85</v>
      </c>
      <c r="E98" s="193"/>
      <c r="F98" s="193"/>
      <c r="G98" s="193"/>
      <c r="H98" s="193"/>
      <c r="I98" s="79"/>
      <c r="J98" s="193" t="s">
        <v>86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6">
        <f>ROUND(SUM(AG99:AG103),2)</f>
        <v>0</v>
      </c>
      <c r="AH98" s="192"/>
      <c r="AI98" s="192"/>
      <c r="AJ98" s="192"/>
      <c r="AK98" s="192"/>
      <c r="AL98" s="192"/>
      <c r="AM98" s="192"/>
      <c r="AN98" s="191">
        <f t="shared" si="0"/>
        <v>0</v>
      </c>
      <c r="AO98" s="192"/>
      <c r="AP98" s="192"/>
      <c r="AQ98" s="80" t="s">
        <v>76</v>
      </c>
      <c r="AR98" s="77"/>
      <c r="AS98" s="81">
        <f>ROUND(SUM(AS99:AS103),2)</f>
        <v>0</v>
      </c>
      <c r="AT98" s="82">
        <f t="shared" si="1"/>
        <v>0</v>
      </c>
      <c r="AU98" s="83">
        <f>ROUND(SUM(AU99:AU103),5)</f>
        <v>1318.2877100000001</v>
      </c>
      <c r="AV98" s="82">
        <f>ROUND(AZ98*L29,2)</f>
        <v>0</v>
      </c>
      <c r="AW98" s="82">
        <f>ROUND(BA98*L30,2)</f>
        <v>0</v>
      </c>
      <c r="AX98" s="82">
        <f>ROUND(BB98*L29,2)</f>
        <v>0</v>
      </c>
      <c r="AY98" s="82">
        <f>ROUND(BC98*L30,2)</f>
        <v>0</v>
      </c>
      <c r="AZ98" s="82">
        <f>ROUND(SUM(AZ99:AZ103),2)</f>
        <v>0</v>
      </c>
      <c r="BA98" s="82">
        <f>ROUND(SUM(BA99:BA103),2)</f>
        <v>0</v>
      </c>
      <c r="BB98" s="82">
        <f>ROUND(SUM(BB99:BB103),2)</f>
        <v>0</v>
      </c>
      <c r="BC98" s="82">
        <f>ROUND(SUM(BC99:BC103),2)</f>
        <v>0</v>
      </c>
      <c r="BD98" s="84">
        <f>ROUND(SUM(BD99:BD103),2)</f>
        <v>0</v>
      </c>
      <c r="BS98" s="85" t="s">
        <v>68</v>
      </c>
      <c r="BT98" s="85" t="s">
        <v>77</v>
      </c>
      <c r="BU98" s="85" t="s">
        <v>70</v>
      </c>
      <c r="BV98" s="85" t="s">
        <v>71</v>
      </c>
      <c r="BW98" s="85" t="s">
        <v>87</v>
      </c>
      <c r="BX98" s="85" t="s">
        <v>4</v>
      </c>
      <c r="CL98" s="85" t="s">
        <v>1</v>
      </c>
      <c r="CM98" s="85" t="s">
        <v>69</v>
      </c>
    </row>
    <row r="99" spans="1:91" s="4" customFormat="1" ht="16.5" customHeight="1">
      <c r="A99" s="76" t="s">
        <v>73</v>
      </c>
      <c r="B99" s="48"/>
      <c r="C99" s="10"/>
      <c r="D99" s="10"/>
      <c r="E99" s="199" t="s">
        <v>88</v>
      </c>
      <c r="F99" s="199"/>
      <c r="G99" s="199"/>
      <c r="H99" s="199"/>
      <c r="I99" s="199"/>
      <c r="J99" s="10"/>
      <c r="K99" s="199" t="s">
        <v>89</v>
      </c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7">
        <f>'SO01.4 - Zateplenie strop...'!J32</f>
        <v>0</v>
      </c>
      <c r="AH99" s="198"/>
      <c r="AI99" s="198"/>
      <c r="AJ99" s="198"/>
      <c r="AK99" s="198"/>
      <c r="AL99" s="198"/>
      <c r="AM99" s="198"/>
      <c r="AN99" s="197">
        <f t="shared" si="0"/>
        <v>0</v>
      </c>
      <c r="AO99" s="198"/>
      <c r="AP99" s="198"/>
      <c r="AQ99" s="86" t="s">
        <v>90</v>
      </c>
      <c r="AR99" s="48"/>
      <c r="AS99" s="87">
        <v>0</v>
      </c>
      <c r="AT99" s="88">
        <f t="shared" si="1"/>
        <v>0</v>
      </c>
      <c r="AU99" s="89">
        <f>'SO01.4 - Zateplenie strop...'!P125</f>
        <v>88.858854399999998</v>
      </c>
      <c r="AV99" s="88">
        <f>'SO01.4 - Zateplenie strop...'!J35</f>
        <v>0</v>
      </c>
      <c r="AW99" s="88">
        <f>'SO01.4 - Zateplenie strop...'!J36</f>
        <v>0</v>
      </c>
      <c r="AX99" s="88">
        <f>'SO01.4 - Zateplenie strop...'!J37</f>
        <v>0</v>
      </c>
      <c r="AY99" s="88">
        <f>'SO01.4 - Zateplenie strop...'!J38</f>
        <v>0</v>
      </c>
      <c r="AZ99" s="88">
        <f>'SO01.4 - Zateplenie strop...'!F35</f>
        <v>0</v>
      </c>
      <c r="BA99" s="88">
        <f>'SO01.4 - Zateplenie strop...'!F36</f>
        <v>0</v>
      </c>
      <c r="BB99" s="88">
        <f>'SO01.4 - Zateplenie strop...'!F37</f>
        <v>0</v>
      </c>
      <c r="BC99" s="88">
        <f>'SO01.4 - Zateplenie strop...'!F38</f>
        <v>0</v>
      </c>
      <c r="BD99" s="90">
        <f>'SO01.4 - Zateplenie strop...'!F39</f>
        <v>0</v>
      </c>
      <c r="BT99" s="21" t="s">
        <v>91</v>
      </c>
      <c r="BV99" s="21" t="s">
        <v>71</v>
      </c>
      <c r="BW99" s="21" t="s">
        <v>92</v>
      </c>
      <c r="BX99" s="21" t="s">
        <v>87</v>
      </c>
      <c r="CL99" s="21" t="s">
        <v>1</v>
      </c>
    </row>
    <row r="100" spans="1:91" s="4" customFormat="1" ht="16.5" customHeight="1">
      <c r="A100" s="76" t="s">
        <v>73</v>
      </c>
      <c r="B100" s="48"/>
      <c r="C100" s="10"/>
      <c r="D100" s="10"/>
      <c r="E100" s="199" t="s">
        <v>93</v>
      </c>
      <c r="F100" s="199"/>
      <c r="G100" s="199"/>
      <c r="H100" s="199"/>
      <c r="I100" s="199"/>
      <c r="J100" s="10"/>
      <c r="K100" s="199" t="s">
        <v>94</v>
      </c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7">
        <f>'SO01.5 - Meranie a regulácia'!J32</f>
        <v>0</v>
      </c>
      <c r="AH100" s="198"/>
      <c r="AI100" s="198"/>
      <c r="AJ100" s="198"/>
      <c r="AK100" s="198"/>
      <c r="AL100" s="198"/>
      <c r="AM100" s="198"/>
      <c r="AN100" s="197">
        <f t="shared" si="0"/>
        <v>0</v>
      </c>
      <c r="AO100" s="198"/>
      <c r="AP100" s="198"/>
      <c r="AQ100" s="86" t="s">
        <v>90</v>
      </c>
      <c r="AR100" s="48"/>
      <c r="AS100" s="87">
        <v>0</v>
      </c>
      <c r="AT100" s="88">
        <f t="shared" si="1"/>
        <v>0</v>
      </c>
      <c r="AU100" s="89">
        <f>'SO01.5 - Meranie a regulácia'!P126</f>
        <v>779.81115</v>
      </c>
      <c r="AV100" s="88">
        <f>'SO01.5 - Meranie a regulácia'!J35</f>
        <v>0</v>
      </c>
      <c r="AW100" s="88">
        <f>'SO01.5 - Meranie a regulácia'!J36</f>
        <v>0</v>
      </c>
      <c r="AX100" s="88">
        <f>'SO01.5 - Meranie a regulácia'!J37</f>
        <v>0</v>
      </c>
      <c r="AY100" s="88">
        <f>'SO01.5 - Meranie a regulácia'!J38</f>
        <v>0</v>
      </c>
      <c r="AZ100" s="88">
        <f>'SO01.5 - Meranie a regulácia'!F35</f>
        <v>0</v>
      </c>
      <c r="BA100" s="88">
        <f>'SO01.5 - Meranie a regulácia'!F36</f>
        <v>0</v>
      </c>
      <c r="BB100" s="88">
        <f>'SO01.5 - Meranie a regulácia'!F37</f>
        <v>0</v>
      </c>
      <c r="BC100" s="88">
        <f>'SO01.5 - Meranie a regulácia'!F38</f>
        <v>0</v>
      </c>
      <c r="BD100" s="90">
        <f>'SO01.5 - Meranie a regulácia'!F39</f>
        <v>0</v>
      </c>
      <c r="BT100" s="21" t="s">
        <v>91</v>
      </c>
      <c r="BV100" s="21" t="s">
        <v>71</v>
      </c>
      <c r="BW100" s="21" t="s">
        <v>95</v>
      </c>
      <c r="BX100" s="21" t="s">
        <v>87</v>
      </c>
      <c r="CL100" s="21" t="s">
        <v>1</v>
      </c>
    </row>
    <row r="101" spans="1:91" s="4" customFormat="1" ht="23.25" customHeight="1">
      <c r="A101" s="76" t="s">
        <v>73</v>
      </c>
      <c r="B101" s="48"/>
      <c r="C101" s="10"/>
      <c r="D101" s="10"/>
      <c r="E101" s="199" t="s">
        <v>96</v>
      </c>
      <c r="F101" s="199"/>
      <c r="G101" s="199"/>
      <c r="H101" s="199"/>
      <c r="I101" s="199"/>
      <c r="J101" s="10"/>
      <c r="K101" s="199" t="s">
        <v>97</v>
      </c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7">
        <f>'SO01.OSV - Výmena osvetlenia'!J32</f>
        <v>0</v>
      </c>
      <c r="AH101" s="198"/>
      <c r="AI101" s="198"/>
      <c r="AJ101" s="198"/>
      <c r="AK101" s="198"/>
      <c r="AL101" s="198"/>
      <c r="AM101" s="198"/>
      <c r="AN101" s="197">
        <f t="shared" si="0"/>
        <v>0</v>
      </c>
      <c r="AO101" s="198"/>
      <c r="AP101" s="198"/>
      <c r="AQ101" s="86" t="s">
        <v>90</v>
      </c>
      <c r="AR101" s="48"/>
      <c r="AS101" s="87">
        <v>0</v>
      </c>
      <c r="AT101" s="88">
        <f t="shared" si="1"/>
        <v>0</v>
      </c>
      <c r="AU101" s="89">
        <f>'SO01.OSV - Výmena osvetlenia'!P123</f>
        <v>198.88800000000003</v>
      </c>
      <c r="AV101" s="88">
        <f>'SO01.OSV - Výmena osvetlenia'!J35</f>
        <v>0</v>
      </c>
      <c r="AW101" s="88">
        <f>'SO01.OSV - Výmena osvetlenia'!J36</f>
        <v>0</v>
      </c>
      <c r="AX101" s="88">
        <f>'SO01.OSV - Výmena osvetlenia'!J37</f>
        <v>0</v>
      </c>
      <c r="AY101" s="88">
        <f>'SO01.OSV - Výmena osvetlenia'!J38</f>
        <v>0</v>
      </c>
      <c r="AZ101" s="88">
        <f>'SO01.OSV - Výmena osvetlenia'!F35</f>
        <v>0</v>
      </c>
      <c r="BA101" s="88">
        <f>'SO01.OSV - Výmena osvetlenia'!F36</f>
        <v>0</v>
      </c>
      <c r="BB101" s="88">
        <f>'SO01.OSV - Výmena osvetlenia'!F37</f>
        <v>0</v>
      </c>
      <c r="BC101" s="88">
        <f>'SO01.OSV - Výmena osvetlenia'!F38</f>
        <v>0</v>
      </c>
      <c r="BD101" s="90">
        <f>'SO01.OSV - Výmena osvetlenia'!F39</f>
        <v>0</v>
      </c>
      <c r="BT101" s="21" t="s">
        <v>91</v>
      </c>
      <c r="BV101" s="21" t="s">
        <v>71</v>
      </c>
      <c r="BW101" s="21" t="s">
        <v>98</v>
      </c>
      <c r="BX101" s="21" t="s">
        <v>87</v>
      </c>
      <c r="CL101" s="21" t="s">
        <v>1</v>
      </c>
    </row>
    <row r="102" spans="1:91" s="4" customFormat="1" ht="16.5" customHeight="1">
      <c r="A102" s="76" t="s">
        <v>73</v>
      </c>
      <c r="B102" s="48"/>
      <c r="C102" s="10"/>
      <c r="D102" s="10"/>
      <c r="E102" s="199" t="s">
        <v>99</v>
      </c>
      <c r="F102" s="199"/>
      <c r="G102" s="199"/>
      <c r="H102" s="199"/>
      <c r="I102" s="199"/>
      <c r="J102" s="10"/>
      <c r="K102" s="199" t="s">
        <v>100</v>
      </c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7">
        <f>'SO01.UK - Vykurovanie'!J32</f>
        <v>0</v>
      </c>
      <c r="AH102" s="198"/>
      <c r="AI102" s="198"/>
      <c r="AJ102" s="198"/>
      <c r="AK102" s="198"/>
      <c r="AL102" s="198"/>
      <c r="AM102" s="198"/>
      <c r="AN102" s="197">
        <f t="shared" si="0"/>
        <v>0</v>
      </c>
      <c r="AO102" s="198"/>
      <c r="AP102" s="198"/>
      <c r="AQ102" s="86" t="s">
        <v>90</v>
      </c>
      <c r="AR102" s="48"/>
      <c r="AS102" s="87">
        <v>0</v>
      </c>
      <c r="AT102" s="88">
        <f t="shared" si="1"/>
        <v>0</v>
      </c>
      <c r="AU102" s="89">
        <f>'SO01.UK - Vykurovanie'!P133</f>
        <v>0.42</v>
      </c>
      <c r="AV102" s="88">
        <f>'SO01.UK - Vykurovanie'!J35</f>
        <v>0</v>
      </c>
      <c r="AW102" s="88">
        <f>'SO01.UK - Vykurovanie'!J36</f>
        <v>0</v>
      </c>
      <c r="AX102" s="88">
        <f>'SO01.UK - Vykurovanie'!J37</f>
        <v>0</v>
      </c>
      <c r="AY102" s="88">
        <f>'SO01.UK - Vykurovanie'!J38</f>
        <v>0</v>
      </c>
      <c r="AZ102" s="88">
        <f>'SO01.UK - Vykurovanie'!F35</f>
        <v>0</v>
      </c>
      <c r="BA102" s="88">
        <f>'SO01.UK - Vykurovanie'!F36</f>
        <v>0</v>
      </c>
      <c r="BB102" s="88">
        <f>'SO01.UK - Vykurovanie'!F37</f>
        <v>0</v>
      </c>
      <c r="BC102" s="88">
        <f>'SO01.UK - Vykurovanie'!F38</f>
        <v>0</v>
      </c>
      <c r="BD102" s="90">
        <f>'SO01.UK - Vykurovanie'!F39</f>
        <v>0</v>
      </c>
      <c r="BT102" s="21" t="s">
        <v>91</v>
      </c>
      <c r="BV102" s="21" t="s">
        <v>71</v>
      </c>
      <c r="BW102" s="21" t="s">
        <v>101</v>
      </c>
      <c r="BX102" s="21" t="s">
        <v>87</v>
      </c>
      <c r="CL102" s="21" t="s">
        <v>1</v>
      </c>
    </row>
    <row r="103" spans="1:91" s="4" customFormat="1" ht="23.25" customHeight="1">
      <c r="A103" s="76" t="s">
        <v>73</v>
      </c>
      <c r="B103" s="48"/>
      <c r="C103" s="10"/>
      <c r="D103" s="10"/>
      <c r="E103" s="199" t="s">
        <v>102</v>
      </c>
      <c r="F103" s="199"/>
      <c r="G103" s="199"/>
      <c r="H103" s="199"/>
      <c r="I103" s="199"/>
      <c r="J103" s="10"/>
      <c r="K103" s="199" t="s">
        <v>103</v>
      </c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7">
        <f>'SO01.VZT - Vzduchotechnika'!J32</f>
        <v>0</v>
      </c>
      <c r="AH103" s="198"/>
      <c r="AI103" s="198"/>
      <c r="AJ103" s="198"/>
      <c r="AK103" s="198"/>
      <c r="AL103" s="198"/>
      <c r="AM103" s="198"/>
      <c r="AN103" s="197">
        <f t="shared" si="0"/>
        <v>0</v>
      </c>
      <c r="AO103" s="198"/>
      <c r="AP103" s="198"/>
      <c r="AQ103" s="86" t="s">
        <v>90</v>
      </c>
      <c r="AR103" s="48"/>
      <c r="AS103" s="91">
        <v>0</v>
      </c>
      <c r="AT103" s="92">
        <f t="shared" si="1"/>
        <v>0</v>
      </c>
      <c r="AU103" s="93">
        <f>'SO01.VZT - Vzduchotechnika'!P129</f>
        <v>250.30970399999998</v>
      </c>
      <c r="AV103" s="92">
        <f>'SO01.VZT - Vzduchotechnika'!J35</f>
        <v>0</v>
      </c>
      <c r="AW103" s="92">
        <f>'SO01.VZT - Vzduchotechnika'!J36</f>
        <v>0</v>
      </c>
      <c r="AX103" s="92">
        <f>'SO01.VZT - Vzduchotechnika'!J37</f>
        <v>0</v>
      </c>
      <c r="AY103" s="92">
        <f>'SO01.VZT - Vzduchotechnika'!J38</f>
        <v>0</v>
      </c>
      <c r="AZ103" s="92">
        <f>'SO01.VZT - Vzduchotechnika'!F35</f>
        <v>0</v>
      </c>
      <c r="BA103" s="92">
        <f>'SO01.VZT - Vzduchotechnika'!F36</f>
        <v>0</v>
      </c>
      <c r="BB103" s="92">
        <f>'SO01.VZT - Vzduchotechnika'!F37</f>
        <v>0</v>
      </c>
      <c r="BC103" s="92">
        <f>'SO01.VZT - Vzduchotechnika'!F38</f>
        <v>0</v>
      </c>
      <c r="BD103" s="94">
        <f>'SO01.VZT - Vzduchotechnika'!F39</f>
        <v>0</v>
      </c>
      <c r="BT103" s="21" t="s">
        <v>91</v>
      </c>
      <c r="BV103" s="21" t="s">
        <v>71</v>
      </c>
      <c r="BW103" s="21" t="s">
        <v>104</v>
      </c>
      <c r="BX103" s="21" t="s">
        <v>87</v>
      </c>
      <c r="CL103" s="21" t="s">
        <v>22</v>
      </c>
    </row>
    <row r="104" spans="1:91" s="2" customFormat="1" ht="30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7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91" s="2" customFormat="1" ht="6.9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27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</sheetData>
  <mergeCells count="7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98:AP98"/>
    <mergeCell ref="AG98:AM98"/>
    <mergeCell ref="J98:AF98"/>
    <mergeCell ref="D98:H98"/>
    <mergeCell ref="AN99:AP99"/>
    <mergeCell ref="AG99:AM99"/>
    <mergeCell ref="E99:I99"/>
    <mergeCell ref="K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01.1 - Zateplenie obvod...'!C2" display="/" xr:uid="{00000000-0004-0000-0000-000000000000}"/>
    <hyperlink ref="A96" location="'SO01.2 - Výmena výplní ot...'!C2" display="/" xr:uid="{00000000-0004-0000-0000-000001000000}"/>
    <hyperlink ref="A97" location="'SO01.3 - Zateplenie streš...'!C2" display="/" xr:uid="{00000000-0004-0000-0000-000002000000}"/>
    <hyperlink ref="A99" location="'SO01.4 - Zateplenie strop...'!C2" display="/" xr:uid="{00000000-0004-0000-0000-000003000000}"/>
    <hyperlink ref="A100" location="'SO01.5 - Meranie a regulácia'!C2" display="/" xr:uid="{00000000-0004-0000-0000-000004000000}"/>
    <hyperlink ref="A101" location="'SO01.OSV - Výmena osvetlenia'!C2" display="/" xr:uid="{00000000-0004-0000-0000-000005000000}"/>
    <hyperlink ref="A102" location="'SO01.UK - Vykurovanie'!C2" display="/" xr:uid="{00000000-0004-0000-0000-000006000000}"/>
    <hyperlink ref="A103" location="'SO01.VZT - Vzduchotechnika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19"/>
  <sheetViews>
    <sheetView showGridLines="0" topLeftCell="A199" workbookViewId="0">
      <selection activeCell="C218" sqref="C218:J21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78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7" t="s">
        <v>107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>
        <f>'Rekapitulácia stavby'!AN8</f>
        <v>0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16</v>
      </c>
      <c r="F15" s="26"/>
      <c r="G15" s="26"/>
      <c r="H15" s="26"/>
      <c r="I15" s="23" t="s">
        <v>20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3" t="str">
        <f>'Rekapitulácia stavby'!E14</f>
        <v xml:space="preserve"> </v>
      </c>
      <c r="F18" s="203"/>
      <c r="G18" s="203"/>
      <c r="H18" s="203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19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24</v>
      </c>
      <c r="F21" s="26"/>
      <c r="G21" s="26"/>
      <c r="H21" s="26"/>
      <c r="I21" s="23" t="s">
        <v>20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19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7"/>
      <c r="B27" s="98"/>
      <c r="C27" s="97"/>
      <c r="D27" s="97"/>
      <c r="E27" s="206" t="s">
        <v>1</v>
      </c>
      <c r="F27" s="206"/>
      <c r="G27" s="206"/>
      <c r="H27" s="20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100" t="s">
        <v>29</v>
      </c>
      <c r="E30" s="26"/>
      <c r="F30" s="26"/>
      <c r="G30" s="26"/>
      <c r="H30" s="26"/>
      <c r="I30" s="26"/>
      <c r="J30" s="68">
        <f>ROUND(J129,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101" t="s">
        <v>33</v>
      </c>
      <c r="E33" s="32" t="s">
        <v>34</v>
      </c>
      <c r="F33" s="102">
        <f>ROUND((SUM(BE129:BE199)),  2)</f>
        <v>0</v>
      </c>
      <c r="G33" s="103"/>
      <c r="H33" s="103"/>
      <c r="I33" s="104">
        <v>0.2</v>
      </c>
      <c r="J33" s="102">
        <f>ROUND(((SUM(BE129:BE199))*I33),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5">
        <f>ROUND((SUM(BF129:BF199)),  2)</f>
        <v>0</v>
      </c>
      <c r="G34" s="26"/>
      <c r="H34" s="26"/>
      <c r="I34" s="106">
        <v>0.2</v>
      </c>
      <c r="J34" s="105">
        <f>ROUND(((SUM(BF129:BF199))*I34),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5">
        <f>ROUND((SUM(BG129:BG199)),  2)</f>
        <v>0</v>
      </c>
      <c r="G35" s="26"/>
      <c r="H35" s="26"/>
      <c r="I35" s="106">
        <v>0.2</v>
      </c>
      <c r="J35" s="105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5">
        <f>ROUND((SUM(BH129:BH199)),  2)</f>
        <v>0</v>
      </c>
      <c r="G36" s="26"/>
      <c r="H36" s="26"/>
      <c r="I36" s="106">
        <v>0.2</v>
      </c>
      <c r="J36" s="105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102">
        <f>ROUND((SUM(BI129:BI199)),  2)</f>
        <v>0</v>
      </c>
      <c r="G37" s="103"/>
      <c r="H37" s="103"/>
      <c r="I37" s="104">
        <v>0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>
        <f>SUM(J30:J37)</f>
        <v>0</v>
      </c>
      <c r="K39" s="112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7" t="str">
        <f>E9</f>
        <v>SO01.1 - Zateplenie obvodového plášta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>Obec Gemerská Poloma</v>
      </c>
      <c r="G89" s="26"/>
      <c r="H89" s="26"/>
      <c r="I89" s="23" t="s">
        <v>17</v>
      </c>
      <c r="J89" s="52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65" customHeight="1">
      <c r="A91" s="26"/>
      <c r="B91" s="27"/>
      <c r="C91" s="23" t="s">
        <v>18</v>
      </c>
      <c r="D91" s="26"/>
      <c r="E91" s="26"/>
      <c r="F91" s="21" t="str">
        <f>E15</f>
        <v>Obec Gemerská Poloma</v>
      </c>
      <c r="G91" s="26"/>
      <c r="H91" s="26"/>
      <c r="I91" s="23" t="s">
        <v>23</v>
      </c>
      <c r="J91" s="24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5" t="s">
        <v>109</v>
      </c>
      <c r="D94" s="107"/>
      <c r="E94" s="107"/>
      <c r="F94" s="107"/>
      <c r="G94" s="107"/>
      <c r="H94" s="107"/>
      <c r="I94" s="107"/>
      <c r="J94" s="116" t="s">
        <v>110</v>
      </c>
      <c r="K94" s="107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17" t="s">
        <v>111</v>
      </c>
      <c r="D96" s="26"/>
      <c r="E96" s="26"/>
      <c r="F96" s="26"/>
      <c r="G96" s="26"/>
      <c r="H96" s="26"/>
      <c r="I96" s="26"/>
      <c r="J96" s="68">
        <f>J129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" customHeight="1">
      <c r="B97" s="118"/>
      <c r="D97" s="119" t="s">
        <v>113</v>
      </c>
      <c r="E97" s="120"/>
      <c r="F97" s="120"/>
      <c r="G97" s="120"/>
      <c r="H97" s="120"/>
      <c r="I97" s="120"/>
      <c r="J97" s="121">
        <f>J130</f>
        <v>0</v>
      </c>
      <c r="L97" s="118"/>
    </row>
    <row r="98" spans="1:31" s="10" customFormat="1" ht="19.95" customHeight="1">
      <c r="B98" s="122"/>
      <c r="D98" s="123" t="s">
        <v>114</v>
      </c>
      <c r="E98" s="124"/>
      <c r="F98" s="124"/>
      <c r="G98" s="124"/>
      <c r="H98" s="124"/>
      <c r="I98" s="124"/>
      <c r="J98" s="125">
        <f>J131</f>
        <v>0</v>
      </c>
      <c r="L98" s="122"/>
    </row>
    <row r="99" spans="1:31" s="10" customFormat="1" ht="19.95" customHeight="1">
      <c r="B99" s="122"/>
      <c r="D99" s="123" t="s">
        <v>115</v>
      </c>
      <c r="E99" s="124"/>
      <c r="F99" s="124"/>
      <c r="G99" s="124"/>
      <c r="H99" s="124"/>
      <c r="I99" s="124"/>
      <c r="J99" s="125">
        <f>J133</f>
        <v>0</v>
      </c>
      <c r="L99" s="122"/>
    </row>
    <row r="100" spans="1:31" s="10" customFormat="1" ht="19.95" customHeight="1">
      <c r="B100" s="122"/>
      <c r="D100" s="123" t="s">
        <v>116</v>
      </c>
      <c r="E100" s="124"/>
      <c r="F100" s="124"/>
      <c r="G100" s="124"/>
      <c r="H100" s="124"/>
      <c r="I100" s="124"/>
      <c r="J100" s="125">
        <f>J145</f>
        <v>0</v>
      </c>
      <c r="L100" s="122"/>
    </row>
    <row r="101" spans="1:31" s="10" customFormat="1" ht="19.95" customHeight="1">
      <c r="B101" s="122"/>
      <c r="D101" s="123" t="s">
        <v>117</v>
      </c>
      <c r="E101" s="124"/>
      <c r="F101" s="124"/>
      <c r="G101" s="124"/>
      <c r="H101" s="124"/>
      <c r="I101" s="124"/>
      <c r="J101" s="125">
        <f>J164</f>
        <v>0</v>
      </c>
      <c r="L101" s="122"/>
    </row>
    <row r="102" spans="1:31" s="9" customFormat="1" ht="24.9" customHeight="1">
      <c r="B102" s="118"/>
      <c r="D102" s="119" t="s">
        <v>118</v>
      </c>
      <c r="E102" s="120"/>
      <c r="F102" s="120"/>
      <c r="G102" s="120"/>
      <c r="H102" s="120"/>
      <c r="I102" s="120"/>
      <c r="J102" s="121">
        <f>J166</f>
        <v>0</v>
      </c>
      <c r="L102" s="118"/>
    </row>
    <row r="103" spans="1:31" s="10" customFormat="1" ht="19.95" customHeight="1">
      <c r="B103" s="122"/>
      <c r="D103" s="123" t="s">
        <v>119</v>
      </c>
      <c r="E103" s="124"/>
      <c r="F103" s="124"/>
      <c r="G103" s="124"/>
      <c r="H103" s="124"/>
      <c r="I103" s="124"/>
      <c r="J103" s="125">
        <f>J167</f>
        <v>0</v>
      </c>
      <c r="L103" s="122"/>
    </row>
    <row r="104" spans="1:31" s="10" customFormat="1" ht="19.95" customHeight="1">
      <c r="B104" s="122"/>
      <c r="D104" s="123" t="s">
        <v>120</v>
      </c>
      <c r="E104" s="124"/>
      <c r="F104" s="124"/>
      <c r="G104" s="124"/>
      <c r="H104" s="124"/>
      <c r="I104" s="124"/>
      <c r="J104" s="125">
        <f>J176</f>
        <v>0</v>
      </c>
      <c r="L104" s="122"/>
    </row>
    <row r="105" spans="1:31" s="10" customFormat="1" ht="19.95" customHeight="1">
      <c r="B105" s="122"/>
      <c r="D105" s="123" t="s">
        <v>121</v>
      </c>
      <c r="E105" s="124"/>
      <c r="F105" s="124"/>
      <c r="G105" s="124"/>
      <c r="H105" s="124"/>
      <c r="I105" s="124"/>
      <c r="J105" s="125">
        <f>J180</f>
        <v>0</v>
      </c>
      <c r="L105" s="122"/>
    </row>
    <row r="106" spans="1:31" s="10" customFormat="1" ht="19.95" customHeight="1">
      <c r="B106" s="122"/>
      <c r="D106" s="123" t="s">
        <v>122</v>
      </c>
      <c r="E106" s="124"/>
      <c r="F106" s="124"/>
      <c r="G106" s="124"/>
      <c r="H106" s="124"/>
      <c r="I106" s="124"/>
      <c r="J106" s="125">
        <f>J184</f>
        <v>0</v>
      </c>
      <c r="L106" s="122"/>
    </row>
    <row r="107" spans="1:31" s="10" customFormat="1" ht="19.95" customHeight="1">
      <c r="B107" s="122"/>
      <c r="D107" s="123" t="s">
        <v>123</v>
      </c>
      <c r="E107" s="124"/>
      <c r="F107" s="124"/>
      <c r="G107" s="124"/>
      <c r="H107" s="124"/>
      <c r="I107" s="124"/>
      <c r="J107" s="125">
        <f>J194</f>
        <v>0</v>
      </c>
      <c r="L107" s="122"/>
    </row>
    <row r="108" spans="1:31" s="9" customFormat="1" ht="24.9" customHeight="1">
      <c r="B108" s="118"/>
      <c r="D108" s="119" t="s">
        <v>124</v>
      </c>
      <c r="E108" s="120"/>
      <c r="F108" s="120"/>
      <c r="G108" s="120"/>
      <c r="H108" s="120"/>
      <c r="I108" s="120"/>
      <c r="J108" s="121">
        <f>J196</f>
        <v>0</v>
      </c>
      <c r="L108" s="118"/>
    </row>
    <row r="109" spans="1:31" s="10" customFormat="1" ht="19.95" customHeight="1">
      <c r="B109" s="122"/>
      <c r="D109" s="123" t="s">
        <v>125</v>
      </c>
      <c r="E109" s="124"/>
      <c r="F109" s="124"/>
      <c r="G109" s="124"/>
      <c r="H109" s="124"/>
      <c r="I109" s="124"/>
      <c r="J109" s="125">
        <f>J197</f>
        <v>0</v>
      </c>
      <c r="L109" s="122"/>
    </row>
    <row r="110" spans="1:31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" customHeight="1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" customHeight="1">
      <c r="A116" s="26"/>
      <c r="B116" s="27"/>
      <c r="C116" s="18" t="s">
        <v>126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11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>
      <c r="A119" s="26"/>
      <c r="B119" s="27"/>
      <c r="C119" s="26"/>
      <c r="D119" s="26"/>
      <c r="E119" s="219" t="str">
        <f>E7</f>
        <v>Obecný Úrad v obci Gemerská Poloma</v>
      </c>
      <c r="F119" s="220"/>
      <c r="G119" s="220"/>
      <c r="H119" s="220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106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177" t="str">
        <f>E9</f>
        <v>SO01.1 - Zateplenie obvodového plášta</v>
      </c>
      <c r="F121" s="218"/>
      <c r="G121" s="218"/>
      <c r="H121" s="218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15</v>
      </c>
      <c r="D123" s="26"/>
      <c r="E123" s="26"/>
      <c r="F123" s="21" t="str">
        <f>F12</f>
        <v>Obec Gemerská Poloma</v>
      </c>
      <c r="G123" s="26"/>
      <c r="H123" s="26"/>
      <c r="I123" s="23" t="s">
        <v>17</v>
      </c>
      <c r="J123" s="52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5.65" customHeight="1">
      <c r="A125" s="26"/>
      <c r="B125" s="27"/>
      <c r="C125" s="23" t="s">
        <v>18</v>
      </c>
      <c r="D125" s="26"/>
      <c r="E125" s="26"/>
      <c r="F125" s="21" t="str">
        <f>E15</f>
        <v>Obec Gemerská Poloma</v>
      </c>
      <c r="G125" s="26"/>
      <c r="H125" s="26"/>
      <c r="I125" s="23" t="s">
        <v>23</v>
      </c>
      <c r="J125" s="24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15" customHeight="1">
      <c r="A126" s="26"/>
      <c r="B126" s="27"/>
      <c r="C126" s="23" t="s">
        <v>21</v>
      </c>
      <c r="D126" s="26"/>
      <c r="E126" s="26"/>
      <c r="F126" s="21" t="str">
        <f>IF(E18="","",E18)</f>
        <v xml:space="preserve"> </v>
      </c>
      <c r="G126" s="26"/>
      <c r="H126" s="26"/>
      <c r="I126" s="23" t="s">
        <v>26</v>
      </c>
      <c r="J126" s="24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6"/>
      <c r="B128" s="127"/>
      <c r="C128" s="128" t="s">
        <v>127</v>
      </c>
      <c r="D128" s="129" t="s">
        <v>54</v>
      </c>
      <c r="E128" s="129" t="s">
        <v>50</v>
      </c>
      <c r="F128" s="129" t="s">
        <v>51</v>
      </c>
      <c r="G128" s="129" t="s">
        <v>128</v>
      </c>
      <c r="H128" s="129" t="s">
        <v>129</v>
      </c>
      <c r="I128" s="129" t="s">
        <v>130</v>
      </c>
      <c r="J128" s="130" t="s">
        <v>110</v>
      </c>
      <c r="K128" s="131" t="s">
        <v>131</v>
      </c>
      <c r="L128" s="132"/>
      <c r="M128" s="59" t="s">
        <v>1</v>
      </c>
      <c r="N128" s="60" t="s">
        <v>33</v>
      </c>
      <c r="O128" s="60" t="s">
        <v>132</v>
      </c>
      <c r="P128" s="60" t="s">
        <v>133</v>
      </c>
      <c r="Q128" s="60" t="s">
        <v>134</v>
      </c>
      <c r="R128" s="60" t="s">
        <v>135</v>
      </c>
      <c r="S128" s="60" t="s">
        <v>136</v>
      </c>
      <c r="T128" s="61" t="s">
        <v>137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5" customHeight="1">
      <c r="A129" s="26"/>
      <c r="B129" s="27"/>
      <c r="C129" s="66" t="s">
        <v>111</v>
      </c>
      <c r="D129" s="26"/>
      <c r="E129" s="26"/>
      <c r="F129" s="26"/>
      <c r="G129" s="26"/>
      <c r="H129" s="26"/>
      <c r="I129" s="26"/>
      <c r="J129" s="133">
        <f>BK129</f>
        <v>0</v>
      </c>
      <c r="K129" s="26"/>
      <c r="L129" s="27"/>
      <c r="M129" s="62"/>
      <c r="N129" s="53"/>
      <c r="O129" s="63"/>
      <c r="P129" s="134">
        <f>P130+P166+P196</f>
        <v>1960.8305840800001</v>
      </c>
      <c r="Q129" s="63"/>
      <c r="R129" s="134">
        <f>R130+R166+R196</f>
        <v>56.879604200000003</v>
      </c>
      <c r="S129" s="63"/>
      <c r="T129" s="135">
        <f>T130+T166+T196</f>
        <v>23.647574250000002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68</v>
      </c>
      <c r="AU129" s="14" t="s">
        <v>112</v>
      </c>
      <c r="BK129" s="136">
        <f>BK130+BK166+BK196</f>
        <v>0</v>
      </c>
    </row>
    <row r="130" spans="1:65" s="12" customFormat="1" ht="25.95" customHeight="1">
      <c r="B130" s="137"/>
      <c r="D130" s="138" t="s">
        <v>68</v>
      </c>
      <c r="E130" s="139" t="s">
        <v>138</v>
      </c>
      <c r="F130" s="139" t="s">
        <v>139</v>
      </c>
      <c r="J130" s="140">
        <f>BK130</f>
        <v>0</v>
      </c>
      <c r="L130" s="137"/>
      <c r="M130" s="141"/>
      <c r="N130" s="142"/>
      <c r="O130" s="142"/>
      <c r="P130" s="143">
        <f>P131+P133+P145+P164</f>
        <v>1785.8209284</v>
      </c>
      <c r="Q130" s="142"/>
      <c r="R130" s="143">
        <f>R131+R133+R145+R164</f>
        <v>55.982860330000001</v>
      </c>
      <c r="S130" s="142"/>
      <c r="T130" s="144">
        <f>T131+T133+T145+T164</f>
        <v>23.344810000000003</v>
      </c>
      <c r="AR130" s="138" t="s">
        <v>77</v>
      </c>
      <c r="AT130" s="145" t="s">
        <v>68</v>
      </c>
      <c r="AU130" s="145" t="s">
        <v>69</v>
      </c>
      <c r="AY130" s="138" t="s">
        <v>140</v>
      </c>
      <c r="BK130" s="146">
        <f>BK131+BK133+BK145+BK164</f>
        <v>0</v>
      </c>
    </row>
    <row r="131" spans="1:65" s="12" customFormat="1" ht="22.95" customHeight="1">
      <c r="B131" s="137"/>
      <c r="D131" s="138" t="s">
        <v>68</v>
      </c>
      <c r="E131" s="147" t="s">
        <v>91</v>
      </c>
      <c r="F131" s="147" t="s">
        <v>141</v>
      </c>
      <c r="J131" s="148">
        <f>BK131</f>
        <v>0</v>
      </c>
      <c r="L131" s="137"/>
      <c r="M131" s="141"/>
      <c r="N131" s="142"/>
      <c r="O131" s="142"/>
      <c r="P131" s="143">
        <f>P132</f>
        <v>124.16766</v>
      </c>
      <c r="Q131" s="142"/>
      <c r="R131" s="143">
        <f>R132</f>
        <v>1.9250800000000002E-2</v>
      </c>
      <c r="S131" s="142"/>
      <c r="T131" s="144">
        <f>T132</f>
        <v>0</v>
      </c>
      <c r="AR131" s="138" t="s">
        <v>77</v>
      </c>
      <c r="AT131" s="145" t="s">
        <v>68</v>
      </c>
      <c r="AU131" s="145" t="s">
        <v>77</v>
      </c>
      <c r="AY131" s="138" t="s">
        <v>140</v>
      </c>
      <c r="BK131" s="146">
        <f>BK132</f>
        <v>0</v>
      </c>
    </row>
    <row r="132" spans="1:65" s="2" customFormat="1" ht="24.15" customHeight="1">
      <c r="A132" s="26"/>
      <c r="B132" s="149"/>
      <c r="C132" s="150" t="s">
        <v>77</v>
      </c>
      <c r="D132" s="150" t="s">
        <v>142</v>
      </c>
      <c r="E132" s="151" t="s">
        <v>143</v>
      </c>
      <c r="F132" s="152" t="s">
        <v>144</v>
      </c>
      <c r="G132" s="153" t="s">
        <v>145</v>
      </c>
      <c r="H132" s="154">
        <v>481.27</v>
      </c>
      <c r="I132" s="155"/>
      <c r="J132" s="155">
        <f>ROUND(I132*H132,2)</f>
        <v>0</v>
      </c>
      <c r="K132" s="156"/>
      <c r="L132" s="27"/>
      <c r="M132" s="157" t="s">
        <v>1</v>
      </c>
      <c r="N132" s="158" t="s">
        <v>35</v>
      </c>
      <c r="O132" s="159">
        <v>0.25800000000000001</v>
      </c>
      <c r="P132" s="159">
        <f>O132*H132</f>
        <v>124.16766</v>
      </c>
      <c r="Q132" s="159">
        <v>4.0000000000000003E-5</v>
      </c>
      <c r="R132" s="159">
        <f>Q132*H132</f>
        <v>1.9250800000000002E-2</v>
      </c>
      <c r="S132" s="159">
        <v>0</v>
      </c>
      <c r="T132" s="16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146</v>
      </c>
      <c r="AT132" s="161" t="s">
        <v>142</v>
      </c>
      <c r="AU132" s="161" t="s">
        <v>91</v>
      </c>
      <c r="AY132" s="14" t="s">
        <v>140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91</v>
      </c>
      <c r="BK132" s="162">
        <f>ROUND(I132*H132,2)</f>
        <v>0</v>
      </c>
      <c r="BL132" s="14" t="s">
        <v>146</v>
      </c>
      <c r="BM132" s="161" t="s">
        <v>147</v>
      </c>
    </row>
    <row r="133" spans="1:65" s="12" customFormat="1" ht="22.95" customHeight="1">
      <c r="B133" s="137"/>
      <c r="D133" s="138" t="s">
        <v>68</v>
      </c>
      <c r="E133" s="147" t="s">
        <v>148</v>
      </c>
      <c r="F133" s="147" t="s">
        <v>149</v>
      </c>
      <c r="J133" s="148">
        <f>BK133</f>
        <v>0</v>
      </c>
      <c r="L133" s="137"/>
      <c r="M133" s="141"/>
      <c r="N133" s="142"/>
      <c r="O133" s="142"/>
      <c r="P133" s="143">
        <f>SUM(P134:P144)</f>
        <v>935.83529659999999</v>
      </c>
      <c r="Q133" s="142"/>
      <c r="R133" s="143">
        <f>SUM(R134:R144)</f>
        <v>24.71629708</v>
      </c>
      <c r="S133" s="142"/>
      <c r="T133" s="144">
        <f>SUM(T134:T144)</f>
        <v>0</v>
      </c>
      <c r="AR133" s="138" t="s">
        <v>77</v>
      </c>
      <c r="AT133" s="145" t="s">
        <v>68</v>
      </c>
      <c r="AU133" s="145" t="s">
        <v>77</v>
      </c>
      <c r="AY133" s="138" t="s">
        <v>140</v>
      </c>
      <c r="BK133" s="146">
        <f>SUM(BK134:BK144)</f>
        <v>0</v>
      </c>
    </row>
    <row r="134" spans="1:65" s="2" customFormat="1" ht="24.15" customHeight="1">
      <c r="A134" s="26"/>
      <c r="B134" s="149"/>
      <c r="C134" s="150" t="s">
        <v>91</v>
      </c>
      <c r="D134" s="150" t="s">
        <v>142</v>
      </c>
      <c r="E134" s="151" t="s">
        <v>150</v>
      </c>
      <c r="F134" s="152" t="s">
        <v>151</v>
      </c>
      <c r="G134" s="153" t="s">
        <v>145</v>
      </c>
      <c r="H134" s="154">
        <v>100.56</v>
      </c>
      <c r="I134" s="155"/>
      <c r="J134" s="155">
        <f t="shared" ref="J134:J144" si="0">ROUND(I134*H134,2)</f>
        <v>0</v>
      </c>
      <c r="K134" s="156"/>
      <c r="L134" s="27"/>
      <c r="M134" s="157" t="s">
        <v>1</v>
      </c>
      <c r="N134" s="158" t="s">
        <v>35</v>
      </c>
      <c r="O134" s="159">
        <v>8.2000000000000003E-2</v>
      </c>
      <c r="P134" s="159">
        <f t="shared" ref="P134:P144" si="1">O134*H134</f>
        <v>8.2459199999999999</v>
      </c>
      <c r="Q134" s="159">
        <v>1.9000000000000001E-4</v>
      </c>
      <c r="R134" s="159">
        <f t="shared" ref="R134:R144" si="2">Q134*H134</f>
        <v>1.9106400000000003E-2</v>
      </c>
      <c r="S134" s="159">
        <v>0</v>
      </c>
      <c r="T134" s="160">
        <f t="shared" ref="T134:T144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146</v>
      </c>
      <c r="AT134" s="161" t="s">
        <v>142</v>
      </c>
      <c r="AU134" s="161" t="s">
        <v>91</v>
      </c>
      <c r="AY134" s="14" t="s">
        <v>140</v>
      </c>
      <c r="BE134" s="162">
        <f t="shared" ref="BE134:BE144" si="4">IF(N134="základná",J134,0)</f>
        <v>0</v>
      </c>
      <c r="BF134" s="162">
        <f t="shared" ref="BF134:BF144" si="5">IF(N134="znížená",J134,0)</f>
        <v>0</v>
      </c>
      <c r="BG134" s="162">
        <f t="shared" ref="BG134:BG144" si="6">IF(N134="zákl. prenesená",J134,0)</f>
        <v>0</v>
      </c>
      <c r="BH134" s="162">
        <f t="shared" ref="BH134:BH144" si="7">IF(N134="zníž. prenesená",J134,0)</f>
        <v>0</v>
      </c>
      <c r="BI134" s="162">
        <f t="shared" ref="BI134:BI144" si="8">IF(N134="nulová",J134,0)</f>
        <v>0</v>
      </c>
      <c r="BJ134" s="14" t="s">
        <v>91</v>
      </c>
      <c r="BK134" s="162">
        <f t="shared" ref="BK134:BK144" si="9">ROUND(I134*H134,2)</f>
        <v>0</v>
      </c>
      <c r="BL134" s="14" t="s">
        <v>146</v>
      </c>
      <c r="BM134" s="161" t="s">
        <v>152</v>
      </c>
    </row>
    <row r="135" spans="1:65" s="2" customFormat="1" ht="24.15" customHeight="1">
      <c r="A135" s="26"/>
      <c r="B135" s="149"/>
      <c r="C135" s="150" t="s">
        <v>153</v>
      </c>
      <c r="D135" s="150" t="s">
        <v>142</v>
      </c>
      <c r="E135" s="151" t="s">
        <v>154</v>
      </c>
      <c r="F135" s="152" t="s">
        <v>155</v>
      </c>
      <c r="G135" s="153" t="s">
        <v>145</v>
      </c>
      <c r="H135" s="154">
        <v>65.95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35</v>
      </c>
      <c r="O135" s="159">
        <v>9.1999999999999998E-2</v>
      </c>
      <c r="P135" s="159">
        <f t="shared" si="1"/>
        <v>6.0674000000000001</v>
      </c>
      <c r="Q135" s="159">
        <v>4.2000000000000002E-4</v>
      </c>
      <c r="R135" s="159">
        <f t="shared" si="2"/>
        <v>2.7699000000000001E-2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146</v>
      </c>
      <c r="AT135" s="161" t="s">
        <v>142</v>
      </c>
      <c r="AU135" s="161" t="s">
        <v>91</v>
      </c>
      <c r="AY135" s="14" t="s">
        <v>140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91</v>
      </c>
      <c r="BK135" s="162">
        <f t="shared" si="9"/>
        <v>0</v>
      </c>
      <c r="BL135" s="14" t="s">
        <v>146</v>
      </c>
      <c r="BM135" s="161" t="s">
        <v>156</v>
      </c>
    </row>
    <row r="136" spans="1:65" s="2" customFormat="1" ht="24.15" customHeight="1">
      <c r="A136" s="26"/>
      <c r="B136" s="149"/>
      <c r="C136" s="150" t="s">
        <v>146</v>
      </c>
      <c r="D136" s="150" t="s">
        <v>142</v>
      </c>
      <c r="E136" s="151" t="s">
        <v>157</v>
      </c>
      <c r="F136" s="152" t="s">
        <v>158</v>
      </c>
      <c r="G136" s="153" t="s">
        <v>145</v>
      </c>
      <c r="H136" s="154">
        <v>543.92399999999998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35</v>
      </c>
      <c r="O136" s="159">
        <v>9.1999999999999998E-2</v>
      </c>
      <c r="P136" s="159">
        <f t="shared" si="1"/>
        <v>50.041007999999998</v>
      </c>
      <c r="Q136" s="159">
        <v>4.0000000000000002E-4</v>
      </c>
      <c r="R136" s="159">
        <f t="shared" si="2"/>
        <v>0.2175696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146</v>
      </c>
      <c r="AT136" s="161" t="s">
        <v>142</v>
      </c>
      <c r="AU136" s="161" t="s">
        <v>91</v>
      </c>
      <c r="AY136" s="14" t="s">
        <v>140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91</v>
      </c>
      <c r="BK136" s="162">
        <f t="shared" si="9"/>
        <v>0</v>
      </c>
      <c r="BL136" s="14" t="s">
        <v>146</v>
      </c>
      <c r="BM136" s="161" t="s">
        <v>159</v>
      </c>
    </row>
    <row r="137" spans="1:65" s="2" customFormat="1" ht="24.15" customHeight="1">
      <c r="A137" s="26"/>
      <c r="B137" s="149"/>
      <c r="C137" s="150" t="s">
        <v>160</v>
      </c>
      <c r="D137" s="150" t="s">
        <v>142</v>
      </c>
      <c r="E137" s="151" t="s">
        <v>161</v>
      </c>
      <c r="F137" s="152" t="s">
        <v>162</v>
      </c>
      <c r="G137" s="153" t="s">
        <v>145</v>
      </c>
      <c r="H137" s="154">
        <v>273.61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35</v>
      </c>
      <c r="O137" s="159">
        <v>0.318</v>
      </c>
      <c r="P137" s="159">
        <f t="shared" si="1"/>
        <v>87.007980000000003</v>
      </c>
      <c r="Q137" s="159">
        <v>4.9300000000000004E-3</v>
      </c>
      <c r="R137" s="159">
        <f t="shared" si="2"/>
        <v>1.3488973000000002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146</v>
      </c>
      <c r="AT137" s="161" t="s">
        <v>142</v>
      </c>
      <c r="AU137" s="161" t="s">
        <v>91</v>
      </c>
      <c r="AY137" s="14" t="s">
        <v>140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91</v>
      </c>
      <c r="BK137" s="162">
        <f t="shared" si="9"/>
        <v>0</v>
      </c>
      <c r="BL137" s="14" t="s">
        <v>146</v>
      </c>
      <c r="BM137" s="161" t="s">
        <v>163</v>
      </c>
    </row>
    <row r="138" spans="1:65" s="2" customFormat="1" ht="24.15" customHeight="1">
      <c r="A138" s="26"/>
      <c r="B138" s="149"/>
      <c r="C138" s="150" t="s">
        <v>148</v>
      </c>
      <c r="D138" s="150" t="s">
        <v>142</v>
      </c>
      <c r="E138" s="151" t="s">
        <v>164</v>
      </c>
      <c r="F138" s="152" t="s">
        <v>165</v>
      </c>
      <c r="G138" s="153" t="s">
        <v>145</v>
      </c>
      <c r="H138" s="154">
        <v>273.61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35</v>
      </c>
      <c r="O138" s="159">
        <v>0.42899999999999999</v>
      </c>
      <c r="P138" s="159">
        <f t="shared" si="1"/>
        <v>117.37869000000001</v>
      </c>
      <c r="Q138" s="159">
        <v>1.575E-2</v>
      </c>
      <c r="R138" s="159">
        <f t="shared" si="2"/>
        <v>4.3093575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146</v>
      </c>
      <c r="AT138" s="161" t="s">
        <v>142</v>
      </c>
      <c r="AU138" s="161" t="s">
        <v>91</v>
      </c>
      <c r="AY138" s="14" t="s">
        <v>140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91</v>
      </c>
      <c r="BK138" s="162">
        <f t="shared" si="9"/>
        <v>0</v>
      </c>
      <c r="BL138" s="14" t="s">
        <v>146</v>
      </c>
      <c r="BM138" s="161" t="s">
        <v>166</v>
      </c>
    </row>
    <row r="139" spans="1:65" s="2" customFormat="1" ht="24.15" customHeight="1">
      <c r="A139" s="26"/>
      <c r="B139" s="149"/>
      <c r="C139" s="150" t="s">
        <v>167</v>
      </c>
      <c r="D139" s="150" t="s">
        <v>142</v>
      </c>
      <c r="E139" s="151" t="s">
        <v>168</v>
      </c>
      <c r="F139" s="152" t="s">
        <v>169</v>
      </c>
      <c r="G139" s="153" t="s">
        <v>145</v>
      </c>
      <c r="H139" s="154">
        <v>500.62400000000002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35</v>
      </c>
      <c r="O139" s="159">
        <v>0.35899999999999999</v>
      </c>
      <c r="P139" s="159">
        <f t="shared" si="1"/>
        <v>179.72401600000001</v>
      </c>
      <c r="Q139" s="159">
        <v>3.2200000000000002E-3</v>
      </c>
      <c r="R139" s="159">
        <f t="shared" si="2"/>
        <v>1.6120092800000001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146</v>
      </c>
      <c r="AT139" s="161" t="s">
        <v>142</v>
      </c>
      <c r="AU139" s="161" t="s">
        <v>91</v>
      </c>
      <c r="AY139" s="14" t="s">
        <v>140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91</v>
      </c>
      <c r="BK139" s="162">
        <f t="shared" si="9"/>
        <v>0</v>
      </c>
      <c r="BL139" s="14" t="s">
        <v>146</v>
      </c>
      <c r="BM139" s="161" t="s">
        <v>170</v>
      </c>
    </row>
    <row r="140" spans="1:65" s="2" customFormat="1" ht="24.15" customHeight="1">
      <c r="A140" s="26"/>
      <c r="B140" s="149"/>
      <c r="C140" s="150" t="s">
        <v>171</v>
      </c>
      <c r="D140" s="150" t="s">
        <v>142</v>
      </c>
      <c r="E140" s="151" t="s">
        <v>172</v>
      </c>
      <c r="F140" s="152" t="s">
        <v>173</v>
      </c>
      <c r="G140" s="153" t="s">
        <v>145</v>
      </c>
      <c r="H140" s="154">
        <v>43.3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35</v>
      </c>
      <c r="O140" s="159">
        <v>0.41699999999999998</v>
      </c>
      <c r="P140" s="159">
        <f t="shared" si="1"/>
        <v>18.056099999999997</v>
      </c>
      <c r="Q140" s="159">
        <v>6.1799999999999997E-3</v>
      </c>
      <c r="R140" s="159">
        <f t="shared" si="2"/>
        <v>0.26759399999999994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146</v>
      </c>
      <c r="AT140" s="161" t="s">
        <v>142</v>
      </c>
      <c r="AU140" s="161" t="s">
        <v>91</v>
      </c>
      <c r="AY140" s="14" t="s">
        <v>140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91</v>
      </c>
      <c r="BK140" s="162">
        <f t="shared" si="9"/>
        <v>0</v>
      </c>
      <c r="BL140" s="14" t="s">
        <v>146</v>
      </c>
      <c r="BM140" s="161" t="s">
        <v>174</v>
      </c>
    </row>
    <row r="141" spans="1:65" s="2" customFormat="1" ht="33" customHeight="1">
      <c r="A141" s="26"/>
      <c r="B141" s="149"/>
      <c r="C141" s="150" t="s">
        <v>175</v>
      </c>
      <c r="D141" s="150" t="s">
        <v>142</v>
      </c>
      <c r="E141" s="151" t="s">
        <v>176</v>
      </c>
      <c r="F141" s="152" t="s">
        <v>177</v>
      </c>
      <c r="G141" s="153" t="s">
        <v>145</v>
      </c>
      <c r="H141" s="154">
        <v>43.3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35</v>
      </c>
      <c r="O141" s="159">
        <v>0.111</v>
      </c>
      <c r="P141" s="159">
        <f t="shared" si="1"/>
        <v>4.8062999999999994</v>
      </c>
      <c r="Q141" s="159">
        <v>4.15E-3</v>
      </c>
      <c r="R141" s="159">
        <f t="shared" si="2"/>
        <v>0.17969499999999999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146</v>
      </c>
      <c r="AT141" s="161" t="s">
        <v>142</v>
      </c>
      <c r="AU141" s="161" t="s">
        <v>91</v>
      </c>
      <c r="AY141" s="14" t="s">
        <v>140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91</v>
      </c>
      <c r="BK141" s="162">
        <f t="shared" si="9"/>
        <v>0</v>
      </c>
      <c r="BL141" s="14" t="s">
        <v>146</v>
      </c>
      <c r="BM141" s="161" t="s">
        <v>178</v>
      </c>
    </row>
    <row r="142" spans="1:65" s="2" customFormat="1" ht="16.5" customHeight="1">
      <c r="A142" s="26"/>
      <c r="B142" s="149"/>
      <c r="C142" s="150" t="s">
        <v>179</v>
      </c>
      <c r="D142" s="150" t="s">
        <v>142</v>
      </c>
      <c r="E142" s="151" t="s">
        <v>180</v>
      </c>
      <c r="F142" s="152" t="s">
        <v>181</v>
      </c>
      <c r="G142" s="153" t="s">
        <v>145</v>
      </c>
      <c r="H142" s="154">
        <v>207.66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35</v>
      </c>
      <c r="O142" s="159">
        <v>0.159</v>
      </c>
      <c r="P142" s="159">
        <f t="shared" si="1"/>
        <v>33.017940000000003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146</v>
      </c>
      <c r="AT142" s="161" t="s">
        <v>142</v>
      </c>
      <c r="AU142" s="161" t="s">
        <v>91</v>
      </c>
      <c r="AY142" s="14" t="s">
        <v>140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91</v>
      </c>
      <c r="BK142" s="162">
        <f t="shared" si="9"/>
        <v>0</v>
      </c>
      <c r="BL142" s="14" t="s">
        <v>146</v>
      </c>
      <c r="BM142" s="161" t="s">
        <v>182</v>
      </c>
    </row>
    <row r="143" spans="1:65" s="2" customFormat="1" ht="33" customHeight="1">
      <c r="A143" s="26"/>
      <c r="B143" s="149"/>
      <c r="C143" s="150" t="s">
        <v>183</v>
      </c>
      <c r="D143" s="150" t="s">
        <v>142</v>
      </c>
      <c r="E143" s="151" t="s">
        <v>184</v>
      </c>
      <c r="F143" s="152" t="s">
        <v>185</v>
      </c>
      <c r="G143" s="153" t="s">
        <v>145</v>
      </c>
      <c r="H143" s="154">
        <v>43.3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35</v>
      </c>
      <c r="O143" s="159">
        <v>0.74490999999999996</v>
      </c>
      <c r="P143" s="159">
        <f t="shared" si="1"/>
        <v>32.254602999999996</v>
      </c>
      <c r="Q143" s="159">
        <v>1.431E-2</v>
      </c>
      <c r="R143" s="159">
        <f t="shared" si="2"/>
        <v>0.61962299999999992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146</v>
      </c>
      <c r="AT143" s="161" t="s">
        <v>142</v>
      </c>
      <c r="AU143" s="161" t="s">
        <v>91</v>
      </c>
      <c r="AY143" s="14" t="s">
        <v>140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91</v>
      </c>
      <c r="BK143" s="162">
        <f t="shared" si="9"/>
        <v>0</v>
      </c>
      <c r="BL143" s="14" t="s">
        <v>146</v>
      </c>
      <c r="BM143" s="161" t="s">
        <v>186</v>
      </c>
    </row>
    <row r="144" spans="1:65" s="2" customFormat="1" ht="24.15" customHeight="1">
      <c r="A144" s="26"/>
      <c r="B144" s="149"/>
      <c r="C144" s="150" t="s">
        <v>187</v>
      </c>
      <c r="D144" s="150" t="s">
        <v>142</v>
      </c>
      <c r="E144" s="151" t="s">
        <v>188</v>
      </c>
      <c r="F144" s="152" t="s">
        <v>189</v>
      </c>
      <c r="G144" s="153" t="s">
        <v>145</v>
      </c>
      <c r="H144" s="154">
        <v>461.08</v>
      </c>
      <c r="I144" s="155"/>
      <c r="J144" s="155">
        <f t="shared" si="0"/>
        <v>0</v>
      </c>
      <c r="K144" s="156"/>
      <c r="L144" s="27"/>
      <c r="M144" s="157" t="s">
        <v>1</v>
      </c>
      <c r="N144" s="158" t="s">
        <v>35</v>
      </c>
      <c r="O144" s="159">
        <v>0.86587000000000003</v>
      </c>
      <c r="P144" s="159">
        <f t="shared" si="1"/>
        <v>399.23533959999997</v>
      </c>
      <c r="Q144" s="159">
        <v>3.4950000000000002E-2</v>
      </c>
      <c r="R144" s="159">
        <f t="shared" si="2"/>
        <v>16.114746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146</v>
      </c>
      <c r="AT144" s="161" t="s">
        <v>142</v>
      </c>
      <c r="AU144" s="161" t="s">
        <v>91</v>
      </c>
      <c r="AY144" s="14" t="s">
        <v>140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91</v>
      </c>
      <c r="BK144" s="162">
        <f t="shared" si="9"/>
        <v>0</v>
      </c>
      <c r="BL144" s="14" t="s">
        <v>146</v>
      </c>
      <c r="BM144" s="161" t="s">
        <v>190</v>
      </c>
    </row>
    <row r="145" spans="1:65" s="12" customFormat="1" ht="22.95" customHeight="1">
      <c r="B145" s="137"/>
      <c r="D145" s="138" t="s">
        <v>68</v>
      </c>
      <c r="E145" s="147" t="s">
        <v>175</v>
      </c>
      <c r="F145" s="147" t="s">
        <v>191</v>
      </c>
      <c r="J145" s="148">
        <f>BK145</f>
        <v>0</v>
      </c>
      <c r="L145" s="137"/>
      <c r="M145" s="141"/>
      <c r="N145" s="142"/>
      <c r="O145" s="142"/>
      <c r="P145" s="143">
        <f>SUM(P146:P163)</f>
        <v>587.93184280000003</v>
      </c>
      <c r="Q145" s="142"/>
      <c r="R145" s="143">
        <f>SUM(R146:R163)</f>
        <v>31.247312450000003</v>
      </c>
      <c r="S145" s="142"/>
      <c r="T145" s="144">
        <f>SUM(T146:T163)</f>
        <v>23.344810000000003</v>
      </c>
      <c r="AR145" s="138" t="s">
        <v>77</v>
      </c>
      <c r="AT145" s="145" t="s">
        <v>68</v>
      </c>
      <c r="AU145" s="145" t="s">
        <v>77</v>
      </c>
      <c r="AY145" s="138" t="s">
        <v>140</v>
      </c>
      <c r="BK145" s="146">
        <f>SUM(BK146:BK163)</f>
        <v>0</v>
      </c>
    </row>
    <row r="146" spans="1:65" s="2" customFormat="1" ht="33" customHeight="1">
      <c r="A146" s="26"/>
      <c r="B146" s="149"/>
      <c r="C146" s="150" t="s">
        <v>192</v>
      </c>
      <c r="D146" s="150" t="s">
        <v>142</v>
      </c>
      <c r="E146" s="151" t="s">
        <v>193</v>
      </c>
      <c r="F146" s="152" t="s">
        <v>194</v>
      </c>
      <c r="G146" s="153" t="s">
        <v>145</v>
      </c>
      <c r="H146" s="154">
        <v>604.94000000000005</v>
      </c>
      <c r="I146" s="155"/>
      <c r="J146" s="155">
        <f t="shared" ref="J146:J163" si="10">ROUND(I146*H146,2)</f>
        <v>0</v>
      </c>
      <c r="K146" s="156"/>
      <c r="L146" s="27"/>
      <c r="M146" s="157" t="s">
        <v>1</v>
      </c>
      <c r="N146" s="158" t="s">
        <v>35</v>
      </c>
      <c r="O146" s="159">
        <v>0.14599999999999999</v>
      </c>
      <c r="P146" s="159">
        <f t="shared" ref="P146:P163" si="11">O146*H146</f>
        <v>88.321240000000003</v>
      </c>
      <c r="Q146" s="159">
        <v>2.572E-2</v>
      </c>
      <c r="R146" s="159">
        <f t="shared" ref="R146:R163" si="12">Q146*H146</f>
        <v>15.5590568</v>
      </c>
      <c r="S146" s="159">
        <v>0</v>
      </c>
      <c r="T146" s="160">
        <f t="shared" ref="T146:T163" si="1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146</v>
      </c>
      <c r="AT146" s="161" t="s">
        <v>142</v>
      </c>
      <c r="AU146" s="161" t="s">
        <v>91</v>
      </c>
      <c r="AY146" s="14" t="s">
        <v>140</v>
      </c>
      <c r="BE146" s="162">
        <f t="shared" ref="BE146:BE163" si="14">IF(N146="základná",J146,0)</f>
        <v>0</v>
      </c>
      <c r="BF146" s="162">
        <f t="shared" ref="BF146:BF163" si="15">IF(N146="znížená",J146,0)</f>
        <v>0</v>
      </c>
      <c r="BG146" s="162">
        <f t="shared" ref="BG146:BG163" si="16">IF(N146="zákl. prenesená",J146,0)</f>
        <v>0</v>
      </c>
      <c r="BH146" s="162">
        <f t="shared" ref="BH146:BH163" si="17">IF(N146="zníž. prenesená",J146,0)</f>
        <v>0</v>
      </c>
      <c r="BI146" s="162">
        <f t="shared" ref="BI146:BI163" si="18">IF(N146="nulová",J146,0)</f>
        <v>0</v>
      </c>
      <c r="BJ146" s="14" t="s">
        <v>91</v>
      </c>
      <c r="BK146" s="162">
        <f t="shared" ref="BK146:BK163" si="19">ROUND(I146*H146,2)</f>
        <v>0</v>
      </c>
      <c r="BL146" s="14" t="s">
        <v>146</v>
      </c>
      <c r="BM146" s="161" t="s">
        <v>195</v>
      </c>
    </row>
    <row r="147" spans="1:65" s="2" customFormat="1" ht="44.25" customHeight="1">
      <c r="A147" s="26"/>
      <c r="B147" s="149"/>
      <c r="C147" s="150" t="s">
        <v>196</v>
      </c>
      <c r="D147" s="150" t="s">
        <v>142</v>
      </c>
      <c r="E147" s="151" t="s">
        <v>197</v>
      </c>
      <c r="F147" s="152" t="s">
        <v>198</v>
      </c>
      <c r="G147" s="153" t="s">
        <v>145</v>
      </c>
      <c r="H147" s="154">
        <v>1814.82</v>
      </c>
      <c r="I147" s="155"/>
      <c r="J147" s="155">
        <f t="shared" si="10"/>
        <v>0</v>
      </c>
      <c r="K147" s="156"/>
      <c r="L147" s="27"/>
      <c r="M147" s="157" t="s">
        <v>1</v>
      </c>
      <c r="N147" s="158" t="s">
        <v>35</v>
      </c>
      <c r="O147" s="159">
        <v>6.0000000000000001E-3</v>
      </c>
      <c r="P147" s="159">
        <f t="shared" si="11"/>
        <v>10.888920000000001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146</v>
      </c>
      <c r="AT147" s="161" t="s">
        <v>142</v>
      </c>
      <c r="AU147" s="161" t="s">
        <v>91</v>
      </c>
      <c r="AY147" s="14" t="s">
        <v>140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91</v>
      </c>
      <c r="BK147" s="162">
        <f t="shared" si="19"/>
        <v>0</v>
      </c>
      <c r="BL147" s="14" t="s">
        <v>146</v>
      </c>
      <c r="BM147" s="161" t="s">
        <v>199</v>
      </c>
    </row>
    <row r="148" spans="1:65" s="2" customFormat="1" ht="33" customHeight="1">
      <c r="A148" s="26"/>
      <c r="B148" s="149"/>
      <c r="C148" s="150" t="s">
        <v>200</v>
      </c>
      <c r="D148" s="150" t="s">
        <v>142</v>
      </c>
      <c r="E148" s="151" t="s">
        <v>201</v>
      </c>
      <c r="F148" s="152" t="s">
        <v>202</v>
      </c>
      <c r="G148" s="153" t="s">
        <v>145</v>
      </c>
      <c r="H148" s="154">
        <v>604.94000000000005</v>
      </c>
      <c r="I148" s="155"/>
      <c r="J148" s="155">
        <f t="shared" si="10"/>
        <v>0</v>
      </c>
      <c r="K148" s="156"/>
      <c r="L148" s="27"/>
      <c r="M148" s="157" t="s">
        <v>1</v>
      </c>
      <c r="N148" s="158" t="s">
        <v>35</v>
      </c>
      <c r="O148" s="159">
        <v>0.104</v>
      </c>
      <c r="P148" s="159">
        <f t="shared" si="11"/>
        <v>62.913760000000003</v>
      </c>
      <c r="Q148" s="159">
        <v>2.572E-2</v>
      </c>
      <c r="R148" s="159">
        <f t="shared" si="12"/>
        <v>15.5590568</v>
      </c>
      <c r="S148" s="159">
        <v>0</v>
      </c>
      <c r="T148" s="16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146</v>
      </c>
      <c r="AT148" s="161" t="s">
        <v>142</v>
      </c>
      <c r="AU148" s="161" t="s">
        <v>91</v>
      </c>
      <c r="AY148" s="14" t="s">
        <v>140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4" t="s">
        <v>91</v>
      </c>
      <c r="BK148" s="162">
        <f t="shared" si="19"/>
        <v>0</v>
      </c>
      <c r="BL148" s="14" t="s">
        <v>146</v>
      </c>
      <c r="BM148" s="161" t="s">
        <v>203</v>
      </c>
    </row>
    <row r="149" spans="1:65" s="2" customFormat="1" ht="16.5" customHeight="1">
      <c r="A149" s="26"/>
      <c r="B149" s="149"/>
      <c r="C149" s="150" t="s">
        <v>204</v>
      </c>
      <c r="D149" s="150" t="s">
        <v>142</v>
      </c>
      <c r="E149" s="151" t="s">
        <v>205</v>
      </c>
      <c r="F149" s="152" t="s">
        <v>206</v>
      </c>
      <c r="G149" s="153" t="s">
        <v>145</v>
      </c>
      <c r="H149" s="154">
        <v>555.42999999999995</v>
      </c>
      <c r="I149" s="155"/>
      <c r="J149" s="155">
        <f t="shared" si="10"/>
        <v>0</v>
      </c>
      <c r="K149" s="156"/>
      <c r="L149" s="27"/>
      <c r="M149" s="157" t="s">
        <v>1</v>
      </c>
      <c r="N149" s="158" t="s">
        <v>35</v>
      </c>
      <c r="O149" s="159">
        <v>0.32400000000000001</v>
      </c>
      <c r="P149" s="159">
        <f t="shared" si="11"/>
        <v>179.95931999999999</v>
      </c>
      <c r="Q149" s="159">
        <v>5.0000000000000002E-5</v>
      </c>
      <c r="R149" s="159">
        <f t="shared" si="12"/>
        <v>2.7771499999999998E-2</v>
      </c>
      <c r="S149" s="159">
        <v>0</v>
      </c>
      <c r="T149" s="16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146</v>
      </c>
      <c r="AT149" s="161" t="s">
        <v>142</v>
      </c>
      <c r="AU149" s="161" t="s">
        <v>91</v>
      </c>
      <c r="AY149" s="14" t="s">
        <v>140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4" t="s">
        <v>91</v>
      </c>
      <c r="BK149" s="162">
        <f t="shared" si="19"/>
        <v>0</v>
      </c>
      <c r="BL149" s="14" t="s">
        <v>146</v>
      </c>
      <c r="BM149" s="161" t="s">
        <v>207</v>
      </c>
    </row>
    <row r="150" spans="1:65" s="2" customFormat="1" ht="16.5" customHeight="1">
      <c r="A150" s="26"/>
      <c r="B150" s="149"/>
      <c r="C150" s="150" t="s">
        <v>208</v>
      </c>
      <c r="D150" s="150" t="s">
        <v>142</v>
      </c>
      <c r="E150" s="151" t="s">
        <v>209</v>
      </c>
      <c r="F150" s="152" t="s">
        <v>210</v>
      </c>
      <c r="G150" s="153" t="s">
        <v>211</v>
      </c>
      <c r="H150" s="154">
        <v>91.13</v>
      </c>
      <c r="I150" s="155"/>
      <c r="J150" s="155">
        <f t="shared" si="10"/>
        <v>0</v>
      </c>
      <c r="K150" s="156"/>
      <c r="L150" s="27"/>
      <c r="M150" s="157" t="s">
        <v>1</v>
      </c>
      <c r="N150" s="158" t="s">
        <v>35</v>
      </c>
      <c r="O150" s="159">
        <v>0.18820000000000001</v>
      </c>
      <c r="P150" s="159">
        <f t="shared" si="11"/>
        <v>17.150666000000001</v>
      </c>
      <c r="Q150" s="159">
        <v>4.2000000000000002E-4</v>
      </c>
      <c r="R150" s="159">
        <f t="shared" si="12"/>
        <v>3.8274599999999999E-2</v>
      </c>
      <c r="S150" s="159">
        <v>0</v>
      </c>
      <c r="T150" s="16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146</v>
      </c>
      <c r="AT150" s="161" t="s">
        <v>142</v>
      </c>
      <c r="AU150" s="161" t="s">
        <v>91</v>
      </c>
      <c r="AY150" s="14" t="s">
        <v>140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4" t="s">
        <v>91</v>
      </c>
      <c r="BK150" s="162">
        <f t="shared" si="19"/>
        <v>0</v>
      </c>
      <c r="BL150" s="14" t="s">
        <v>146</v>
      </c>
      <c r="BM150" s="161" t="s">
        <v>212</v>
      </c>
    </row>
    <row r="151" spans="1:65" s="2" customFormat="1" ht="16.5" customHeight="1">
      <c r="A151" s="26"/>
      <c r="B151" s="149"/>
      <c r="C151" s="150" t="s">
        <v>213</v>
      </c>
      <c r="D151" s="150" t="s">
        <v>142</v>
      </c>
      <c r="E151" s="151" t="s">
        <v>214</v>
      </c>
      <c r="F151" s="152" t="s">
        <v>215</v>
      </c>
      <c r="G151" s="153" t="s">
        <v>211</v>
      </c>
      <c r="H151" s="154">
        <v>186.57499999999999</v>
      </c>
      <c r="I151" s="155"/>
      <c r="J151" s="155">
        <f t="shared" si="10"/>
        <v>0</v>
      </c>
      <c r="K151" s="156"/>
      <c r="L151" s="27"/>
      <c r="M151" s="157" t="s">
        <v>1</v>
      </c>
      <c r="N151" s="158" t="s">
        <v>35</v>
      </c>
      <c r="O151" s="159">
        <v>9.4E-2</v>
      </c>
      <c r="P151" s="159">
        <f t="shared" si="11"/>
        <v>17.538049999999998</v>
      </c>
      <c r="Q151" s="159">
        <v>2.3000000000000001E-4</v>
      </c>
      <c r="R151" s="159">
        <f t="shared" si="12"/>
        <v>4.2912249999999999E-2</v>
      </c>
      <c r="S151" s="159">
        <v>0</v>
      </c>
      <c r="T151" s="16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146</v>
      </c>
      <c r="AT151" s="161" t="s">
        <v>142</v>
      </c>
      <c r="AU151" s="161" t="s">
        <v>91</v>
      </c>
      <c r="AY151" s="14" t="s">
        <v>140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4" t="s">
        <v>91</v>
      </c>
      <c r="BK151" s="162">
        <f t="shared" si="19"/>
        <v>0</v>
      </c>
      <c r="BL151" s="14" t="s">
        <v>146</v>
      </c>
      <c r="BM151" s="161" t="s">
        <v>216</v>
      </c>
    </row>
    <row r="152" spans="1:65" s="2" customFormat="1" ht="16.5" customHeight="1">
      <c r="A152" s="26"/>
      <c r="B152" s="149"/>
      <c r="C152" s="150" t="s">
        <v>217</v>
      </c>
      <c r="D152" s="150" t="s">
        <v>142</v>
      </c>
      <c r="E152" s="151" t="s">
        <v>218</v>
      </c>
      <c r="F152" s="152" t="s">
        <v>219</v>
      </c>
      <c r="G152" s="153" t="s">
        <v>211</v>
      </c>
      <c r="H152" s="154">
        <v>60.575000000000003</v>
      </c>
      <c r="I152" s="155"/>
      <c r="J152" s="155">
        <f t="shared" si="10"/>
        <v>0</v>
      </c>
      <c r="K152" s="156"/>
      <c r="L152" s="27"/>
      <c r="M152" s="157" t="s">
        <v>1</v>
      </c>
      <c r="N152" s="158" t="s">
        <v>35</v>
      </c>
      <c r="O152" s="159">
        <v>9.4E-2</v>
      </c>
      <c r="P152" s="159">
        <f t="shared" si="11"/>
        <v>5.6940500000000007</v>
      </c>
      <c r="Q152" s="159">
        <v>6.9999999999999994E-5</v>
      </c>
      <c r="R152" s="159">
        <f t="shared" si="12"/>
        <v>4.2402500000000001E-3</v>
      </c>
      <c r="S152" s="159">
        <v>0</v>
      </c>
      <c r="T152" s="160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146</v>
      </c>
      <c r="AT152" s="161" t="s">
        <v>142</v>
      </c>
      <c r="AU152" s="161" t="s">
        <v>91</v>
      </c>
      <c r="AY152" s="14" t="s">
        <v>140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4" t="s">
        <v>91</v>
      </c>
      <c r="BK152" s="162">
        <f t="shared" si="19"/>
        <v>0</v>
      </c>
      <c r="BL152" s="14" t="s">
        <v>146</v>
      </c>
      <c r="BM152" s="161" t="s">
        <v>220</v>
      </c>
    </row>
    <row r="153" spans="1:65" s="2" customFormat="1" ht="16.5" customHeight="1">
      <c r="A153" s="26"/>
      <c r="B153" s="149"/>
      <c r="C153" s="150" t="s">
        <v>7</v>
      </c>
      <c r="D153" s="150" t="s">
        <v>142</v>
      </c>
      <c r="E153" s="151" t="s">
        <v>221</v>
      </c>
      <c r="F153" s="152" t="s">
        <v>222</v>
      </c>
      <c r="G153" s="153" t="s">
        <v>211</v>
      </c>
      <c r="H153" s="154">
        <v>228.57499999999999</v>
      </c>
      <c r="I153" s="155"/>
      <c r="J153" s="155">
        <f t="shared" si="10"/>
        <v>0</v>
      </c>
      <c r="K153" s="156"/>
      <c r="L153" s="27"/>
      <c r="M153" s="157" t="s">
        <v>1</v>
      </c>
      <c r="N153" s="158" t="s">
        <v>35</v>
      </c>
      <c r="O153" s="159">
        <v>9.4E-2</v>
      </c>
      <c r="P153" s="159">
        <f t="shared" si="11"/>
        <v>21.486049999999999</v>
      </c>
      <c r="Q153" s="159">
        <v>6.9999999999999994E-5</v>
      </c>
      <c r="R153" s="159">
        <f t="shared" si="12"/>
        <v>1.6000249999999997E-2</v>
      </c>
      <c r="S153" s="159">
        <v>0</v>
      </c>
      <c r="T153" s="16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146</v>
      </c>
      <c r="AT153" s="161" t="s">
        <v>142</v>
      </c>
      <c r="AU153" s="161" t="s">
        <v>91</v>
      </c>
      <c r="AY153" s="14" t="s">
        <v>140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4" t="s">
        <v>91</v>
      </c>
      <c r="BK153" s="162">
        <f t="shared" si="19"/>
        <v>0</v>
      </c>
      <c r="BL153" s="14" t="s">
        <v>146</v>
      </c>
      <c r="BM153" s="161" t="s">
        <v>223</v>
      </c>
    </row>
    <row r="154" spans="1:65" s="2" customFormat="1" ht="24.15" customHeight="1">
      <c r="A154" s="26"/>
      <c r="B154" s="149"/>
      <c r="C154" s="150" t="s">
        <v>224</v>
      </c>
      <c r="D154" s="150" t="s">
        <v>142</v>
      </c>
      <c r="E154" s="151" t="s">
        <v>225</v>
      </c>
      <c r="F154" s="152" t="s">
        <v>226</v>
      </c>
      <c r="G154" s="153" t="s">
        <v>145</v>
      </c>
      <c r="H154" s="154">
        <v>1.89</v>
      </c>
      <c r="I154" s="155"/>
      <c r="J154" s="155">
        <f t="shared" si="10"/>
        <v>0</v>
      </c>
      <c r="K154" s="156"/>
      <c r="L154" s="27"/>
      <c r="M154" s="157" t="s">
        <v>1</v>
      </c>
      <c r="N154" s="158" t="s">
        <v>35</v>
      </c>
      <c r="O154" s="159">
        <v>0.51</v>
      </c>
      <c r="P154" s="159">
        <f t="shared" si="11"/>
        <v>0.96389999999999998</v>
      </c>
      <c r="Q154" s="159">
        <v>0</v>
      </c>
      <c r="R154" s="159">
        <f t="shared" si="12"/>
        <v>0</v>
      </c>
      <c r="S154" s="159">
        <v>8.2000000000000003E-2</v>
      </c>
      <c r="T154" s="160">
        <f t="shared" si="13"/>
        <v>0.15498000000000001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146</v>
      </c>
      <c r="AT154" s="161" t="s">
        <v>142</v>
      </c>
      <c r="AU154" s="161" t="s">
        <v>91</v>
      </c>
      <c r="AY154" s="14" t="s">
        <v>140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4" t="s">
        <v>91</v>
      </c>
      <c r="BK154" s="162">
        <f t="shared" si="19"/>
        <v>0</v>
      </c>
      <c r="BL154" s="14" t="s">
        <v>146</v>
      </c>
      <c r="BM154" s="161" t="s">
        <v>227</v>
      </c>
    </row>
    <row r="155" spans="1:65" s="2" customFormat="1" ht="24.15" customHeight="1">
      <c r="A155" s="26"/>
      <c r="B155" s="149"/>
      <c r="C155" s="150" t="s">
        <v>228</v>
      </c>
      <c r="D155" s="150" t="s">
        <v>142</v>
      </c>
      <c r="E155" s="151" t="s">
        <v>229</v>
      </c>
      <c r="F155" s="152" t="s">
        <v>230</v>
      </c>
      <c r="G155" s="153" t="s">
        <v>145</v>
      </c>
      <c r="H155" s="154">
        <v>415.32</v>
      </c>
      <c r="I155" s="155"/>
      <c r="J155" s="155">
        <f t="shared" si="10"/>
        <v>0</v>
      </c>
      <c r="K155" s="156"/>
      <c r="L155" s="27"/>
      <c r="M155" s="157" t="s">
        <v>1</v>
      </c>
      <c r="N155" s="158" t="s">
        <v>35</v>
      </c>
      <c r="O155" s="159">
        <v>0.10739</v>
      </c>
      <c r="P155" s="159">
        <f t="shared" si="11"/>
        <v>44.601214800000001</v>
      </c>
      <c r="Q155" s="159">
        <v>0</v>
      </c>
      <c r="R155" s="159">
        <f t="shared" si="12"/>
        <v>0</v>
      </c>
      <c r="S155" s="159">
        <v>2.9000000000000001E-2</v>
      </c>
      <c r="T155" s="160">
        <f t="shared" si="13"/>
        <v>12.044280000000001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146</v>
      </c>
      <c r="AT155" s="161" t="s">
        <v>142</v>
      </c>
      <c r="AU155" s="161" t="s">
        <v>91</v>
      </c>
      <c r="AY155" s="14" t="s">
        <v>140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4" t="s">
        <v>91</v>
      </c>
      <c r="BK155" s="162">
        <f t="shared" si="19"/>
        <v>0</v>
      </c>
      <c r="BL155" s="14" t="s">
        <v>146</v>
      </c>
      <c r="BM155" s="161" t="s">
        <v>231</v>
      </c>
    </row>
    <row r="156" spans="1:65" s="2" customFormat="1" ht="37.950000000000003" customHeight="1">
      <c r="A156" s="26"/>
      <c r="B156" s="149"/>
      <c r="C156" s="150" t="s">
        <v>232</v>
      </c>
      <c r="D156" s="150" t="s">
        <v>142</v>
      </c>
      <c r="E156" s="151" t="s">
        <v>233</v>
      </c>
      <c r="F156" s="152" t="s">
        <v>234</v>
      </c>
      <c r="G156" s="153" t="s">
        <v>145</v>
      </c>
      <c r="H156" s="154">
        <v>65.95</v>
      </c>
      <c r="I156" s="155"/>
      <c r="J156" s="155">
        <f t="shared" si="10"/>
        <v>0</v>
      </c>
      <c r="K156" s="156"/>
      <c r="L156" s="27"/>
      <c r="M156" s="157" t="s">
        <v>1</v>
      </c>
      <c r="N156" s="158" t="s">
        <v>35</v>
      </c>
      <c r="O156" s="159">
        <v>0.77600000000000002</v>
      </c>
      <c r="P156" s="159">
        <f t="shared" si="11"/>
        <v>51.177200000000006</v>
      </c>
      <c r="Q156" s="159">
        <v>0</v>
      </c>
      <c r="R156" s="159">
        <f t="shared" si="12"/>
        <v>0</v>
      </c>
      <c r="S156" s="159">
        <v>0.16900000000000001</v>
      </c>
      <c r="T156" s="160">
        <f t="shared" si="13"/>
        <v>11.145550000000002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146</v>
      </c>
      <c r="AT156" s="161" t="s">
        <v>142</v>
      </c>
      <c r="AU156" s="161" t="s">
        <v>91</v>
      </c>
      <c r="AY156" s="14" t="s">
        <v>140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4" t="s">
        <v>91</v>
      </c>
      <c r="BK156" s="162">
        <f t="shared" si="19"/>
        <v>0</v>
      </c>
      <c r="BL156" s="14" t="s">
        <v>146</v>
      </c>
      <c r="BM156" s="161" t="s">
        <v>235</v>
      </c>
    </row>
    <row r="157" spans="1:65" s="2" customFormat="1" ht="24.15" customHeight="1">
      <c r="A157" s="26"/>
      <c r="B157" s="149"/>
      <c r="C157" s="150" t="s">
        <v>236</v>
      </c>
      <c r="D157" s="150" t="s">
        <v>142</v>
      </c>
      <c r="E157" s="151" t="s">
        <v>237</v>
      </c>
      <c r="F157" s="152" t="s">
        <v>238</v>
      </c>
      <c r="G157" s="153" t="s">
        <v>239</v>
      </c>
      <c r="H157" s="154">
        <v>23.648</v>
      </c>
      <c r="I157" s="155"/>
      <c r="J157" s="155">
        <f t="shared" si="10"/>
        <v>0</v>
      </c>
      <c r="K157" s="156"/>
      <c r="L157" s="27"/>
      <c r="M157" s="157" t="s">
        <v>1</v>
      </c>
      <c r="N157" s="158" t="s">
        <v>35</v>
      </c>
      <c r="O157" s="159">
        <v>0.88200000000000001</v>
      </c>
      <c r="P157" s="159">
        <f t="shared" si="11"/>
        <v>20.857536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146</v>
      </c>
      <c r="AT157" s="161" t="s">
        <v>142</v>
      </c>
      <c r="AU157" s="161" t="s">
        <v>91</v>
      </c>
      <c r="AY157" s="14" t="s">
        <v>140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4" t="s">
        <v>91</v>
      </c>
      <c r="BK157" s="162">
        <f t="shared" si="19"/>
        <v>0</v>
      </c>
      <c r="BL157" s="14" t="s">
        <v>146</v>
      </c>
      <c r="BM157" s="161" t="s">
        <v>240</v>
      </c>
    </row>
    <row r="158" spans="1:65" s="2" customFormat="1" ht="21.75" customHeight="1">
      <c r="A158" s="26"/>
      <c r="B158" s="149"/>
      <c r="C158" s="150" t="s">
        <v>241</v>
      </c>
      <c r="D158" s="150" t="s">
        <v>142</v>
      </c>
      <c r="E158" s="151" t="s">
        <v>242</v>
      </c>
      <c r="F158" s="152" t="s">
        <v>243</v>
      </c>
      <c r="G158" s="153" t="s">
        <v>239</v>
      </c>
      <c r="H158" s="154">
        <v>23.648</v>
      </c>
      <c r="I158" s="155"/>
      <c r="J158" s="155">
        <f t="shared" si="10"/>
        <v>0</v>
      </c>
      <c r="K158" s="156"/>
      <c r="L158" s="27"/>
      <c r="M158" s="157" t="s">
        <v>1</v>
      </c>
      <c r="N158" s="158" t="s">
        <v>35</v>
      </c>
      <c r="O158" s="159">
        <v>0.59799999999999998</v>
      </c>
      <c r="P158" s="159">
        <f t="shared" si="11"/>
        <v>14.141503999999999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146</v>
      </c>
      <c r="AT158" s="161" t="s">
        <v>142</v>
      </c>
      <c r="AU158" s="161" t="s">
        <v>91</v>
      </c>
      <c r="AY158" s="14" t="s">
        <v>140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4" t="s">
        <v>91</v>
      </c>
      <c r="BK158" s="162">
        <f t="shared" si="19"/>
        <v>0</v>
      </c>
      <c r="BL158" s="14" t="s">
        <v>146</v>
      </c>
      <c r="BM158" s="161" t="s">
        <v>244</v>
      </c>
    </row>
    <row r="159" spans="1:65" s="2" customFormat="1" ht="24.15" customHeight="1">
      <c r="A159" s="26"/>
      <c r="B159" s="149"/>
      <c r="C159" s="150" t="s">
        <v>245</v>
      </c>
      <c r="D159" s="150" t="s">
        <v>142</v>
      </c>
      <c r="E159" s="151" t="s">
        <v>246</v>
      </c>
      <c r="F159" s="152" t="s">
        <v>247</v>
      </c>
      <c r="G159" s="153" t="s">
        <v>239</v>
      </c>
      <c r="H159" s="154">
        <v>236.48</v>
      </c>
      <c r="I159" s="155"/>
      <c r="J159" s="155">
        <f t="shared" si="10"/>
        <v>0</v>
      </c>
      <c r="K159" s="156"/>
      <c r="L159" s="27"/>
      <c r="M159" s="157" t="s">
        <v>1</v>
      </c>
      <c r="N159" s="158" t="s">
        <v>35</v>
      </c>
      <c r="O159" s="159">
        <v>7.0000000000000001E-3</v>
      </c>
      <c r="P159" s="159">
        <f t="shared" si="11"/>
        <v>1.6553599999999999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146</v>
      </c>
      <c r="AT159" s="161" t="s">
        <v>142</v>
      </c>
      <c r="AU159" s="161" t="s">
        <v>91</v>
      </c>
      <c r="AY159" s="14" t="s">
        <v>140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4" t="s">
        <v>91</v>
      </c>
      <c r="BK159" s="162">
        <f t="shared" si="19"/>
        <v>0</v>
      </c>
      <c r="BL159" s="14" t="s">
        <v>146</v>
      </c>
      <c r="BM159" s="161" t="s">
        <v>248</v>
      </c>
    </row>
    <row r="160" spans="1:65" s="2" customFormat="1" ht="24.15" customHeight="1">
      <c r="A160" s="26"/>
      <c r="B160" s="149"/>
      <c r="C160" s="150" t="s">
        <v>249</v>
      </c>
      <c r="D160" s="150" t="s">
        <v>142</v>
      </c>
      <c r="E160" s="151" t="s">
        <v>250</v>
      </c>
      <c r="F160" s="152" t="s">
        <v>251</v>
      </c>
      <c r="G160" s="153" t="s">
        <v>239</v>
      </c>
      <c r="H160" s="154">
        <v>23.648</v>
      </c>
      <c r="I160" s="155"/>
      <c r="J160" s="155">
        <f t="shared" si="10"/>
        <v>0</v>
      </c>
      <c r="K160" s="156"/>
      <c r="L160" s="27"/>
      <c r="M160" s="157" t="s">
        <v>1</v>
      </c>
      <c r="N160" s="158" t="s">
        <v>35</v>
      </c>
      <c r="O160" s="159">
        <v>0.89</v>
      </c>
      <c r="P160" s="159">
        <f t="shared" si="11"/>
        <v>21.046720000000001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146</v>
      </c>
      <c r="AT160" s="161" t="s">
        <v>142</v>
      </c>
      <c r="AU160" s="161" t="s">
        <v>91</v>
      </c>
      <c r="AY160" s="14" t="s">
        <v>140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4" t="s">
        <v>91</v>
      </c>
      <c r="BK160" s="162">
        <f t="shared" si="19"/>
        <v>0</v>
      </c>
      <c r="BL160" s="14" t="s">
        <v>146</v>
      </c>
      <c r="BM160" s="161" t="s">
        <v>252</v>
      </c>
    </row>
    <row r="161" spans="1:65" s="2" customFormat="1" ht="24.15" customHeight="1">
      <c r="A161" s="26"/>
      <c r="B161" s="149"/>
      <c r="C161" s="150" t="s">
        <v>253</v>
      </c>
      <c r="D161" s="150" t="s">
        <v>142</v>
      </c>
      <c r="E161" s="151" t="s">
        <v>254</v>
      </c>
      <c r="F161" s="152" t="s">
        <v>255</v>
      </c>
      <c r="G161" s="153" t="s">
        <v>239</v>
      </c>
      <c r="H161" s="154">
        <v>118.24</v>
      </c>
      <c r="I161" s="155"/>
      <c r="J161" s="155">
        <f t="shared" si="10"/>
        <v>0</v>
      </c>
      <c r="K161" s="156"/>
      <c r="L161" s="27"/>
      <c r="M161" s="157" t="s">
        <v>1</v>
      </c>
      <c r="N161" s="158" t="s">
        <v>35</v>
      </c>
      <c r="O161" s="159">
        <v>0.1</v>
      </c>
      <c r="P161" s="159">
        <f t="shared" si="11"/>
        <v>11.824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146</v>
      </c>
      <c r="AT161" s="161" t="s">
        <v>142</v>
      </c>
      <c r="AU161" s="161" t="s">
        <v>91</v>
      </c>
      <c r="AY161" s="14" t="s">
        <v>140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91</v>
      </c>
      <c r="BK161" s="162">
        <f t="shared" si="19"/>
        <v>0</v>
      </c>
      <c r="BL161" s="14" t="s">
        <v>146</v>
      </c>
      <c r="BM161" s="161" t="s">
        <v>256</v>
      </c>
    </row>
    <row r="162" spans="1:65" s="2" customFormat="1" ht="24.15" customHeight="1">
      <c r="A162" s="26"/>
      <c r="B162" s="149"/>
      <c r="C162" s="150" t="s">
        <v>257</v>
      </c>
      <c r="D162" s="150" t="s">
        <v>142</v>
      </c>
      <c r="E162" s="151" t="s">
        <v>258</v>
      </c>
      <c r="F162" s="152" t="s">
        <v>259</v>
      </c>
      <c r="G162" s="153" t="s">
        <v>239</v>
      </c>
      <c r="H162" s="154">
        <v>23.648</v>
      </c>
      <c r="I162" s="155"/>
      <c r="J162" s="155">
        <f t="shared" si="10"/>
        <v>0</v>
      </c>
      <c r="K162" s="156"/>
      <c r="L162" s="27"/>
      <c r="M162" s="157" t="s">
        <v>1</v>
      </c>
      <c r="N162" s="158" t="s">
        <v>35</v>
      </c>
      <c r="O162" s="159">
        <v>0.749</v>
      </c>
      <c r="P162" s="159">
        <f t="shared" si="11"/>
        <v>17.712351999999999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146</v>
      </c>
      <c r="AT162" s="161" t="s">
        <v>142</v>
      </c>
      <c r="AU162" s="161" t="s">
        <v>91</v>
      </c>
      <c r="AY162" s="14" t="s">
        <v>140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91</v>
      </c>
      <c r="BK162" s="162">
        <f t="shared" si="19"/>
        <v>0</v>
      </c>
      <c r="BL162" s="14" t="s">
        <v>146</v>
      </c>
      <c r="BM162" s="161" t="s">
        <v>260</v>
      </c>
    </row>
    <row r="163" spans="1:65" s="2" customFormat="1" ht="24.15" customHeight="1">
      <c r="A163" s="26"/>
      <c r="B163" s="149"/>
      <c r="C163" s="150" t="s">
        <v>261</v>
      </c>
      <c r="D163" s="150" t="s">
        <v>142</v>
      </c>
      <c r="E163" s="151" t="s">
        <v>262</v>
      </c>
      <c r="F163" s="152" t="s">
        <v>263</v>
      </c>
      <c r="G163" s="153" t="s">
        <v>239</v>
      </c>
      <c r="H163" s="154">
        <v>23.648</v>
      </c>
      <c r="I163" s="155"/>
      <c r="J163" s="155">
        <f t="shared" si="10"/>
        <v>0</v>
      </c>
      <c r="K163" s="156"/>
      <c r="L163" s="27"/>
      <c r="M163" s="157" t="s">
        <v>1</v>
      </c>
      <c r="N163" s="158" t="s">
        <v>35</v>
      </c>
      <c r="O163" s="159">
        <v>0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146</v>
      </c>
      <c r="AT163" s="161" t="s">
        <v>142</v>
      </c>
      <c r="AU163" s="161" t="s">
        <v>91</v>
      </c>
      <c r="AY163" s="14" t="s">
        <v>140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91</v>
      </c>
      <c r="BK163" s="162">
        <f t="shared" si="19"/>
        <v>0</v>
      </c>
      <c r="BL163" s="14" t="s">
        <v>146</v>
      </c>
      <c r="BM163" s="161" t="s">
        <v>264</v>
      </c>
    </row>
    <row r="164" spans="1:65" s="12" customFormat="1" ht="22.95" customHeight="1">
      <c r="B164" s="137"/>
      <c r="D164" s="138" t="s">
        <v>68</v>
      </c>
      <c r="E164" s="147" t="s">
        <v>265</v>
      </c>
      <c r="F164" s="147" t="s">
        <v>266</v>
      </c>
      <c r="J164" s="148">
        <f>BK164</f>
        <v>0</v>
      </c>
      <c r="L164" s="137"/>
      <c r="M164" s="141"/>
      <c r="N164" s="142"/>
      <c r="O164" s="142"/>
      <c r="P164" s="143">
        <f>P165</f>
        <v>137.88612900000001</v>
      </c>
      <c r="Q164" s="142"/>
      <c r="R164" s="143">
        <f>R165</f>
        <v>0</v>
      </c>
      <c r="S164" s="142"/>
      <c r="T164" s="144">
        <f>T165</f>
        <v>0</v>
      </c>
      <c r="AR164" s="138" t="s">
        <v>77</v>
      </c>
      <c r="AT164" s="145" t="s">
        <v>68</v>
      </c>
      <c r="AU164" s="145" t="s">
        <v>77</v>
      </c>
      <c r="AY164" s="138" t="s">
        <v>140</v>
      </c>
      <c r="BK164" s="146">
        <f>BK165</f>
        <v>0</v>
      </c>
    </row>
    <row r="165" spans="1:65" s="2" customFormat="1" ht="24.15" customHeight="1">
      <c r="A165" s="26"/>
      <c r="B165" s="149"/>
      <c r="C165" s="150" t="s">
        <v>267</v>
      </c>
      <c r="D165" s="150" t="s">
        <v>142</v>
      </c>
      <c r="E165" s="151" t="s">
        <v>268</v>
      </c>
      <c r="F165" s="152" t="s">
        <v>269</v>
      </c>
      <c r="G165" s="153" t="s">
        <v>239</v>
      </c>
      <c r="H165" s="154">
        <v>55.982999999999997</v>
      </c>
      <c r="I165" s="155"/>
      <c r="J165" s="155">
        <f>ROUND(I165*H165,2)</f>
        <v>0</v>
      </c>
      <c r="K165" s="156"/>
      <c r="L165" s="27"/>
      <c r="M165" s="157" t="s">
        <v>1</v>
      </c>
      <c r="N165" s="158" t="s">
        <v>35</v>
      </c>
      <c r="O165" s="159">
        <v>2.4630000000000001</v>
      </c>
      <c r="P165" s="159">
        <f>O165*H165</f>
        <v>137.88612900000001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146</v>
      </c>
      <c r="AT165" s="161" t="s">
        <v>142</v>
      </c>
      <c r="AU165" s="161" t="s">
        <v>91</v>
      </c>
      <c r="AY165" s="14" t="s">
        <v>140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91</v>
      </c>
      <c r="BK165" s="162">
        <f>ROUND(I165*H165,2)</f>
        <v>0</v>
      </c>
      <c r="BL165" s="14" t="s">
        <v>146</v>
      </c>
      <c r="BM165" s="161" t="s">
        <v>270</v>
      </c>
    </row>
    <row r="166" spans="1:65" s="12" customFormat="1" ht="25.95" customHeight="1">
      <c r="B166" s="137"/>
      <c r="D166" s="138" t="s">
        <v>68</v>
      </c>
      <c r="E166" s="139" t="s">
        <v>271</v>
      </c>
      <c r="F166" s="139" t="s">
        <v>272</v>
      </c>
      <c r="J166" s="140">
        <f>BK166</f>
        <v>0</v>
      </c>
      <c r="L166" s="137"/>
      <c r="M166" s="141"/>
      <c r="N166" s="142"/>
      <c r="O166" s="142"/>
      <c r="P166" s="143">
        <f>P167+P176+P180+P184+P194</f>
        <v>166.92365568000002</v>
      </c>
      <c r="Q166" s="142"/>
      <c r="R166" s="143">
        <f>R167+R176+R180+R184+R194</f>
        <v>0.89674386999999989</v>
      </c>
      <c r="S166" s="142"/>
      <c r="T166" s="144">
        <f>T167+T176+T180+T184+T194</f>
        <v>0.30276425000000001</v>
      </c>
      <c r="AR166" s="138" t="s">
        <v>91</v>
      </c>
      <c r="AT166" s="145" t="s">
        <v>68</v>
      </c>
      <c r="AU166" s="145" t="s">
        <v>69</v>
      </c>
      <c r="AY166" s="138" t="s">
        <v>140</v>
      </c>
      <c r="BK166" s="146">
        <f>BK167+BK176+BK180+BK184+BK194</f>
        <v>0</v>
      </c>
    </row>
    <row r="167" spans="1:65" s="12" customFormat="1" ht="22.95" customHeight="1">
      <c r="B167" s="137"/>
      <c r="D167" s="138" t="s">
        <v>68</v>
      </c>
      <c r="E167" s="147" t="s">
        <v>273</v>
      </c>
      <c r="F167" s="147" t="s">
        <v>274</v>
      </c>
      <c r="J167" s="148">
        <f>BK167</f>
        <v>0</v>
      </c>
      <c r="L167" s="137"/>
      <c r="M167" s="141"/>
      <c r="N167" s="142"/>
      <c r="O167" s="142"/>
      <c r="P167" s="143">
        <f>SUM(P168:P175)</f>
        <v>92.528445000000005</v>
      </c>
      <c r="Q167" s="142"/>
      <c r="R167" s="143">
        <f>SUM(R168:R175)</f>
        <v>0.30586275000000002</v>
      </c>
      <c r="S167" s="142"/>
      <c r="T167" s="144">
        <f>SUM(T168:T175)</f>
        <v>0.21876424999999999</v>
      </c>
      <c r="AR167" s="138" t="s">
        <v>91</v>
      </c>
      <c r="AT167" s="145" t="s">
        <v>68</v>
      </c>
      <c r="AU167" s="145" t="s">
        <v>77</v>
      </c>
      <c r="AY167" s="138" t="s">
        <v>140</v>
      </c>
      <c r="BK167" s="146">
        <f>SUM(BK168:BK175)</f>
        <v>0</v>
      </c>
    </row>
    <row r="168" spans="1:65" s="2" customFormat="1" ht="24.15" customHeight="1">
      <c r="A168" s="26"/>
      <c r="B168" s="149"/>
      <c r="C168" s="150" t="s">
        <v>275</v>
      </c>
      <c r="D168" s="150" t="s">
        <v>142</v>
      </c>
      <c r="E168" s="151" t="s">
        <v>276</v>
      </c>
      <c r="F168" s="152" t="s">
        <v>277</v>
      </c>
      <c r="G168" s="153" t="s">
        <v>211</v>
      </c>
      <c r="H168" s="154">
        <v>19.3</v>
      </c>
      <c r="I168" s="155"/>
      <c r="J168" s="155">
        <f t="shared" ref="J168:J175" si="20">ROUND(I168*H168,2)</f>
        <v>0</v>
      </c>
      <c r="K168" s="156"/>
      <c r="L168" s="27"/>
      <c r="M168" s="157" t="s">
        <v>1</v>
      </c>
      <c r="N168" s="158" t="s">
        <v>35</v>
      </c>
      <c r="O168" s="159">
        <v>0.76014000000000004</v>
      </c>
      <c r="P168" s="159">
        <f t="shared" ref="P168:P175" si="21">O168*H168</f>
        <v>14.670702000000002</v>
      </c>
      <c r="Q168" s="159">
        <v>2.2699999999999999E-3</v>
      </c>
      <c r="R168" s="159">
        <f t="shared" ref="R168:R175" si="22">Q168*H168</f>
        <v>4.3811000000000003E-2</v>
      </c>
      <c r="S168" s="159">
        <v>0</v>
      </c>
      <c r="T168" s="160">
        <f t="shared" ref="T168:T175" si="2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204</v>
      </c>
      <c r="AT168" s="161" t="s">
        <v>142</v>
      </c>
      <c r="AU168" s="161" t="s">
        <v>91</v>
      </c>
      <c r="AY168" s="14" t="s">
        <v>140</v>
      </c>
      <c r="BE168" s="162">
        <f t="shared" ref="BE168:BE175" si="24">IF(N168="základná",J168,0)</f>
        <v>0</v>
      </c>
      <c r="BF168" s="162">
        <f t="shared" ref="BF168:BF175" si="25">IF(N168="znížená",J168,0)</f>
        <v>0</v>
      </c>
      <c r="BG168" s="162">
        <f t="shared" ref="BG168:BG175" si="26">IF(N168="zákl. prenesená",J168,0)</f>
        <v>0</v>
      </c>
      <c r="BH168" s="162">
        <f t="shared" ref="BH168:BH175" si="27">IF(N168="zníž. prenesená",J168,0)</f>
        <v>0</v>
      </c>
      <c r="BI168" s="162">
        <f t="shared" ref="BI168:BI175" si="28">IF(N168="nulová",J168,0)</f>
        <v>0</v>
      </c>
      <c r="BJ168" s="14" t="s">
        <v>91</v>
      </c>
      <c r="BK168" s="162">
        <f t="shared" ref="BK168:BK175" si="29">ROUND(I168*H168,2)</f>
        <v>0</v>
      </c>
      <c r="BL168" s="14" t="s">
        <v>204</v>
      </c>
      <c r="BM168" s="161" t="s">
        <v>278</v>
      </c>
    </row>
    <row r="169" spans="1:65" s="2" customFormat="1" ht="24.15" customHeight="1">
      <c r="A169" s="26"/>
      <c r="B169" s="149"/>
      <c r="C169" s="150" t="s">
        <v>279</v>
      </c>
      <c r="D169" s="150" t="s">
        <v>142</v>
      </c>
      <c r="E169" s="151" t="s">
        <v>280</v>
      </c>
      <c r="F169" s="152" t="s">
        <v>281</v>
      </c>
      <c r="G169" s="153" t="s">
        <v>211</v>
      </c>
      <c r="H169" s="154">
        <v>55.274999999999999</v>
      </c>
      <c r="I169" s="155"/>
      <c r="J169" s="155">
        <f t="shared" si="20"/>
        <v>0</v>
      </c>
      <c r="K169" s="156"/>
      <c r="L169" s="27"/>
      <c r="M169" s="157" t="s">
        <v>1</v>
      </c>
      <c r="N169" s="158" t="s">
        <v>35</v>
      </c>
      <c r="O169" s="159">
        <v>0.46300000000000002</v>
      </c>
      <c r="P169" s="159">
        <f t="shared" si="21"/>
        <v>25.592324999999999</v>
      </c>
      <c r="Q169" s="159">
        <v>2.2499999999999998E-3</v>
      </c>
      <c r="R169" s="159">
        <f t="shared" si="22"/>
        <v>0.12436874999999999</v>
      </c>
      <c r="S169" s="159">
        <v>0</v>
      </c>
      <c r="T169" s="160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204</v>
      </c>
      <c r="AT169" s="161" t="s">
        <v>142</v>
      </c>
      <c r="AU169" s="161" t="s">
        <v>91</v>
      </c>
      <c r="AY169" s="14" t="s">
        <v>140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4" t="s">
        <v>91</v>
      </c>
      <c r="BK169" s="162">
        <f t="shared" si="29"/>
        <v>0</v>
      </c>
      <c r="BL169" s="14" t="s">
        <v>204</v>
      </c>
      <c r="BM169" s="161" t="s">
        <v>282</v>
      </c>
    </row>
    <row r="170" spans="1:65" s="2" customFormat="1" ht="24.15" customHeight="1">
      <c r="A170" s="26"/>
      <c r="B170" s="149"/>
      <c r="C170" s="150" t="s">
        <v>283</v>
      </c>
      <c r="D170" s="150" t="s">
        <v>142</v>
      </c>
      <c r="E170" s="151" t="s">
        <v>284</v>
      </c>
      <c r="F170" s="152" t="s">
        <v>285</v>
      </c>
      <c r="G170" s="153" t="s">
        <v>211</v>
      </c>
      <c r="H170" s="154">
        <v>55.274999999999999</v>
      </c>
      <c r="I170" s="155"/>
      <c r="J170" s="155">
        <f t="shared" si="20"/>
        <v>0</v>
      </c>
      <c r="K170" s="156"/>
      <c r="L170" s="27"/>
      <c r="M170" s="157" t="s">
        <v>1</v>
      </c>
      <c r="N170" s="158" t="s">
        <v>35</v>
      </c>
      <c r="O170" s="159">
        <v>7.4999999999999997E-2</v>
      </c>
      <c r="P170" s="159">
        <f t="shared" si="21"/>
        <v>4.1456249999999999</v>
      </c>
      <c r="Q170" s="159">
        <v>0</v>
      </c>
      <c r="R170" s="159">
        <f t="shared" si="22"/>
        <v>0</v>
      </c>
      <c r="S170" s="159">
        <v>1.3500000000000001E-3</v>
      </c>
      <c r="T170" s="160">
        <f t="shared" si="23"/>
        <v>7.462125E-2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204</v>
      </c>
      <c r="AT170" s="161" t="s">
        <v>142</v>
      </c>
      <c r="AU170" s="161" t="s">
        <v>91</v>
      </c>
      <c r="AY170" s="14" t="s">
        <v>140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4" t="s">
        <v>91</v>
      </c>
      <c r="BK170" s="162">
        <f t="shared" si="29"/>
        <v>0</v>
      </c>
      <c r="BL170" s="14" t="s">
        <v>204</v>
      </c>
      <c r="BM170" s="161" t="s">
        <v>286</v>
      </c>
    </row>
    <row r="171" spans="1:65" s="2" customFormat="1" ht="24.15" customHeight="1">
      <c r="A171" s="26"/>
      <c r="B171" s="149"/>
      <c r="C171" s="150" t="s">
        <v>287</v>
      </c>
      <c r="D171" s="150" t="s">
        <v>142</v>
      </c>
      <c r="E171" s="151" t="s">
        <v>288</v>
      </c>
      <c r="F171" s="152" t="s">
        <v>289</v>
      </c>
      <c r="G171" s="153" t="s">
        <v>211</v>
      </c>
      <c r="H171" s="154">
        <v>7.9</v>
      </c>
      <c r="I171" s="155"/>
      <c r="J171" s="155">
        <f t="shared" si="20"/>
        <v>0</v>
      </c>
      <c r="K171" s="156"/>
      <c r="L171" s="27"/>
      <c r="M171" s="157" t="s">
        <v>1</v>
      </c>
      <c r="N171" s="158" t="s">
        <v>35</v>
      </c>
      <c r="O171" s="159">
        <v>1.17441</v>
      </c>
      <c r="P171" s="159">
        <f t="shared" si="21"/>
        <v>9.2778390000000002</v>
      </c>
      <c r="Q171" s="159">
        <v>6.3699999999999998E-3</v>
      </c>
      <c r="R171" s="159">
        <f t="shared" si="22"/>
        <v>5.0323E-2</v>
      </c>
      <c r="S171" s="159">
        <v>0</v>
      </c>
      <c r="T171" s="160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204</v>
      </c>
      <c r="AT171" s="161" t="s">
        <v>142</v>
      </c>
      <c r="AU171" s="161" t="s">
        <v>91</v>
      </c>
      <c r="AY171" s="14" t="s">
        <v>140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4" t="s">
        <v>91</v>
      </c>
      <c r="BK171" s="162">
        <f t="shared" si="29"/>
        <v>0</v>
      </c>
      <c r="BL171" s="14" t="s">
        <v>204</v>
      </c>
      <c r="BM171" s="161" t="s">
        <v>290</v>
      </c>
    </row>
    <row r="172" spans="1:65" s="2" customFormat="1" ht="24.15" customHeight="1">
      <c r="A172" s="26"/>
      <c r="B172" s="149"/>
      <c r="C172" s="150" t="s">
        <v>291</v>
      </c>
      <c r="D172" s="150" t="s">
        <v>142</v>
      </c>
      <c r="E172" s="151" t="s">
        <v>292</v>
      </c>
      <c r="F172" s="152" t="s">
        <v>293</v>
      </c>
      <c r="G172" s="153" t="s">
        <v>211</v>
      </c>
      <c r="H172" s="154">
        <v>7.9</v>
      </c>
      <c r="I172" s="155"/>
      <c r="J172" s="155">
        <f t="shared" si="20"/>
        <v>0</v>
      </c>
      <c r="K172" s="156"/>
      <c r="L172" s="27"/>
      <c r="M172" s="157" t="s">
        <v>1</v>
      </c>
      <c r="N172" s="158" t="s">
        <v>35</v>
      </c>
      <c r="O172" s="159">
        <v>9.5000000000000001E-2</v>
      </c>
      <c r="P172" s="159">
        <f t="shared" si="21"/>
        <v>0.75050000000000006</v>
      </c>
      <c r="Q172" s="159">
        <v>0</v>
      </c>
      <c r="R172" s="159">
        <f t="shared" si="22"/>
        <v>0</v>
      </c>
      <c r="S172" s="159">
        <v>3.3700000000000002E-3</v>
      </c>
      <c r="T172" s="160">
        <f t="shared" si="23"/>
        <v>2.6623000000000001E-2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204</v>
      </c>
      <c r="AT172" s="161" t="s">
        <v>142</v>
      </c>
      <c r="AU172" s="161" t="s">
        <v>91</v>
      </c>
      <c r="AY172" s="14" t="s">
        <v>140</v>
      </c>
      <c r="BE172" s="162">
        <f t="shared" si="24"/>
        <v>0</v>
      </c>
      <c r="BF172" s="162">
        <f t="shared" si="25"/>
        <v>0</v>
      </c>
      <c r="BG172" s="162">
        <f t="shared" si="26"/>
        <v>0</v>
      </c>
      <c r="BH172" s="162">
        <f t="shared" si="27"/>
        <v>0</v>
      </c>
      <c r="BI172" s="162">
        <f t="shared" si="28"/>
        <v>0</v>
      </c>
      <c r="BJ172" s="14" t="s">
        <v>91</v>
      </c>
      <c r="BK172" s="162">
        <f t="shared" si="29"/>
        <v>0</v>
      </c>
      <c r="BL172" s="14" t="s">
        <v>204</v>
      </c>
      <c r="BM172" s="161" t="s">
        <v>294</v>
      </c>
    </row>
    <row r="173" spans="1:65" s="2" customFormat="1" ht="21.75" customHeight="1">
      <c r="A173" s="26"/>
      <c r="B173" s="149"/>
      <c r="C173" s="150" t="s">
        <v>295</v>
      </c>
      <c r="D173" s="150" t="s">
        <v>142</v>
      </c>
      <c r="E173" s="151" t="s">
        <v>296</v>
      </c>
      <c r="F173" s="152" t="s">
        <v>297</v>
      </c>
      <c r="G173" s="153" t="s">
        <v>211</v>
      </c>
      <c r="H173" s="154">
        <v>52</v>
      </c>
      <c r="I173" s="155"/>
      <c r="J173" s="155">
        <f t="shared" si="20"/>
        <v>0</v>
      </c>
      <c r="K173" s="156"/>
      <c r="L173" s="27"/>
      <c r="M173" s="157" t="s">
        <v>1</v>
      </c>
      <c r="N173" s="158" t="s">
        <v>35</v>
      </c>
      <c r="O173" s="159">
        <v>0.65869999999999995</v>
      </c>
      <c r="P173" s="159">
        <f t="shared" si="21"/>
        <v>34.252399999999994</v>
      </c>
      <c r="Q173" s="159">
        <v>1.6800000000000001E-3</v>
      </c>
      <c r="R173" s="159">
        <f t="shared" si="22"/>
        <v>8.7360000000000007E-2</v>
      </c>
      <c r="S173" s="159">
        <v>0</v>
      </c>
      <c r="T173" s="160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204</v>
      </c>
      <c r="AT173" s="161" t="s">
        <v>142</v>
      </c>
      <c r="AU173" s="161" t="s">
        <v>91</v>
      </c>
      <c r="AY173" s="14" t="s">
        <v>140</v>
      </c>
      <c r="BE173" s="162">
        <f t="shared" si="24"/>
        <v>0</v>
      </c>
      <c r="BF173" s="162">
        <f t="shared" si="25"/>
        <v>0</v>
      </c>
      <c r="BG173" s="162">
        <f t="shared" si="26"/>
        <v>0</v>
      </c>
      <c r="BH173" s="162">
        <f t="shared" si="27"/>
        <v>0</v>
      </c>
      <c r="BI173" s="162">
        <f t="shared" si="28"/>
        <v>0</v>
      </c>
      <c r="BJ173" s="14" t="s">
        <v>91</v>
      </c>
      <c r="BK173" s="162">
        <f t="shared" si="29"/>
        <v>0</v>
      </c>
      <c r="BL173" s="14" t="s">
        <v>204</v>
      </c>
      <c r="BM173" s="161" t="s">
        <v>298</v>
      </c>
    </row>
    <row r="174" spans="1:65" s="2" customFormat="1" ht="24.15" customHeight="1">
      <c r="A174" s="26"/>
      <c r="B174" s="149"/>
      <c r="C174" s="150" t="s">
        <v>299</v>
      </c>
      <c r="D174" s="150" t="s">
        <v>142</v>
      </c>
      <c r="E174" s="151" t="s">
        <v>300</v>
      </c>
      <c r="F174" s="152" t="s">
        <v>301</v>
      </c>
      <c r="G174" s="153" t="s">
        <v>211</v>
      </c>
      <c r="H174" s="154">
        <v>52</v>
      </c>
      <c r="I174" s="155"/>
      <c r="J174" s="155">
        <f t="shared" si="20"/>
        <v>0</v>
      </c>
      <c r="K174" s="156"/>
      <c r="L174" s="27"/>
      <c r="M174" s="157" t="s">
        <v>1</v>
      </c>
      <c r="N174" s="158" t="s">
        <v>35</v>
      </c>
      <c r="O174" s="159">
        <v>4.7E-2</v>
      </c>
      <c r="P174" s="159">
        <f t="shared" si="21"/>
        <v>2.444</v>
      </c>
      <c r="Q174" s="159">
        <v>0</v>
      </c>
      <c r="R174" s="159">
        <f t="shared" si="22"/>
        <v>0</v>
      </c>
      <c r="S174" s="159">
        <v>2.2599999999999999E-3</v>
      </c>
      <c r="T174" s="160">
        <f t="shared" si="23"/>
        <v>0.11751999999999999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204</v>
      </c>
      <c r="AT174" s="161" t="s">
        <v>142</v>
      </c>
      <c r="AU174" s="161" t="s">
        <v>91</v>
      </c>
      <c r="AY174" s="14" t="s">
        <v>140</v>
      </c>
      <c r="BE174" s="162">
        <f t="shared" si="24"/>
        <v>0</v>
      </c>
      <c r="BF174" s="162">
        <f t="shared" si="25"/>
        <v>0</v>
      </c>
      <c r="BG174" s="162">
        <f t="shared" si="26"/>
        <v>0</v>
      </c>
      <c r="BH174" s="162">
        <f t="shared" si="27"/>
        <v>0</v>
      </c>
      <c r="BI174" s="162">
        <f t="shared" si="28"/>
        <v>0</v>
      </c>
      <c r="BJ174" s="14" t="s">
        <v>91</v>
      </c>
      <c r="BK174" s="162">
        <f t="shared" si="29"/>
        <v>0</v>
      </c>
      <c r="BL174" s="14" t="s">
        <v>204</v>
      </c>
      <c r="BM174" s="161" t="s">
        <v>302</v>
      </c>
    </row>
    <row r="175" spans="1:65" s="2" customFormat="1" ht="24.15" customHeight="1">
      <c r="A175" s="26"/>
      <c r="B175" s="149"/>
      <c r="C175" s="150" t="s">
        <v>303</v>
      </c>
      <c r="D175" s="150" t="s">
        <v>142</v>
      </c>
      <c r="E175" s="151" t="s">
        <v>304</v>
      </c>
      <c r="F175" s="152" t="s">
        <v>305</v>
      </c>
      <c r="G175" s="153" t="s">
        <v>239</v>
      </c>
      <c r="H175" s="154">
        <v>0.30599999999999999</v>
      </c>
      <c r="I175" s="155"/>
      <c r="J175" s="155">
        <f t="shared" si="20"/>
        <v>0</v>
      </c>
      <c r="K175" s="156"/>
      <c r="L175" s="27"/>
      <c r="M175" s="157" t="s">
        <v>1</v>
      </c>
      <c r="N175" s="158" t="s">
        <v>35</v>
      </c>
      <c r="O175" s="159">
        <v>4.5590000000000002</v>
      </c>
      <c r="P175" s="159">
        <f t="shared" si="21"/>
        <v>1.395054</v>
      </c>
      <c r="Q175" s="159">
        <v>0</v>
      </c>
      <c r="R175" s="159">
        <f t="shared" si="22"/>
        <v>0</v>
      </c>
      <c r="S175" s="159">
        <v>0</v>
      </c>
      <c r="T175" s="16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204</v>
      </c>
      <c r="AT175" s="161" t="s">
        <v>142</v>
      </c>
      <c r="AU175" s="161" t="s">
        <v>91</v>
      </c>
      <c r="AY175" s="14" t="s">
        <v>140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4" t="s">
        <v>91</v>
      </c>
      <c r="BK175" s="162">
        <f t="shared" si="29"/>
        <v>0</v>
      </c>
      <c r="BL175" s="14" t="s">
        <v>204</v>
      </c>
      <c r="BM175" s="161" t="s">
        <v>306</v>
      </c>
    </row>
    <row r="176" spans="1:65" s="12" customFormat="1" ht="22.95" customHeight="1">
      <c r="B176" s="137"/>
      <c r="D176" s="138" t="s">
        <v>68</v>
      </c>
      <c r="E176" s="147" t="s">
        <v>307</v>
      </c>
      <c r="F176" s="147" t="s">
        <v>308</v>
      </c>
      <c r="J176" s="148">
        <f>BK176</f>
        <v>0</v>
      </c>
      <c r="L176" s="137"/>
      <c r="M176" s="141"/>
      <c r="N176" s="142"/>
      <c r="O176" s="142"/>
      <c r="P176" s="143">
        <f>SUM(P177:P179)</f>
        <v>48.035790679999998</v>
      </c>
      <c r="Q176" s="142"/>
      <c r="R176" s="143">
        <f>SUM(R177:R179)</f>
        <v>0.56738511999999997</v>
      </c>
      <c r="S176" s="142"/>
      <c r="T176" s="144">
        <f>SUM(T177:T179)</f>
        <v>0</v>
      </c>
      <c r="AR176" s="138" t="s">
        <v>91</v>
      </c>
      <c r="AT176" s="145" t="s">
        <v>68</v>
      </c>
      <c r="AU176" s="145" t="s">
        <v>77</v>
      </c>
      <c r="AY176" s="138" t="s">
        <v>140</v>
      </c>
      <c r="BK176" s="146">
        <f>SUM(BK177:BK179)</f>
        <v>0</v>
      </c>
    </row>
    <row r="177" spans="1:65" s="2" customFormat="1" ht="33" customHeight="1">
      <c r="A177" s="26"/>
      <c r="B177" s="149"/>
      <c r="C177" s="150" t="s">
        <v>309</v>
      </c>
      <c r="D177" s="150" t="s">
        <v>142</v>
      </c>
      <c r="E177" s="151" t="s">
        <v>310</v>
      </c>
      <c r="F177" s="152" t="s">
        <v>311</v>
      </c>
      <c r="G177" s="153" t="s">
        <v>145</v>
      </c>
      <c r="H177" s="154">
        <v>58.048000000000002</v>
      </c>
      <c r="I177" s="155"/>
      <c r="J177" s="155">
        <f>ROUND(I177*H177,2)</f>
        <v>0</v>
      </c>
      <c r="K177" s="156"/>
      <c r="L177" s="27"/>
      <c r="M177" s="157" t="s">
        <v>1</v>
      </c>
      <c r="N177" s="158" t="s">
        <v>35</v>
      </c>
      <c r="O177" s="159">
        <v>0.80515999999999999</v>
      </c>
      <c r="P177" s="159">
        <f>O177*H177</f>
        <v>46.737927679999999</v>
      </c>
      <c r="Q177" s="159">
        <v>4.0000000000000003E-5</v>
      </c>
      <c r="R177" s="159">
        <f>Q177*H177</f>
        <v>2.3219200000000003E-3</v>
      </c>
      <c r="S177" s="159">
        <v>0</v>
      </c>
      <c r="T177" s="160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204</v>
      </c>
      <c r="AT177" s="161" t="s">
        <v>142</v>
      </c>
      <c r="AU177" s="161" t="s">
        <v>91</v>
      </c>
      <c r="AY177" s="14" t="s">
        <v>140</v>
      </c>
      <c r="BE177" s="162">
        <f>IF(N177="základná",J177,0)</f>
        <v>0</v>
      </c>
      <c r="BF177" s="162">
        <f>IF(N177="znížená",J177,0)</f>
        <v>0</v>
      </c>
      <c r="BG177" s="162">
        <f>IF(N177="zákl. prenesená",J177,0)</f>
        <v>0</v>
      </c>
      <c r="BH177" s="162">
        <f>IF(N177="zníž. prenesená",J177,0)</f>
        <v>0</v>
      </c>
      <c r="BI177" s="162">
        <f>IF(N177="nulová",J177,0)</f>
        <v>0</v>
      </c>
      <c r="BJ177" s="14" t="s">
        <v>91</v>
      </c>
      <c r="BK177" s="162">
        <f>ROUND(I177*H177,2)</f>
        <v>0</v>
      </c>
      <c r="BL177" s="14" t="s">
        <v>204</v>
      </c>
      <c r="BM177" s="161" t="s">
        <v>312</v>
      </c>
    </row>
    <row r="178" spans="1:65" s="2" customFormat="1" ht="24.15" customHeight="1">
      <c r="A178" s="26"/>
      <c r="B178" s="149"/>
      <c r="C178" s="163" t="s">
        <v>313</v>
      </c>
      <c r="D178" s="163" t="s">
        <v>314</v>
      </c>
      <c r="E178" s="164" t="s">
        <v>315</v>
      </c>
      <c r="F178" s="165" t="s">
        <v>316</v>
      </c>
      <c r="G178" s="166" t="s">
        <v>145</v>
      </c>
      <c r="H178" s="167">
        <v>60.37</v>
      </c>
      <c r="I178" s="168"/>
      <c r="J178" s="168">
        <f>ROUND(I178*H178,2)</f>
        <v>0</v>
      </c>
      <c r="K178" s="169"/>
      <c r="L178" s="170"/>
      <c r="M178" s="171" t="s">
        <v>1</v>
      </c>
      <c r="N178" s="172" t="s">
        <v>35</v>
      </c>
      <c r="O178" s="159">
        <v>0</v>
      </c>
      <c r="P178" s="159">
        <f>O178*H178</f>
        <v>0</v>
      </c>
      <c r="Q178" s="159">
        <v>9.3600000000000003E-3</v>
      </c>
      <c r="R178" s="159">
        <f>Q178*H178</f>
        <v>0.56506319999999999</v>
      </c>
      <c r="S178" s="159">
        <v>0</v>
      </c>
      <c r="T178" s="160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275</v>
      </c>
      <c r="AT178" s="161" t="s">
        <v>314</v>
      </c>
      <c r="AU178" s="161" t="s">
        <v>91</v>
      </c>
      <c r="AY178" s="14" t="s">
        <v>140</v>
      </c>
      <c r="BE178" s="162">
        <f>IF(N178="základná",J178,0)</f>
        <v>0</v>
      </c>
      <c r="BF178" s="162">
        <f>IF(N178="znížená",J178,0)</f>
        <v>0</v>
      </c>
      <c r="BG178" s="162">
        <f>IF(N178="zákl. prenesená",J178,0)</f>
        <v>0</v>
      </c>
      <c r="BH178" s="162">
        <f>IF(N178="zníž. prenesená",J178,0)</f>
        <v>0</v>
      </c>
      <c r="BI178" s="162">
        <f>IF(N178="nulová",J178,0)</f>
        <v>0</v>
      </c>
      <c r="BJ178" s="14" t="s">
        <v>91</v>
      </c>
      <c r="BK178" s="162">
        <f>ROUND(I178*H178,2)</f>
        <v>0</v>
      </c>
      <c r="BL178" s="14" t="s">
        <v>204</v>
      </c>
      <c r="BM178" s="161" t="s">
        <v>317</v>
      </c>
    </row>
    <row r="179" spans="1:65" s="2" customFormat="1" ht="24.15" customHeight="1">
      <c r="A179" s="26"/>
      <c r="B179" s="149"/>
      <c r="C179" s="150" t="s">
        <v>318</v>
      </c>
      <c r="D179" s="150" t="s">
        <v>142</v>
      </c>
      <c r="E179" s="151" t="s">
        <v>319</v>
      </c>
      <c r="F179" s="152" t="s">
        <v>320</v>
      </c>
      <c r="G179" s="153" t="s">
        <v>239</v>
      </c>
      <c r="H179" s="154">
        <v>0.56699999999999995</v>
      </c>
      <c r="I179" s="155"/>
      <c r="J179" s="155">
        <f>ROUND(I179*H179,2)</f>
        <v>0</v>
      </c>
      <c r="K179" s="156"/>
      <c r="L179" s="27"/>
      <c r="M179" s="157" t="s">
        <v>1</v>
      </c>
      <c r="N179" s="158" t="s">
        <v>35</v>
      </c>
      <c r="O179" s="159">
        <v>2.2890000000000001</v>
      </c>
      <c r="P179" s="159">
        <f>O179*H179</f>
        <v>1.297863</v>
      </c>
      <c r="Q179" s="159">
        <v>0</v>
      </c>
      <c r="R179" s="159">
        <f>Q179*H179</f>
        <v>0</v>
      </c>
      <c r="S179" s="159">
        <v>0</v>
      </c>
      <c r="T179" s="160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204</v>
      </c>
      <c r="AT179" s="161" t="s">
        <v>142</v>
      </c>
      <c r="AU179" s="161" t="s">
        <v>91</v>
      </c>
      <c r="AY179" s="14" t="s">
        <v>140</v>
      </c>
      <c r="BE179" s="162">
        <f>IF(N179="základná",J179,0)</f>
        <v>0</v>
      </c>
      <c r="BF179" s="162">
        <f>IF(N179="znížená",J179,0)</f>
        <v>0</v>
      </c>
      <c r="BG179" s="162">
        <f>IF(N179="zákl. prenesená",J179,0)</f>
        <v>0</v>
      </c>
      <c r="BH179" s="162">
        <f>IF(N179="zníž. prenesená",J179,0)</f>
        <v>0</v>
      </c>
      <c r="BI179" s="162">
        <f>IF(N179="nulová",J179,0)</f>
        <v>0</v>
      </c>
      <c r="BJ179" s="14" t="s">
        <v>91</v>
      </c>
      <c r="BK179" s="162">
        <f>ROUND(I179*H179,2)</f>
        <v>0</v>
      </c>
      <c r="BL179" s="14" t="s">
        <v>204</v>
      </c>
      <c r="BM179" s="161" t="s">
        <v>321</v>
      </c>
    </row>
    <row r="180" spans="1:65" s="12" customFormat="1" ht="22.95" customHeight="1">
      <c r="B180" s="137"/>
      <c r="D180" s="138" t="s">
        <v>68</v>
      </c>
      <c r="E180" s="147" t="s">
        <v>322</v>
      </c>
      <c r="F180" s="147" t="s">
        <v>323</v>
      </c>
      <c r="J180" s="148">
        <f>BK180</f>
        <v>0</v>
      </c>
      <c r="L180" s="137"/>
      <c r="M180" s="141"/>
      <c r="N180" s="142"/>
      <c r="O180" s="142"/>
      <c r="P180" s="143">
        <f>SUM(P181:P183)</f>
        <v>21.627935999999998</v>
      </c>
      <c r="Q180" s="142"/>
      <c r="R180" s="143">
        <f>SUM(R181:R183)</f>
        <v>4.0000000000000001E-3</v>
      </c>
      <c r="S180" s="142"/>
      <c r="T180" s="144">
        <f>SUM(T181:T183)</f>
        <v>0.06</v>
      </c>
      <c r="AR180" s="138" t="s">
        <v>91</v>
      </c>
      <c r="AT180" s="145" t="s">
        <v>68</v>
      </c>
      <c r="AU180" s="145" t="s">
        <v>77</v>
      </c>
      <c r="AY180" s="138" t="s">
        <v>140</v>
      </c>
      <c r="BK180" s="146">
        <f>SUM(BK181:BK183)</f>
        <v>0</v>
      </c>
    </row>
    <row r="181" spans="1:65" s="2" customFormat="1" ht="16.5" customHeight="1">
      <c r="A181" s="26"/>
      <c r="B181" s="149"/>
      <c r="C181" s="150" t="s">
        <v>324</v>
      </c>
      <c r="D181" s="150" t="s">
        <v>142</v>
      </c>
      <c r="E181" s="151" t="s">
        <v>325</v>
      </c>
      <c r="F181" s="152" t="s">
        <v>326</v>
      </c>
      <c r="G181" s="153" t="s">
        <v>327</v>
      </c>
      <c r="H181" s="154">
        <v>2</v>
      </c>
      <c r="I181" s="155"/>
      <c r="J181" s="155">
        <f>ROUND(I181*H181,2)</f>
        <v>0</v>
      </c>
      <c r="K181" s="156"/>
      <c r="L181" s="27"/>
      <c r="M181" s="157" t="s">
        <v>1</v>
      </c>
      <c r="N181" s="158" t="s">
        <v>35</v>
      </c>
      <c r="O181" s="159">
        <v>0.25800000000000001</v>
      </c>
      <c r="P181" s="159">
        <f>O181*H181</f>
        <v>0.51600000000000001</v>
      </c>
      <c r="Q181" s="159">
        <v>0</v>
      </c>
      <c r="R181" s="159">
        <f>Q181*H181</f>
        <v>0</v>
      </c>
      <c r="S181" s="159">
        <v>0.03</v>
      </c>
      <c r="T181" s="160">
        <f>S181*H181</f>
        <v>0.06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204</v>
      </c>
      <c r="AT181" s="161" t="s">
        <v>142</v>
      </c>
      <c r="AU181" s="161" t="s">
        <v>91</v>
      </c>
      <c r="AY181" s="14" t="s">
        <v>140</v>
      </c>
      <c r="BE181" s="162">
        <f>IF(N181="základná",J181,0)</f>
        <v>0</v>
      </c>
      <c r="BF181" s="162">
        <f>IF(N181="znížená",J181,0)</f>
        <v>0</v>
      </c>
      <c r="BG181" s="162">
        <f>IF(N181="zákl. prenesená",J181,0)</f>
        <v>0</v>
      </c>
      <c r="BH181" s="162">
        <f>IF(N181="zníž. prenesená",J181,0)</f>
        <v>0</v>
      </c>
      <c r="BI181" s="162">
        <f>IF(N181="nulová",J181,0)</f>
        <v>0</v>
      </c>
      <c r="BJ181" s="14" t="s">
        <v>91</v>
      </c>
      <c r="BK181" s="162">
        <f>ROUND(I181*H181,2)</f>
        <v>0</v>
      </c>
      <c r="BL181" s="14" t="s">
        <v>204</v>
      </c>
      <c r="BM181" s="161" t="s">
        <v>328</v>
      </c>
    </row>
    <row r="182" spans="1:65" s="2" customFormat="1" ht="24.15" customHeight="1">
      <c r="A182" s="26"/>
      <c r="B182" s="149"/>
      <c r="C182" s="150" t="s">
        <v>329</v>
      </c>
      <c r="D182" s="150" t="s">
        <v>142</v>
      </c>
      <c r="E182" s="151" t="s">
        <v>330</v>
      </c>
      <c r="F182" s="152" t="s">
        <v>331</v>
      </c>
      <c r="G182" s="153" t="s">
        <v>332</v>
      </c>
      <c r="H182" s="154">
        <v>50</v>
      </c>
      <c r="I182" s="155"/>
      <c r="J182" s="155">
        <f>ROUND(I182*H182,2)</f>
        <v>0</v>
      </c>
      <c r="K182" s="156"/>
      <c r="L182" s="27"/>
      <c r="M182" s="157" t="s">
        <v>1</v>
      </c>
      <c r="N182" s="158" t="s">
        <v>35</v>
      </c>
      <c r="O182" s="159">
        <v>0.42199999999999999</v>
      </c>
      <c r="P182" s="159">
        <f>O182*H182</f>
        <v>21.099999999999998</v>
      </c>
      <c r="Q182" s="159">
        <v>8.0000000000000007E-5</v>
      </c>
      <c r="R182" s="159">
        <f>Q182*H182</f>
        <v>4.0000000000000001E-3</v>
      </c>
      <c r="S182" s="159">
        <v>0</v>
      </c>
      <c r="T182" s="16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204</v>
      </c>
      <c r="AT182" s="161" t="s">
        <v>142</v>
      </c>
      <c r="AU182" s="161" t="s">
        <v>91</v>
      </c>
      <c r="AY182" s="14" t="s">
        <v>140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4" t="s">
        <v>91</v>
      </c>
      <c r="BK182" s="162">
        <f>ROUND(I182*H182,2)</f>
        <v>0</v>
      </c>
      <c r="BL182" s="14" t="s">
        <v>204</v>
      </c>
      <c r="BM182" s="161" t="s">
        <v>333</v>
      </c>
    </row>
    <row r="183" spans="1:65" s="2" customFormat="1" ht="24.15" customHeight="1">
      <c r="A183" s="26"/>
      <c r="B183" s="149"/>
      <c r="C183" s="150" t="s">
        <v>334</v>
      </c>
      <c r="D183" s="150" t="s">
        <v>142</v>
      </c>
      <c r="E183" s="151" t="s">
        <v>335</v>
      </c>
      <c r="F183" s="152" t="s">
        <v>336</v>
      </c>
      <c r="G183" s="153" t="s">
        <v>239</v>
      </c>
      <c r="H183" s="154">
        <v>4.0000000000000001E-3</v>
      </c>
      <c r="I183" s="155"/>
      <c r="J183" s="155">
        <f>ROUND(I183*H183,2)</f>
        <v>0</v>
      </c>
      <c r="K183" s="156"/>
      <c r="L183" s="27"/>
      <c r="M183" s="157" t="s">
        <v>1</v>
      </c>
      <c r="N183" s="158" t="s">
        <v>35</v>
      </c>
      <c r="O183" s="159">
        <v>2.984</v>
      </c>
      <c r="P183" s="159">
        <f>O183*H183</f>
        <v>1.1936E-2</v>
      </c>
      <c r="Q183" s="159">
        <v>0</v>
      </c>
      <c r="R183" s="159">
        <f>Q183*H183</f>
        <v>0</v>
      </c>
      <c r="S183" s="159">
        <v>0</v>
      </c>
      <c r="T183" s="160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204</v>
      </c>
      <c r="AT183" s="161" t="s">
        <v>142</v>
      </c>
      <c r="AU183" s="161" t="s">
        <v>91</v>
      </c>
      <c r="AY183" s="14" t="s">
        <v>140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91</v>
      </c>
      <c r="BK183" s="162">
        <f>ROUND(I183*H183,2)</f>
        <v>0</v>
      </c>
      <c r="BL183" s="14" t="s">
        <v>204</v>
      </c>
      <c r="BM183" s="161" t="s">
        <v>337</v>
      </c>
    </row>
    <row r="184" spans="1:65" s="12" customFormat="1" ht="22.95" customHeight="1">
      <c r="B184" s="137"/>
      <c r="D184" s="138" t="s">
        <v>68</v>
      </c>
      <c r="E184" s="147" t="s">
        <v>338</v>
      </c>
      <c r="F184" s="147" t="s">
        <v>339</v>
      </c>
      <c r="J184" s="148">
        <f>BK184</f>
        <v>0</v>
      </c>
      <c r="L184" s="137"/>
      <c r="M184" s="141"/>
      <c r="N184" s="142"/>
      <c r="O184" s="142"/>
      <c r="P184" s="143">
        <f>SUM(P185:P193)</f>
        <v>1.8046840000000002</v>
      </c>
      <c r="Q184" s="142"/>
      <c r="R184" s="143">
        <f>SUM(R185:R193)</f>
        <v>1.7659999999999999E-2</v>
      </c>
      <c r="S184" s="142"/>
      <c r="T184" s="144">
        <f>SUM(T185:T193)</f>
        <v>2.3999999999999997E-2</v>
      </c>
      <c r="AR184" s="138" t="s">
        <v>91</v>
      </c>
      <c r="AT184" s="145" t="s">
        <v>68</v>
      </c>
      <c r="AU184" s="145" t="s">
        <v>77</v>
      </c>
      <c r="AY184" s="138" t="s">
        <v>140</v>
      </c>
      <c r="BK184" s="146">
        <f>SUM(BK185:BK193)</f>
        <v>0</v>
      </c>
    </row>
    <row r="185" spans="1:65" s="2" customFormat="1" ht="24.15" customHeight="1">
      <c r="A185" s="26"/>
      <c r="B185" s="149"/>
      <c r="C185" s="150" t="s">
        <v>340</v>
      </c>
      <c r="D185" s="150" t="s">
        <v>142</v>
      </c>
      <c r="E185" s="151" t="s">
        <v>341</v>
      </c>
      <c r="F185" s="152" t="s">
        <v>342</v>
      </c>
      <c r="G185" s="153" t="s">
        <v>343</v>
      </c>
      <c r="H185" s="154">
        <v>2</v>
      </c>
      <c r="I185" s="155"/>
      <c r="J185" s="155">
        <f t="shared" ref="J185:J193" si="30">ROUND(I185*H185,2)</f>
        <v>0</v>
      </c>
      <c r="K185" s="156"/>
      <c r="L185" s="27"/>
      <c r="M185" s="157" t="s">
        <v>1</v>
      </c>
      <c r="N185" s="158" t="s">
        <v>35</v>
      </c>
      <c r="O185" s="159">
        <v>0.19</v>
      </c>
      <c r="P185" s="159">
        <f t="shared" ref="P185:P193" si="31">O185*H185</f>
        <v>0.38</v>
      </c>
      <c r="Q185" s="159">
        <v>0</v>
      </c>
      <c r="R185" s="159">
        <f t="shared" ref="R185:R193" si="32">Q185*H185</f>
        <v>0</v>
      </c>
      <c r="S185" s="159">
        <v>0</v>
      </c>
      <c r="T185" s="160">
        <f t="shared" ref="T185:T193" si="33"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204</v>
      </c>
      <c r="AT185" s="161" t="s">
        <v>142</v>
      </c>
      <c r="AU185" s="161" t="s">
        <v>91</v>
      </c>
      <c r="AY185" s="14" t="s">
        <v>140</v>
      </c>
      <c r="BE185" s="162">
        <f t="shared" ref="BE185:BE193" si="34">IF(N185="základná",J185,0)</f>
        <v>0</v>
      </c>
      <c r="BF185" s="162">
        <f t="shared" ref="BF185:BF193" si="35">IF(N185="znížená",J185,0)</f>
        <v>0</v>
      </c>
      <c r="BG185" s="162">
        <f t="shared" ref="BG185:BG193" si="36">IF(N185="zákl. prenesená",J185,0)</f>
        <v>0</v>
      </c>
      <c r="BH185" s="162">
        <f t="shared" ref="BH185:BH193" si="37">IF(N185="zníž. prenesená",J185,0)</f>
        <v>0</v>
      </c>
      <c r="BI185" s="162">
        <f t="shared" ref="BI185:BI193" si="38">IF(N185="nulová",J185,0)</f>
        <v>0</v>
      </c>
      <c r="BJ185" s="14" t="s">
        <v>91</v>
      </c>
      <c r="BK185" s="162">
        <f t="shared" ref="BK185:BK193" si="39">ROUND(I185*H185,2)</f>
        <v>0</v>
      </c>
      <c r="BL185" s="14" t="s">
        <v>204</v>
      </c>
      <c r="BM185" s="161" t="s">
        <v>344</v>
      </c>
    </row>
    <row r="186" spans="1:65" s="2" customFormat="1" ht="21.75" customHeight="1">
      <c r="A186" s="26"/>
      <c r="B186" s="149"/>
      <c r="C186" s="163" t="s">
        <v>345</v>
      </c>
      <c r="D186" s="163" t="s">
        <v>314</v>
      </c>
      <c r="E186" s="164" t="s">
        <v>346</v>
      </c>
      <c r="F186" s="165" t="s">
        <v>347</v>
      </c>
      <c r="G186" s="166" t="s">
        <v>343</v>
      </c>
      <c r="H186" s="167">
        <v>2</v>
      </c>
      <c r="I186" s="168"/>
      <c r="J186" s="168">
        <f t="shared" si="30"/>
        <v>0</v>
      </c>
      <c r="K186" s="169"/>
      <c r="L186" s="170"/>
      <c r="M186" s="171" t="s">
        <v>1</v>
      </c>
      <c r="N186" s="172" t="s">
        <v>35</v>
      </c>
      <c r="O186" s="159">
        <v>0</v>
      </c>
      <c r="P186" s="159">
        <f t="shared" si="31"/>
        <v>0</v>
      </c>
      <c r="Q186" s="159">
        <v>2.7999999999999998E-4</v>
      </c>
      <c r="R186" s="159">
        <f t="shared" si="32"/>
        <v>5.5999999999999995E-4</v>
      </c>
      <c r="S186" s="159">
        <v>0</v>
      </c>
      <c r="T186" s="160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275</v>
      </c>
      <c r="AT186" s="161" t="s">
        <v>314</v>
      </c>
      <c r="AU186" s="161" t="s">
        <v>91</v>
      </c>
      <c r="AY186" s="14" t="s">
        <v>140</v>
      </c>
      <c r="BE186" s="162">
        <f t="shared" si="34"/>
        <v>0</v>
      </c>
      <c r="BF186" s="162">
        <f t="shared" si="35"/>
        <v>0</v>
      </c>
      <c r="BG186" s="162">
        <f t="shared" si="36"/>
        <v>0</v>
      </c>
      <c r="BH186" s="162">
        <f t="shared" si="37"/>
        <v>0</v>
      </c>
      <c r="BI186" s="162">
        <f t="shared" si="38"/>
        <v>0</v>
      </c>
      <c r="BJ186" s="14" t="s">
        <v>91</v>
      </c>
      <c r="BK186" s="162">
        <f t="shared" si="39"/>
        <v>0</v>
      </c>
      <c r="BL186" s="14" t="s">
        <v>204</v>
      </c>
      <c r="BM186" s="161" t="s">
        <v>348</v>
      </c>
    </row>
    <row r="187" spans="1:65" s="2" customFormat="1" ht="24.15" customHeight="1">
      <c r="A187" s="26"/>
      <c r="B187" s="149"/>
      <c r="C187" s="150" t="s">
        <v>349</v>
      </c>
      <c r="D187" s="150" t="s">
        <v>142</v>
      </c>
      <c r="E187" s="151" t="s">
        <v>350</v>
      </c>
      <c r="F187" s="152" t="s">
        <v>351</v>
      </c>
      <c r="G187" s="153" t="s">
        <v>343</v>
      </c>
      <c r="H187" s="154">
        <v>1</v>
      </c>
      <c r="I187" s="155"/>
      <c r="J187" s="155">
        <f t="shared" si="30"/>
        <v>0</v>
      </c>
      <c r="K187" s="156"/>
      <c r="L187" s="27"/>
      <c r="M187" s="157" t="s">
        <v>1</v>
      </c>
      <c r="N187" s="158" t="s">
        <v>35</v>
      </c>
      <c r="O187" s="159">
        <v>0.218</v>
      </c>
      <c r="P187" s="159">
        <f t="shared" si="31"/>
        <v>0.218</v>
      </c>
      <c r="Q187" s="159">
        <v>0</v>
      </c>
      <c r="R187" s="159">
        <f t="shared" si="32"/>
        <v>0</v>
      </c>
      <c r="S187" s="159">
        <v>0</v>
      </c>
      <c r="T187" s="160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204</v>
      </c>
      <c r="AT187" s="161" t="s">
        <v>142</v>
      </c>
      <c r="AU187" s="161" t="s">
        <v>91</v>
      </c>
      <c r="AY187" s="14" t="s">
        <v>140</v>
      </c>
      <c r="BE187" s="162">
        <f t="shared" si="34"/>
        <v>0</v>
      </c>
      <c r="BF187" s="162">
        <f t="shared" si="35"/>
        <v>0</v>
      </c>
      <c r="BG187" s="162">
        <f t="shared" si="36"/>
        <v>0</v>
      </c>
      <c r="BH187" s="162">
        <f t="shared" si="37"/>
        <v>0</v>
      </c>
      <c r="BI187" s="162">
        <f t="shared" si="38"/>
        <v>0</v>
      </c>
      <c r="BJ187" s="14" t="s">
        <v>91</v>
      </c>
      <c r="BK187" s="162">
        <f t="shared" si="39"/>
        <v>0</v>
      </c>
      <c r="BL187" s="14" t="s">
        <v>204</v>
      </c>
      <c r="BM187" s="161" t="s">
        <v>352</v>
      </c>
    </row>
    <row r="188" spans="1:65" s="2" customFormat="1" ht="16.5" customHeight="1">
      <c r="A188" s="26"/>
      <c r="B188" s="149"/>
      <c r="C188" s="163" t="s">
        <v>353</v>
      </c>
      <c r="D188" s="163" t="s">
        <v>314</v>
      </c>
      <c r="E188" s="164" t="s">
        <v>354</v>
      </c>
      <c r="F188" s="165" t="s">
        <v>355</v>
      </c>
      <c r="G188" s="166" t="s">
        <v>343</v>
      </c>
      <c r="H188" s="167">
        <v>1</v>
      </c>
      <c r="I188" s="168"/>
      <c r="J188" s="168">
        <f t="shared" si="30"/>
        <v>0</v>
      </c>
      <c r="K188" s="169"/>
      <c r="L188" s="170"/>
      <c r="M188" s="171" t="s">
        <v>1</v>
      </c>
      <c r="N188" s="172" t="s">
        <v>35</v>
      </c>
      <c r="O188" s="159">
        <v>0</v>
      </c>
      <c r="P188" s="159">
        <f t="shared" si="31"/>
        <v>0</v>
      </c>
      <c r="Q188" s="159">
        <v>2.7000000000000001E-3</v>
      </c>
      <c r="R188" s="159">
        <f t="shared" si="32"/>
        <v>2.7000000000000001E-3</v>
      </c>
      <c r="S188" s="159">
        <v>0</v>
      </c>
      <c r="T188" s="160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275</v>
      </c>
      <c r="AT188" s="161" t="s">
        <v>314</v>
      </c>
      <c r="AU188" s="161" t="s">
        <v>91</v>
      </c>
      <c r="AY188" s="14" t="s">
        <v>140</v>
      </c>
      <c r="BE188" s="162">
        <f t="shared" si="34"/>
        <v>0</v>
      </c>
      <c r="BF188" s="162">
        <f t="shared" si="35"/>
        <v>0</v>
      </c>
      <c r="BG188" s="162">
        <f t="shared" si="36"/>
        <v>0</v>
      </c>
      <c r="BH188" s="162">
        <f t="shared" si="37"/>
        <v>0</v>
      </c>
      <c r="BI188" s="162">
        <f t="shared" si="38"/>
        <v>0</v>
      </c>
      <c r="BJ188" s="14" t="s">
        <v>91</v>
      </c>
      <c r="BK188" s="162">
        <f t="shared" si="39"/>
        <v>0</v>
      </c>
      <c r="BL188" s="14" t="s">
        <v>204</v>
      </c>
      <c r="BM188" s="161" t="s">
        <v>356</v>
      </c>
    </row>
    <row r="189" spans="1:65" s="2" customFormat="1" ht="24.15" customHeight="1">
      <c r="A189" s="26"/>
      <c r="B189" s="149"/>
      <c r="C189" s="150" t="s">
        <v>357</v>
      </c>
      <c r="D189" s="150" t="s">
        <v>142</v>
      </c>
      <c r="E189" s="151" t="s">
        <v>358</v>
      </c>
      <c r="F189" s="152" t="s">
        <v>359</v>
      </c>
      <c r="G189" s="153" t="s">
        <v>343</v>
      </c>
      <c r="H189" s="154">
        <v>3</v>
      </c>
      <c r="I189" s="155"/>
      <c r="J189" s="155">
        <f t="shared" si="30"/>
        <v>0</v>
      </c>
      <c r="K189" s="156"/>
      <c r="L189" s="27"/>
      <c r="M189" s="157" t="s">
        <v>1</v>
      </c>
      <c r="N189" s="158" t="s">
        <v>35</v>
      </c>
      <c r="O189" s="159">
        <v>0.26800000000000002</v>
      </c>
      <c r="P189" s="159">
        <f t="shared" si="31"/>
        <v>0.80400000000000005</v>
      </c>
      <c r="Q189" s="159">
        <v>0</v>
      </c>
      <c r="R189" s="159">
        <f t="shared" si="32"/>
        <v>0</v>
      </c>
      <c r="S189" s="159">
        <v>0</v>
      </c>
      <c r="T189" s="160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204</v>
      </c>
      <c r="AT189" s="161" t="s">
        <v>142</v>
      </c>
      <c r="AU189" s="161" t="s">
        <v>91</v>
      </c>
      <c r="AY189" s="14" t="s">
        <v>140</v>
      </c>
      <c r="BE189" s="162">
        <f t="shared" si="34"/>
        <v>0</v>
      </c>
      <c r="BF189" s="162">
        <f t="shared" si="35"/>
        <v>0</v>
      </c>
      <c r="BG189" s="162">
        <f t="shared" si="36"/>
        <v>0</v>
      </c>
      <c r="BH189" s="162">
        <f t="shared" si="37"/>
        <v>0</v>
      </c>
      <c r="BI189" s="162">
        <f t="shared" si="38"/>
        <v>0</v>
      </c>
      <c r="BJ189" s="14" t="s">
        <v>91</v>
      </c>
      <c r="BK189" s="162">
        <f t="shared" si="39"/>
        <v>0</v>
      </c>
      <c r="BL189" s="14" t="s">
        <v>204</v>
      </c>
      <c r="BM189" s="161" t="s">
        <v>360</v>
      </c>
    </row>
    <row r="190" spans="1:65" s="2" customFormat="1" ht="16.5" customHeight="1">
      <c r="A190" s="26"/>
      <c r="B190" s="149"/>
      <c r="C190" s="163" t="s">
        <v>361</v>
      </c>
      <c r="D190" s="163" t="s">
        <v>314</v>
      </c>
      <c r="E190" s="164" t="s">
        <v>362</v>
      </c>
      <c r="F190" s="165" t="s">
        <v>363</v>
      </c>
      <c r="G190" s="166" t="s">
        <v>343</v>
      </c>
      <c r="H190" s="167">
        <v>3</v>
      </c>
      <c r="I190" s="168"/>
      <c r="J190" s="168">
        <f t="shared" si="30"/>
        <v>0</v>
      </c>
      <c r="K190" s="169"/>
      <c r="L190" s="170"/>
      <c r="M190" s="171" t="s">
        <v>1</v>
      </c>
      <c r="N190" s="172" t="s">
        <v>35</v>
      </c>
      <c r="O190" s="159">
        <v>0</v>
      </c>
      <c r="P190" s="159">
        <f t="shared" si="31"/>
        <v>0</v>
      </c>
      <c r="Q190" s="159">
        <v>4.7999999999999996E-3</v>
      </c>
      <c r="R190" s="159">
        <f t="shared" si="32"/>
        <v>1.44E-2</v>
      </c>
      <c r="S190" s="159">
        <v>0</v>
      </c>
      <c r="T190" s="160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275</v>
      </c>
      <c r="AT190" s="161" t="s">
        <v>314</v>
      </c>
      <c r="AU190" s="161" t="s">
        <v>91</v>
      </c>
      <c r="AY190" s="14" t="s">
        <v>140</v>
      </c>
      <c r="BE190" s="162">
        <f t="shared" si="34"/>
        <v>0</v>
      </c>
      <c r="BF190" s="162">
        <f t="shared" si="35"/>
        <v>0</v>
      </c>
      <c r="BG190" s="162">
        <f t="shared" si="36"/>
        <v>0</v>
      </c>
      <c r="BH190" s="162">
        <f t="shared" si="37"/>
        <v>0</v>
      </c>
      <c r="BI190" s="162">
        <f t="shared" si="38"/>
        <v>0</v>
      </c>
      <c r="BJ190" s="14" t="s">
        <v>91</v>
      </c>
      <c r="BK190" s="162">
        <f t="shared" si="39"/>
        <v>0</v>
      </c>
      <c r="BL190" s="14" t="s">
        <v>204</v>
      </c>
      <c r="BM190" s="161" t="s">
        <v>364</v>
      </c>
    </row>
    <row r="191" spans="1:65" s="2" customFormat="1" ht="24.15" customHeight="1">
      <c r="A191" s="26"/>
      <c r="B191" s="149"/>
      <c r="C191" s="150" t="s">
        <v>365</v>
      </c>
      <c r="D191" s="150" t="s">
        <v>142</v>
      </c>
      <c r="E191" s="151" t="s">
        <v>366</v>
      </c>
      <c r="F191" s="152" t="s">
        <v>367</v>
      </c>
      <c r="G191" s="153" t="s">
        <v>343</v>
      </c>
      <c r="H191" s="154">
        <v>2</v>
      </c>
      <c r="I191" s="155"/>
      <c r="J191" s="155">
        <f t="shared" si="30"/>
        <v>0</v>
      </c>
      <c r="K191" s="156"/>
      <c r="L191" s="27"/>
      <c r="M191" s="157" t="s">
        <v>1</v>
      </c>
      <c r="N191" s="158" t="s">
        <v>35</v>
      </c>
      <c r="O191" s="159">
        <v>5.7341999999999997E-2</v>
      </c>
      <c r="P191" s="159">
        <f t="shared" si="31"/>
        <v>0.11468399999999999</v>
      </c>
      <c r="Q191" s="159">
        <v>0</v>
      </c>
      <c r="R191" s="159">
        <f t="shared" si="32"/>
        <v>0</v>
      </c>
      <c r="S191" s="159">
        <v>2.3999999999999998E-3</v>
      </c>
      <c r="T191" s="160">
        <f t="shared" si="33"/>
        <v>4.7999999999999996E-3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204</v>
      </c>
      <c r="AT191" s="161" t="s">
        <v>142</v>
      </c>
      <c r="AU191" s="161" t="s">
        <v>91</v>
      </c>
      <c r="AY191" s="14" t="s">
        <v>140</v>
      </c>
      <c r="BE191" s="162">
        <f t="shared" si="34"/>
        <v>0</v>
      </c>
      <c r="BF191" s="162">
        <f t="shared" si="35"/>
        <v>0</v>
      </c>
      <c r="BG191" s="162">
        <f t="shared" si="36"/>
        <v>0</v>
      </c>
      <c r="BH191" s="162">
        <f t="shared" si="37"/>
        <v>0</v>
      </c>
      <c r="BI191" s="162">
        <f t="shared" si="38"/>
        <v>0</v>
      </c>
      <c r="BJ191" s="14" t="s">
        <v>91</v>
      </c>
      <c r="BK191" s="162">
        <f t="shared" si="39"/>
        <v>0</v>
      </c>
      <c r="BL191" s="14" t="s">
        <v>204</v>
      </c>
      <c r="BM191" s="161" t="s">
        <v>368</v>
      </c>
    </row>
    <row r="192" spans="1:65" s="2" customFormat="1" ht="24.15" customHeight="1">
      <c r="A192" s="26"/>
      <c r="B192" s="149"/>
      <c r="C192" s="150" t="s">
        <v>369</v>
      </c>
      <c r="D192" s="150" t="s">
        <v>142</v>
      </c>
      <c r="E192" s="151" t="s">
        <v>370</v>
      </c>
      <c r="F192" s="152" t="s">
        <v>371</v>
      </c>
      <c r="G192" s="153" t="s">
        <v>343</v>
      </c>
      <c r="H192" s="154">
        <v>4</v>
      </c>
      <c r="I192" s="155"/>
      <c r="J192" s="155">
        <f t="shared" si="30"/>
        <v>0</v>
      </c>
      <c r="K192" s="156"/>
      <c r="L192" s="27"/>
      <c r="M192" s="157" t="s">
        <v>1</v>
      </c>
      <c r="N192" s="158" t="s">
        <v>35</v>
      </c>
      <c r="O192" s="159">
        <v>7.1999999999999995E-2</v>
      </c>
      <c r="P192" s="159">
        <f t="shared" si="31"/>
        <v>0.28799999999999998</v>
      </c>
      <c r="Q192" s="159">
        <v>0</v>
      </c>
      <c r="R192" s="159">
        <f t="shared" si="32"/>
        <v>0</v>
      </c>
      <c r="S192" s="159">
        <v>4.7999999999999996E-3</v>
      </c>
      <c r="T192" s="160">
        <f t="shared" si="33"/>
        <v>1.9199999999999998E-2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204</v>
      </c>
      <c r="AT192" s="161" t="s">
        <v>142</v>
      </c>
      <c r="AU192" s="161" t="s">
        <v>91</v>
      </c>
      <c r="AY192" s="14" t="s">
        <v>140</v>
      </c>
      <c r="BE192" s="162">
        <f t="shared" si="34"/>
        <v>0</v>
      </c>
      <c r="BF192" s="162">
        <f t="shared" si="35"/>
        <v>0</v>
      </c>
      <c r="BG192" s="162">
        <f t="shared" si="36"/>
        <v>0</v>
      </c>
      <c r="BH192" s="162">
        <f t="shared" si="37"/>
        <v>0</v>
      </c>
      <c r="BI192" s="162">
        <f t="shared" si="38"/>
        <v>0</v>
      </c>
      <c r="BJ192" s="14" t="s">
        <v>91</v>
      </c>
      <c r="BK192" s="162">
        <f t="shared" si="39"/>
        <v>0</v>
      </c>
      <c r="BL192" s="14" t="s">
        <v>204</v>
      </c>
      <c r="BM192" s="161" t="s">
        <v>372</v>
      </c>
    </row>
    <row r="193" spans="1:65" s="2" customFormat="1" ht="33" customHeight="1">
      <c r="A193" s="26"/>
      <c r="B193" s="149"/>
      <c r="C193" s="150" t="s">
        <v>373</v>
      </c>
      <c r="D193" s="150" t="s">
        <v>142</v>
      </c>
      <c r="E193" s="151" t="s">
        <v>374</v>
      </c>
      <c r="F193" s="152" t="s">
        <v>375</v>
      </c>
      <c r="G193" s="153" t="s">
        <v>343</v>
      </c>
      <c r="H193" s="154">
        <v>1</v>
      </c>
      <c r="I193" s="155"/>
      <c r="J193" s="155">
        <f t="shared" si="30"/>
        <v>0</v>
      </c>
      <c r="K193" s="156"/>
      <c r="L193" s="27"/>
      <c r="M193" s="157" t="s">
        <v>1</v>
      </c>
      <c r="N193" s="158" t="s">
        <v>35</v>
      </c>
      <c r="O193" s="159">
        <v>0</v>
      </c>
      <c r="P193" s="159">
        <f t="shared" si="31"/>
        <v>0</v>
      </c>
      <c r="Q193" s="159">
        <v>0</v>
      </c>
      <c r="R193" s="159">
        <f t="shared" si="32"/>
        <v>0</v>
      </c>
      <c r="S193" s="159">
        <v>0</v>
      </c>
      <c r="T193" s="160">
        <f t="shared" si="3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204</v>
      </c>
      <c r="AT193" s="161" t="s">
        <v>142</v>
      </c>
      <c r="AU193" s="161" t="s">
        <v>91</v>
      </c>
      <c r="AY193" s="14" t="s">
        <v>140</v>
      </c>
      <c r="BE193" s="162">
        <f t="shared" si="34"/>
        <v>0</v>
      </c>
      <c r="BF193" s="162">
        <f t="shared" si="35"/>
        <v>0</v>
      </c>
      <c r="BG193" s="162">
        <f t="shared" si="36"/>
        <v>0</v>
      </c>
      <c r="BH193" s="162">
        <f t="shared" si="37"/>
        <v>0</v>
      </c>
      <c r="BI193" s="162">
        <f t="shared" si="38"/>
        <v>0</v>
      </c>
      <c r="BJ193" s="14" t="s">
        <v>91</v>
      </c>
      <c r="BK193" s="162">
        <f t="shared" si="39"/>
        <v>0</v>
      </c>
      <c r="BL193" s="14" t="s">
        <v>204</v>
      </c>
      <c r="BM193" s="161" t="s">
        <v>376</v>
      </c>
    </row>
    <row r="194" spans="1:65" s="12" customFormat="1" ht="22.95" customHeight="1">
      <c r="B194" s="137"/>
      <c r="D194" s="138" t="s">
        <v>68</v>
      </c>
      <c r="E194" s="147" t="s">
        <v>377</v>
      </c>
      <c r="F194" s="147" t="s">
        <v>378</v>
      </c>
      <c r="J194" s="148">
        <f>BK194</f>
        <v>0</v>
      </c>
      <c r="L194" s="137"/>
      <c r="M194" s="141"/>
      <c r="N194" s="142"/>
      <c r="O194" s="142"/>
      <c r="P194" s="143">
        <f>P195</f>
        <v>2.9268000000000005</v>
      </c>
      <c r="Q194" s="142"/>
      <c r="R194" s="143">
        <f>R195</f>
        <v>1.8360000000000002E-3</v>
      </c>
      <c r="S194" s="142"/>
      <c r="T194" s="144">
        <f>T195</f>
        <v>0</v>
      </c>
      <c r="AR194" s="138" t="s">
        <v>91</v>
      </c>
      <c r="AT194" s="145" t="s">
        <v>68</v>
      </c>
      <c r="AU194" s="145" t="s">
        <v>77</v>
      </c>
      <c r="AY194" s="138" t="s">
        <v>140</v>
      </c>
      <c r="BK194" s="146">
        <f>BK195</f>
        <v>0</v>
      </c>
    </row>
    <row r="195" spans="1:65" s="2" customFormat="1" ht="37.950000000000003" customHeight="1">
      <c r="A195" s="26"/>
      <c r="B195" s="149"/>
      <c r="C195" s="150" t="s">
        <v>379</v>
      </c>
      <c r="D195" s="150" t="s">
        <v>142</v>
      </c>
      <c r="E195" s="151" t="s">
        <v>380</v>
      </c>
      <c r="F195" s="152" t="s">
        <v>381</v>
      </c>
      <c r="G195" s="153" t="s">
        <v>145</v>
      </c>
      <c r="H195" s="154">
        <v>10.8</v>
      </c>
      <c r="I195" s="155"/>
      <c r="J195" s="155">
        <f>ROUND(I195*H195,2)</f>
        <v>0</v>
      </c>
      <c r="K195" s="156"/>
      <c r="L195" s="27"/>
      <c r="M195" s="157" t="s">
        <v>1</v>
      </c>
      <c r="N195" s="158" t="s">
        <v>35</v>
      </c>
      <c r="O195" s="159">
        <v>0.27100000000000002</v>
      </c>
      <c r="P195" s="159">
        <f>O195*H195</f>
        <v>2.9268000000000005</v>
      </c>
      <c r="Q195" s="159">
        <v>1.7000000000000001E-4</v>
      </c>
      <c r="R195" s="159">
        <f>Q195*H195</f>
        <v>1.8360000000000002E-3</v>
      </c>
      <c r="S195" s="159">
        <v>0</v>
      </c>
      <c r="T195" s="160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204</v>
      </c>
      <c r="AT195" s="161" t="s">
        <v>142</v>
      </c>
      <c r="AU195" s="161" t="s">
        <v>91</v>
      </c>
      <c r="AY195" s="14" t="s">
        <v>140</v>
      </c>
      <c r="BE195" s="162">
        <f>IF(N195="základná",J195,0)</f>
        <v>0</v>
      </c>
      <c r="BF195" s="162">
        <f>IF(N195="znížená",J195,0)</f>
        <v>0</v>
      </c>
      <c r="BG195" s="162">
        <f>IF(N195="zákl. prenesená",J195,0)</f>
        <v>0</v>
      </c>
      <c r="BH195" s="162">
        <f>IF(N195="zníž. prenesená",J195,0)</f>
        <v>0</v>
      </c>
      <c r="BI195" s="162">
        <f>IF(N195="nulová",J195,0)</f>
        <v>0</v>
      </c>
      <c r="BJ195" s="14" t="s">
        <v>91</v>
      </c>
      <c r="BK195" s="162">
        <f>ROUND(I195*H195,2)</f>
        <v>0</v>
      </c>
      <c r="BL195" s="14" t="s">
        <v>204</v>
      </c>
      <c r="BM195" s="161" t="s">
        <v>382</v>
      </c>
    </row>
    <row r="196" spans="1:65" s="12" customFormat="1" ht="25.95" customHeight="1">
      <c r="B196" s="137"/>
      <c r="D196" s="138" t="s">
        <v>68</v>
      </c>
      <c r="E196" s="139" t="s">
        <v>314</v>
      </c>
      <c r="F196" s="139" t="s">
        <v>383</v>
      </c>
      <c r="J196" s="140">
        <f>BK196</f>
        <v>0</v>
      </c>
      <c r="L196" s="137"/>
      <c r="M196" s="141"/>
      <c r="N196" s="142"/>
      <c r="O196" s="142"/>
      <c r="P196" s="143">
        <f>P197</f>
        <v>8.0860000000000003</v>
      </c>
      <c r="Q196" s="142"/>
      <c r="R196" s="143">
        <f>R197</f>
        <v>0</v>
      </c>
      <c r="S196" s="142"/>
      <c r="T196" s="144">
        <f>T197</f>
        <v>0</v>
      </c>
      <c r="AR196" s="138" t="s">
        <v>153</v>
      </c>
      <c r="AT196" s="145" t="s">
        <v>68</v>
      </c>
      <c r="AU196" s="145" t="s">
        <v>69</v>
      </c>
      <c r="AY196" s="138" t="s">
        <v>140</v>
      </c>
      <c r="BK196" s="146">
        <f>BK197</f>
        <v>0</v>
      </c>
    </row>
    <row r="197" spans="1:65" s="12" customFormat="1" ht="22.95" customHeight="1">
      <c r="B197" s="137"/>
      <c r="D197" s="138" t="s">
        <v>68</v>
      </c>
      <c r="E197" s="147" t="s">
        <v>384</v>
      </c>
      <c r="F197" s="147" t="s">
        <v>385</v>
      </c>
      <c r="J197" s="148">
        <f>BK197</f>
        <v>0</v>
      </c>
      <c r="L197" s="137"/>
      <c r="M197" s="141"/>
      <c r="N197" s="142"/>
      <c r="O197" s="142"/>
      <c r="P197" s="143">
        <f>SUM(P198:P199)</f>
        <v>8.0860000000000003</v>
      </c>
      <c r="Q197" s="142"/>
      <c r="R197" s="143">
        <f>SUM(R198:R199)</f>
        <v>0</v>
      </c>
      <c r="S197" s="142"/>
      <c r="T197" s="144">
        <f>SUM(T198:T199)</f>
        <v>0</v>
      </c>
      <c r="AR197" s="138" t="s">
        <v>153</v>
      </c>
      <c r="AT197" s="145" t="s">
        <v>68</v>
      </c>
      <c r="AU197" s="145" t="s">
        <v>77</v>
      </c>
      <c r="AY197" s="138" t="s">
        <v>140</v>
      </c>
      <c r="BK197" s="146">
        <f>SUM(BK198:BK199)</f>
        <v>0</v>
      </c>
    </row>
    <row r="198" spans="1:65" s="2" customFormat="1" ht="16.5" customHeight="1">
      <c r="A198" s="26"/>
      <c r="B198" s="149"/>
      <c r="C198" s="150" t="s">
        <v>386</v>
      </c>
      <c r="D198" s="150" t="s">
        <v>142</v>
      </c>
      <c r="E198" s="151" t="s">
        <v>387</v>
      </c>
      <c r="F198" s="152" t="s">
        <v>388</v>
      </c>
      <c r="G198" s="153" t="s">
        <v>343</v>
      </c>
      <c r="H198" s="154">
        <v>2</v>
      </c>
      <c r="I198" s="155"/>
      <c r="J198" s="155">
        <f>ROUND(I198*H198,2)</f>
        <v>0</v>
      </c>
      <c r="K198" s="156"/>
      <c r="L198" s="27"/>
      <c r="M198" s="157" t="s">
        <v>1</v>
      </c>
      <c r="N198" s="158" t="s">
        <v>35</v>
      </c>
      <c r="O198" s="159">
        <v>2.5489999999999999</v>
      </c>
      <c r="P198" s="159">
        <f>O198*H198</f>
        <v>5.0979999999999999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389</v>
      </c>
      <c r="AT198" s="161" t="s">
        <v>142</v>
      </c>
      <c r="AU198" s="161" t="s">
        <v>91</v>
      </c>
      <c r="AY198" s="14" t="s">
        <v>140</v>
      </c>
      <c r="BE198" s="162">
        <f>IF(N198="základná",J198,0)</f>
        <v>0</v>
      </c>
      <c r="BF198" s="162">
        <f>IF(N198="znížená",J198,0)</f>
        <v>0</v>
      </c>
      <c r="BG198" s="162">
        <f>IF(N198="zákl. prenesená",J198,0)</f>
        <v>0</v>
      </c>
      <c r="BH198" s="162">
        <f>IF(N198="zníž. prenesená",J198,0)</f>
        <v>0</v>
      </c>
      <c r="BI198" s="162">
        <f>IF(N198="nulová",J198,0)</f>
        <v>0</v>
      </c>
      <c r="BJ198" s="14" t="s">
        <v>91</v>
      </c>
      <c r="BK198" s="162">
        <f>ROUND(I198*H198,2)</f>
        <v>0</v>
      </c>
      <c r="BL198" s="14" t="s">
        <v>389</v>
      </c>
      <c r="BM198" s="161" t="s">
        <v>390</v>
      </c>
    </row>
    <row r="199" spans="1:65" s="2" customFormat="1" ht="24.15" customHeight="1">
      <c r="A199" s="26"/>
      <c r="B199" s="149"/>
      <c r="C199" s="150" t="s">
        <v>391</v>
      </c>
      <c r="D199" s="150" t="s">
        <v>142</v>
      </c>
      <c r="E199" s="151" t="s">
        <v>392</v>
      </c>
      <c r="F199" s="152" t="s">
        <v>393</v>
      </c>
      <c r="G199" s="153" t="s">
        <v>211</v>
      </c>
      <c r="H199" s="154">
        <v>36</v>
      </c>
      <c r="I199" s="155"/>
      <c r="J199" s="155">
        <f>ROUND(I199*H199,2)</f>
        <v>0</v>
      </c>
      <c r="K199" s="156"/>
      <c r="L199" s="27"/>
      <c r="M199" s="173" t="s">
        <v>1</v>
      </c>
      <c r="N199" s="174" t="s">
        <v>35</v>
      </c>
      <c r="O199" s="175">
        <v>8.3000000000000004E-2</v>
      </c>
      <c r="P199" s="175">
        <f>O199*H199</f>
        <v>2.988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389</v>
      </c>
      <c r="AT199" s="161" t="s">
        <v>142</v>
      </c>
      <c r="AU199" s="161" t="s">
        <v>91</v>
      </c>
      <c r="AY199" s="14" t="s">
        <v>140</v>
      </c>
      <c r="BE199" s="162">
        <f>IF(N199="základná",J199,0)</f>
        <v>0</v>
      </c>
      <c r="BF199" s="162">
        <f>IF(N199="znížená",J199,0)</f>
        <v>0</v>
      </c>
      <c r="BG199" s="162">
        <f>IF(N199="zákl. prenesená",J199,0)</f>
        <v>0</v>
      </c>
      <c r="BH199" s="162">
        <f>IF(N199="zníž. prenesená",J199,0)</f>
        <v>0</v>
      </c>
      <c r="BI199" s="162">
        <f>IF(N199="nulová",J199,0)</f>
        <v>0</v>
      </c>
      <c r="BJ199" s="14" t="s">
        <v>91</v>
      </c>
      <c r="BK199" s="162">
        <f>ROUND(I199*H199,2)</f>
        <v>0</v>
      </c>
      <c r="BL199" s="14" t="s">
        <v>389</v>
      </c>
      <c r="BM199" s="161" t="s">
        <v>394</v>
      </c>
    </row>
    <row r="200" spans="1:65" s="2" customFormat="1" ht="6.9" customHeight="1">
      <c r="A200" s="26"/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27"/>
      <c r="M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  <row r="203" spans="1:65">
      <c r="B203" s="221" t="s">
        <v>1306</v>
      </c>
      <c r="C203" s="221"/>
      <c r="D203" s="221"/>
      <c r="E203" s="221"/>
      <c r="F203" s="221"/>
      <c r="G203" s="221"/>
      <c r="H203" s="221"/>
      <c r="I203" s="221"/>
      <c r="J203" s="221"/>
    </row>
    <row r="204" spans="1:65">
      <c r="B204" s="221"/>
      <c r="C204" s="221"/>
      <c r="D204" s="221"/>
      <c r="E204" s="221"/>
      <c r="F204" s="221"/>
      <c r="G204" s="221"/>
      <c r="H204" s="221"/>
      <c r="I204" s="221"/>
      <c r="J204" s="221"/>
    </row>
    <row r="205" spans="1:65">
      <c r="B205" s="221"/>
      <c r="C205" s="221"/>
      <c r="D205" s="221"/>
      <c r="E205" s="221"/>
      <c r="F205" s="221"/>
      <c r="G205" s="221"/>
      <c r="H205" s="221"/>
      <c r="I205" s="221"/>
      <c r="J205" s="221"/>
    </row>
    <row r="206" spans="1:65">
      <c r="B206" s="221"/>
      <c r="C206" s="221"/>
      <c r="D206" s="221"/>
      <c r="E206" s="221"/>
      <c r="F206" s="221"/>
      <c r="G206" s="221"/>
      <c r="H206" s="221"/>
      <c r="I206" s="221"/>
      <c r="J206" s="221"/>
    </row>
    <row r="207" spans="1:65">
      <c r="B207" s="221"/>
      <c r="C207" s="221"/>
      <c r="D207" s="221"/>
      <c r="E207" s="221"/>
      <c r="F207" s="221"/>
      <c r="G207" s="221"/>
      <c r="H207" s="221"/>
      <c r="I207" s="221"/>
      <c r="J207" s="221"/>
    </row>
    <row r="210" spans="2:10">
      <c r="B210" s="221" t="s">
        <v>1307</v>
      </c>
      <c r="C210" s="221"/>
      <c r="D210" s="221"/>
      <c r="E210" s="221"/>
      <c r="F210" s="221"/>
      <c r="G210" s="221"/>
      <c r="H210" s="221"/>
      <c r="I210" s="221"/>
      <c r="J210" s="221"/>
    </row>
    <row r="211" spans="2:10">
      <c r="B211" s="221"/>
      <c r="C211" s="221"/>
      <c r="D211" s="221"/>
      <c r="E211" s="221"/>
      <c r="F211" s="221"/>
      <c r="G211" s="221"/>
      <c r="H211" s="221"/>
      <c r="I211" s="221"/>
      <c r="J211" s="221"/>
    </row>
    <row r="212" spans="2:10">
      <c r="B212" s="221"/>
      <c r="C212" s="221"/>
      <c r="D212" s="221"/>
      <c r="E212" s="221"/>
      <c r="F212" s="221"/>
      <c r="G212" s="221"/>
      <c r="H212" s="221"/>
      <c r="I212" s="221"/>
      <c r="J212" s="221"/>
    </row>
    <row r="213" spans="2:10">
      <c r="B213" s="221"/>
      <c r="C213" s="221"/>
      <c r="D213" s="221"/>
      <c r="E213" s="221"/>
      <c r="F213" s="221"/>
      <c r="G213" s="221"/>
      <c r="H213" s="221"/>
      <c r="I213" s="221"/>
      <c r="J213" s="221"/>
    </row>
    <row r="214" spans="2:10">
      <c r="B214" s="221"/>
      <c r="C214" s="221"/>
      <c r="D214" s="221"/>
      <c r="E214" s="221"/>
      <c r="F214" s="221"/>
      <c r="G214" s="221"/>
      <c r="H214" s="221"/>
      <c r="I214" s="221"/>
      <c r="J214" s="221"/>
    </row>
    <row r="218" spans="2:10">
      <c r="C218" s="221" t="s">
        <v>1308</v>
      </c>
      <c r="D218" s="221"/>
      <c r="E218" s="221"/>
      <c r="F218" s="221"/>
      <c r="G218" s="221"/>
      <c r="H218" s="221"/>
      <c r="I218" s="221"/>
      <c r="J218" s="221"/>
    </row>
    <row r="219" spans="2:10">
      <c r="C219" s="221"/>
      <c r="D219" s="221"/>
      <c r="E219" s="221"/>
      <c r="F219" s="221"/>
      <c r="G219" s="221"/>
      <c r="H219" s="221"/>
      <c r="I219" s="221"/>
      <c r="J219" s="221"/>
    </row>
  </sheetData>
  <autoFilter ref="C128:K199" xr:uid="{00000000-0009-0000-0000-000001000000}"/>
  <mergeCells count="12">
    <mergeCell ref="B203:J207"/>
    <mergeCell ref="B210:J214"/>
    <mergeCell ref="C218:J219"/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06"/>
  <sheetViews>
    <sheetView showGridLines="0" topLeftCell="A183" workbookViewId="0">
      <selection activeCell="C203" sqref="C203:J20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7" t="s">
        <v>395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>
        <f>'Rekapitulácia stavby'!AN8</f>
        <v>0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16</v>
      </c>
      <c r="F15" s="26"/>
      <c r="G15" s="26"/>
      <c r="H15" s="26"/>
      <c r="I15" s="23" t="s">
        <v>20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3" t="str">
        <f>'Rekapitulácia stavby'!E14</f>
        <v xml:space="preserve"> </v>
      </c>
      <c r="F18" s="203"/>
      <c r="G18" s="203"/>
      <c r="H18" s="203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19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24</v>
      </c>
      <c r="F21" s="26"/>
      <c r="G21" s="26"/>
      <c r="H21" s="26"/>
      <c r="I21" s="23" t="s">
        <v>20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19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7"/>
      <c r="B27" s="98"/>
      <c r="C27" s="97"/>
      <c r="D27" s="97"/>
      <c r="E27" s="206" t="s">
        <v>1</v>
      </c>
      <c r="F27" s="206"/>
      <c r="G27" s="206"/>
      <c r="H27" s="20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100" t="s">
        <v>29</v>
      </c>
      <c r="E30" s="26"/>
      <c r="F30" s="26"/>
      <c r="G30" s="26"/>
      <c r="H30" s="26"/>
      <c r="I30" s="26"/>
      <c r="J30" s="68">
        <f>ROUND(J125,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101" t="s">
        <v>33</v>
      </c>
      <c r="E33" s="32" t="s">
        <v>34</v>
      </c>
      <c r="F33" s="102">
        <f>ROUND((SUM(BE125:BE184)),  2)</f>
        <v>0</v>
      </c>
      <c r="G33" s="103"/>
      <c r="H33" s="103"/>
      <c r="I33" s="104">
        <v>0.2</v>
      </c>
      <c r="J33" s="102">
        <f>ROUND(((SUM(BE125:BE184))*I33),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5">
        <f>ROUND((SUM(BF125:BF184)),  2)</f>
        <v>0</v>
      </c>
      <c r="G34" s="26"/>
      <c r="H34" s="26"/>
      <c r="I34" s="106">
        <v>0.2</v>
      </c>
      <c r="J34" s="105">
        <f>ROUND(((SUM(BF125:BF184))*I34),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5">
        <f>ROUND((SUM(BG125:BG184)),  2)</f>
        <v>0</v>
      </c>
      <c r="G35" s="26"/>
      <c r="H35" s="26"/>
      <c r="I35" s="106">
        <v>0.2</v>
      </c>
      <c r="J35" s="105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5">
        <f>ROUND((SUM(BH125:BH184)),  2)</f>
        <v>0</v>
      </c>
      <c r="G36" s="26"/>
      <c r="H36" s="26"/>
      <c r="I36" s="106">
        <v>0.2</v>
      </c>
      <c r="J36" s="105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102">
        <f>ROUND((SUM(BI125:BI184)),  2)</f>
        <v>0</v>
      </c>
      <c r="G37" s="103"/>
      <c r="H37" s="103"/>
      <c r="I37" s="104">
        <v>0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>
        <f>SUM(J30:J37)</f>
        <v>0</v>
      </c>
      <c r="K39" s="112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7" t="str">
        <f>E9</f>
        <v>SO01.2 - Výmena výplní otvorov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>Obec Gemerská Poloma</v>
      </c>
      <c r="G89" s="26"/>
      <c r="H89" s="26"/>
      <c r="I89" s="23" t="s">
        <v>17</v>
      </c>
      <c r="J89" s="52">
        <f>IF(J12="","",J12)</f>
        <v>0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65" customHeight="1">
      <c r="A91" s="26"/>
      <c r="B91" s="27"/>
      <c r="C91" s="23" t="s">
        <v>18</v>
      </c>
      <c r="D91" s="26"/>
      <c r="E91" s="26"/>
      <c r="F91" s="21" t="str">
        <f>E15</f>
        <v>Obec Gemerská Poloma</v>
      </c>
      <c r="G91" s="26"/>
      <c r="H91" s="26"/>
      <c r="I91" s="23" t="s">
        <v>23</v>
      </c>
      <c r="J91" s="24" t="str">
        <f>E21</f>
        <v>JM1 s.r.o., Krajná Poľana 56,090 05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Ing.Jozef Feciľak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5" t="s">
        <v>109</v>
      </c>
      <c r="D94" s="107"/>
      <c r="E94" s="107"/>
      <c r="F94" s="107"/>
      <c r="G94" s="107"/>
      <c r="H94" s="107"/>
      <c r="I94" s="107"/>
      <c r="J94" s="116" t="s">
        <v>110</v>
      </c>
      <c r="K94" s="107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17" t="s">
        <v>111</v>
      </c>
      <c r="D96" s="26"/>
      <c r="E96" s="26"/>
      <c r="F96" s="26"/>
      <c r="G96" s="26"/>
      <c r="H96" s="26"/>
      <c r="I96" s="26"/>
      <c r="J96" s="68">
        <f>J125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" customHeight="1">
      <c r="B97" s="118"/>
      <c r="D97" s="119" t="s">
        <v>113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114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10" customFormat="1" ht="19.95" customHeight="1">
      <c r="B99" s="122"/>
      <c r="D99" s="123" t="s">
        <v>396</v>
      </c>
      <c r="E99" s="124"/>
      <c r="F99" s="124"/>
      <c r="G99" s="124"/>
      <c r="H99" s="124"/>
      <c r="I99" s="124"/>
      <c r="J99" s="125">
        <f>J129</f>
        <v>0</v>
      </c>
      <c r="L99" s="122"/>
    </row>
    <row r="100" spans="1:31" s="10" customFormat="1" ht="19.95" customHeight="1">
      <c r="B100" s="122"/>
      <c r="D100" s="123" t="s">
        <v>115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31" s="10" customFormat="1" ht="19.95" customHeight="1">
      <c r="B101" s="122"/>
      <c r="D101" s="123" t="s">
        <v>116</v>
      </c>
      <c r="E101" s="124"/>
      <c r="F101" s="124"/>
      <c r="G101" s="124"/>
      <c r="H101" s="124"/>
      <c r="I101" s="124"/>
      <c r="J101" s="125">
        <f>J139</f>
        <v>0</v>
      </c>
      <c r="L101" s="122"/>
    </row>
    <row r="102" spans="1:31" s="10" customFormat="1" ht="19.95" customHeight="1">
      <c r="B102" s="122"/>
      <c r="D102" s="123" t="s">
        <v>117</v>
      </c>
      <c r="E102" s="124"/>
      <c r="F102" s="124"/>
      <c r="G102" s="124"/>
      <c r="H102" s="124"/>
      <c r="I102" s="124"/>
      <c r="J102" s="125">
        <f>J154</f>
        <v>0</v>
      </c>
      <c r="L102" s="122"/>
    </row>
    <row r="103" spans="1:31" s="9" customFormat="1" ht="24.9" customHeight="1">
      <c r="B103" s="118"/>
      <c r="D103" s="119" t="s">
        <v>118</v>
      </c>
      <c r="E103" s="120"/>
      <c r="F103" s="120"/>
      <c r="G103" s="120"/>
      <c r="H103" s="120"/>
      <c r="I103" s="120"/>
      <c r="J103" s="121">
        <f>J156</f>
        <v>0</v>
      </c>
      <c r="L103" s="118"/>
    </row>
    <row r="104" spans="1:31" s="10" customFormat="1" ht="19.95" customHeight="1">
      <c r="B104" s="122"/>
      <c r="D104" s="123" t="s">
        <v>120</v>
      </c>
      <c r="E104" s="124"/>
      <c r="F104" s="124"/>
      <c r="G104" s="124"/>
      <c r="H104" s="124"/>
      <c r="I104" s="124"/>
      <c r="J104" s="125">
        <f>J157</f>
        <v>0</v>
      </c>
      <c r="L104" s="122"/>
    </row>
    <row r="105" spans="1:31" s="10" customFormat="1" ht="19.95" customHeight="1">
      <c r="B105" s="122"/>
      <c r="D105" s="123" t="s">
        <v>397</v>
      </c>
      <c r="E105" s="124"/>
      <c r="F105" s="124"/>
      <c r="G105" s="124"/>
      <c r="H105" s="124"/>
      <c r="I105" s="124"/>
      <c r="J105" s="125">
        <f>J179</f>
        <v>0</v>
      </c>
      <c r="L105" s="122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" customHeight="1">
      <c r="A112" s="26"/>
      <c r="B112" s="27"/>
      <c r="C112" s="18" t="s">
        <v>126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11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19" t="str">
        <f>E7</f>
        <v>Obecný Úrad v obci Gemerská Poloma</v>
      </c>
      <c r="F115" s="220"/>
      <c r="G115" s="220"/>
      <c r="H115" s="220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106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77" t="str">
        <f>E9</f>
        <v>SO01.2 - Výmena výplní otvorov</v>
      </c>
      <c r="F117" s="218"/>
      <c r="G117" s="218"/>
      <c r="H117" s="218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15</v>
      </c>
      <c r="D119" s="26"/>
      <c r="E119" s="26"/>
      <c r="F119" s="21" t="str">
        <f>F12</f>
        <v>Obec Gemerská Poloma</v>
      </c>
      <c r="G119" s="26"/>
      <c r="H119" s="26"/>
      <c r="I119" s="23" t="s">
        <v>17</v>
      </c>
      <c r="J119" s="52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25.65" customHeight="1">
      <c r="A121" s="26"/>
      <c r="B121" s="27"/>
      <c r="C121" s="23" t="s">
        <v>18</v>
      </c>
      <c r="D121" s="26"/>
      <c r="E121" s="26"/>
      <c r="F121" s="21" t="str">
        <f>E15</f>
        <v>Obec Gemerská Poloma</v>
      </c>
      <c r="G121" s="26"/>
      <c r="H121" s="26"/>
      <c r="I121" s="23" t="s">
        <v>23</v>
      </c>
      <c r="J121" s="24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15" customHeight="1">
      <c r="A122" s="26"/>
      <c r="B122" s="27"/>
      <c r="C122" s="23" t="s">
        <v>21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26</v>
      </c>
      <c r="J122" s="24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26"/>
      <c r="B124" s="127"/>
      <c r="C124" s="128" t="s">
        <v>127</v>
      </c>
      <c r="D124" s="129" t="s">
        <v>54</v>
      </c>
      <c r="E124" s="129" t="s">
        <v>50</v>
      </c>
      <c r="F124" s="129" t="s">
        <v>51</v>
      </c>
      <c r="G124" s="129" t="s">
        <v>128</v>
      </c>
      <c r="H124" s="129" t="s">
        <v>129</v>
      </c>
      <c r="I124" s="129" t="s">
        <v>130</v>
      </c>
      <c r="J124" s="130" t="s">
        <v>110</v>
      </c>
      <c r="K124" s="131" t="s">
        <v>131</v>
      </c>
      <c r="L124" s="132"/>
      <c r="M124" s="59" t="s">
        <v>1</v>
      </c>
      <c r="N124" s="60" t="s">
        <v>33</v>
      </c>
      <c r="O124" s="60" t="s">
        <v>132</v>
      </c>
      <c r="P124" s="60" t="s">
        <v>133</v>
      </c>
      <c r="Q124" s="60" t="s">
        <v>134</v>
      </c>
      <c r="R124" s="60" t="s">
        <v>135</v>
      </c>
      <c r="S124" s="60" t="s">
        <v>136</v>
      </c>
      <c r="T124" s="61" t="s">
        <v>137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5" customHeight="1">
      <c r="A125" s="26"/>
      <c r="B125" s="27"/>
      <c r="C125" s="66" t="s">
        <v>111</v>
      </c>
      <c r="D125" s="26"/>
      <c r="E125" s="26"/>
      <c r="F125" s="26"/>
      <c r="G125" s="26"/>
      <c r="H125" s="26"/>
      <c r="I125" s="26"/>
      <c r="J125" s="133">
        <f>BK125</f>
        <v>0</v>
      </c>
      <c r="K125" s="26"/>
      <c r="L125" s="27"/>
      <c r="M125" s="62"/>
      <c r="N125" s="53"/>
      <c r="O125" s="63"/>
      <c r="P125" s="134">
        <f>P126+P156</f>
        <v>634.04702300000008</v>
      </c>
      <c r="Q125" s="63"/>
      <c r="R125" s="134">
        <f>R126+R156</f>
        <v>9.4827496599999996</v>
      </c>
      <c r="S125" s="63"/>
      <c r="T125" s="135">
        <f>T126+T156</f>
        <v>12.582090000000001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68</v>
      </c>
      <c r="AU125" s="14" t="s">
        <v>112</v>
      </c>
      <c r="BK125" s="136">
        <f>BK126+BK156</f>
        <v>0</v>
      </c>
    </row>
    <row r="126" spans="1:65" s="12" customFormat="1" ht="25.95" customHeight="1">
      <c r="B126" s="137"/>
      <c r="D126" s="138" t="s">
        <v>68</v>
      </c>
      <c r="E126" s="139" t="s">
        <v>138</v>
      </c>
      <c r="F126" s="139" t="s">
        <v>139</v>
      </c>
      <c r="J126" s="140">
        <f>BK126</f>
        <v>0</v>
      </c>
      <c r="L126" s="137"/>
      <c r="M126" s="141"/>
      <c r="N126" s="142"/>
      <c r="O126" s="142"/>
      <c r="P126" s="143">
        <f>P127+P129+P131+P139+P154</f>
        <v>445.68586900000003</v>
      </c>
      <c r="Q126" s="142"/>
      <c r="R126" s="143">
        <f>R127+R129+R131+R139+R154</f>
        <v>6.2882113100000003</v>
      </c>
      <c r="S126" s="142"/>
      <c r="T126" s="144">
        <f>T127+T129+T131+T139+T154</f>
        <v>12.46809</v>
      </c>
      <c r="AR126" s="138" t="s">
        <v>77</v>
      </c>
      <c r="AT126" s="145" t="s">
        <v>68</v>
      </c>
      <c r="AU126" s="145" t="s">
        <v>69</v>
      </c>
      <c r="AY126" s="138" t="s">
        <v>140</v>
      </c>
      <c r="BK126" s="146">
        <f>BK127+BK129+BK131+BK139+BK154</f>
        <v>0</v>
      </c>
    </row>
    <row r="127" spans="1:65" s="12" customFormat="1" ht="22.95" customHeight="1">
      <c r="B127" s="137"/>
      <c r="D127" s="138" t="s">
        <v>68</v>
      </c>
      <c r="E127" s="147" t="s">
        <v>91</v>
      </c>
      <c r="F127" s="147" t="s">
        <v>141</v>
      </c>
      <c r="J127" s="148">
        <f>BK127</f>
        <v>0</v>
      </c>
      <c r="L127" s="137"/>
      <c r="M127" s="141"/>
      <c r="N127" s="142"/>
      <c r="O127" s="142"/>
      <c r="P127" s="143">
        <f>P128</f>
        <v>28.175099999999997</v>
      </c>
      <c r="Q127" s="142"/>
      <c r="R127" s="143">
        <f>R128</f>
        <v>0</v>
      </c>
      <c r="S127" s="142"/>
      <c r="T127" s="144">
        <f>T128</f>
        <v>0</v>
      </c>
      <c r="AR127" s="138" t="s">
        <v>77</v>
      </c>
      <c r="AT127" s="145" t="s">
        <v>68</v>
      </c>
      <c r="AU127" s="145" t="s">
        <v>77</v>
      </c>
      <c r="AY127" s="138" t="s">
        <v>140</v>
      </c>
      <c r="BK127" s="146">
        <f>BK128</f>
        <v>0</v>
      </c>
    </row>
    <row r="128" spans="1:65" s="2" customFormat="1" ht="24.15" customHeight="1">
      <c r="A128" s="26"/>
      <c r="B128" s="149"/>
      <c r="C128" s="150" t="s">
        <v>77</v>
      </c>
      <c r="D128" s="150" t="s">
        <v>142</v>
      </c>
      <c r="E128" s="151" t="s">
        <v>398</v>
      </c>
      <c r="F128" s="152" t="s">
        <v>399</v>
      </c>
      <c r="G128" s="153" t="s">
        <v>145</v>
      </c>
      <c r="H128" s="154">
        <v>98.86</v>
      </c>
      <c r="I128" s="155"/>
      <c r="J128" s="155">
        <f>ROUND(I128*H128,2)</f>
        <v>0</v>
      </c>
      <c r="K128" s="156"/>
      <c r="L128" s="27"/>
      <c r="M128" s="157" t="s">
        <v>1</v>
      </c>
      <c r="N128" s="158" t="s">
        <v>35</v>
      </c>
      <c r="O128" s="159">
        <v>0.28499999999999998</v>
      </c>
      <c r="P128" s="159">
        <f>O128*H128</f>
        <v>28.175099999999997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146</v>
      </c>
      <c r="AT128" s="161" t="s">
        <v>142</v>
      </c>
      <c r="AU128" s="161" t="s">
        <v>91</v>
      </c>
      <c r="AY128" s="14" t="s">
        <v>140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4" t="s">
        <v>91</v>
      </c>
      <c r="BK128" s="162">
        <f>ROUND(I128*H128,2)</f>
        <v>0</v>
      </c>
      <c r="BL128" s="14" t="s">
        <v>146</v>
      </c>
      <c r="BM128" s="161" t="s">
        <v>400</v>
      </c>
    </row>
    <row r="129" spans="1:65" s="12" customFormat="1" ht="22.95" customHeight="1">
      <c r="B129" s="137"/>
      <c r="D129" s="138" t="s">
        <v>68</v>
      </c>
      <c r="E129" s="147" t="s">
        <v>153</v>
      </c>
      <c r="F129" s="147" t="s">
        <v>401</v>
      </c>
      <c r="J129" s="148">
        <f>BK129</f>
        <v>0</v>
      </c>
      <c r="L129" s="137"/>
      <c r="M129" s="141"/>
      <c r="N129" s="142"/>
      <c r="O129" s="142"/>
      <c r="P129" s="143">
        <f>P130</f>
        <v>0.20311199999999999</v>
      </c>
      <c r="Q129" s="142"/>
      <c r="R129" s="143">
        <f>R130</f>
        <v>9.3971360000000004E-2</v>
      </c>
      <c r="S129" s="142"/>
      <c r="T129" s="144">
        <f>T130</f>
        <v>0</v>
      </c>
      <c r="AR129" s="138" t="s">
        <v>77</v>
      </c>
      <c r="AT129" s="145" t="s">
        <v>68</v>
      </c>
      <c r="AU129" s="145" t="s">
        <v>77</v>
      </c>
      <c r="AY129" s="138" t="s">
        <v>140</v>
      </c>
      <c r="BK129" s="146">
        <f>BK130</f>
        <v>0</v>
      </c>
    </row>
    <row r="130" spans="1:65" s="2" customFormat="1" ht="33" customHeight="1">
      <c r="A130" s="26"/>
      <c r="B130" s="149"/>
      <c r="C130" s="150" t="s">
        <v>91</v>
      </c>
      <c r="D130" s="150" t="s">
        <v>142</v>
      </c>
      <c r="E130" s="151" t="s">
        <v>402</v>
      </c>
      <c r="F130" s="152" t="s">
        <v>403</v>
      </c>
      <c r="G130" s="153" t="s">
        <v>404</v>
      </c>
      <c r="H130" s="154">
        <v>5.6000000000000001E-2</v>
      </c>
      <c r="I130" s="155"/>
      <c r="J130" s="155">
        <f>ROUND(I130*H130,2)</f>
        <v>0</v>
      </c>
      <c r="K130" s="156"/>
      <c r="L130" s="27"/>
      <c r="M130" s="157" t="s">
        <v>1</v>
      </c>
      <c r="N130" s="158" t="s">
        <v>35</v>
      </c>
      <c r="O130" s="159">
        <v>3.6269999999999998</v>
      </c>
      <c r="P130" s="159">
        <f>O130*H130</f>
        <v>0.20311199999999999</v>
      </c>
      <c r="Q130" s="159">
        <v>1.6780600000000001</v>
      </c>
      <c r="R130" s="159">
        <f>Q130*H130</f>
        <v>9.3971360000000004E-2</v>
      </c>
      <c r="S130" s="159">
        <v>0</v>
      </c>
      <c r="T130" s="16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146</v>
      </c>
      <c r="AT130" s="161" t="s">
        <v>142</v>
      </c>
      <c r="AU130" s="161" t="s">
        <v>91</v>
      </c>
      <c r="AY130" s="14" t="s">
        <v>140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4" t="s">
        <v>91</v>
      </c>
      <c r="BK130" s="162">
        <f>ROUND(I130*H130,2)</f>
        <v>0</v>
      </c>
      <c r="BL130" s="14" t="s">
        <v>146</v>
      </c>
      <c r="BM130" s="161" t="s">
        <v>405</v>
      </c>
    </row>
    <row r="131" spans="1:65" s="12" customFormat="1" ht="22.95" customHeight="1">
      <c r="B131" s="137"/>
      <c r="D131" s="138" t="s">
        <v>68</v>
      </c>
      <c r="E131" s="147" t="s">
        <v>148</v>
      </c>
      <c r="F131" s="147" t="s">
        <v>149</v>
      </c>
      <c r="J131" s="148">
        <f>BK131</f>
        <v>0</v>
      </c>
      <c r="L131" s="137"/>
      <c r="M131" s="141"/>
      <c r="N131" s="142"/>
      <c r="O131" s="142"/>
      <c r="P131" s="143">
        <f>SUM(P132:P138)</f>
        <v>148.39145499999998</v>
      </c>
      <c r="Q131" s="142"/>
      <c r="R131" s="143">
        <f>SUM(R132:R138)</f>
        <v>6.1426942000000002</v>
      </c>
      <c r="S131" s="142"/>
      <c r="T131" s="144">
        <f>SUM(T132:T138)</f>
        <v>0</v>
      </c>
      <c r="AR131" s="138" t="s">
        <v>77</v>
      </c>
      <c r="AT131" s="145" t="s">
        <v>68</v>
      </c>
      <c r="AU131" s="145" t="s">
        <v>77</v>
      </c>
      <c r="AY131" s="138" t="s">
        <v>140</v>
      </c>
      <c r="BK131" s="146">
        <f>SUM(BK132:BK138)</f>
        <v>0</v>
      </c>
    </row>
    <row r="132" spans="1:65" s="2" customFormat="1" ht="24.15" customHeight="1">
      <c r="A132" s="26"/>
      <c r="B132" s="149"/>
      <c r="C132" s="150" t="s">
        <v>153</v>
      </c>
      <c r="D132" s="150" t="s">
        <v>142</v>
      </c>
      <c r="E132" s="151" t="s">
        <v>406</v>
      </c>
      <c r="F132" s="152" t="s">
        <v>407</v>
      </c>
      <c r="G132" s="153" t="s">
        <v>145</v>
      </c>
      <c r="H132" s="154">
        <v>74.144999999999996</v>
      </c>
      <c r="I132" s="155"/>
      <c r="J132" s="155">
        <f t="shared" ref="J132:J138" si="0">ROUND(I132*H132,2)</f>
        <v>0</v>
      </c>
      <c r="K132" s="156"/>
      <c r="L132" s="27"/>
      <c r="M132" s="157" t="s">
        <v>1</v>
      </c>
      <c r="N132" s="158" t="s">
        <v>35</v>
      </c>
      <c r="O132" s="159">
        <v>0.8</v>
      </c>
      <c r="P132" s="159">
        <f t="shared" ref="P132:P138" si="1">O132*H132</f>
        <v>59.316000000000003</v>
      </c>
      <c r="Q132" s="159">
        <v>3.7560000000000003E-2</v>
      </c>
      <c r="R132" s="159">
        <f t="shared" ref="R132:R138" si="2">Q132*H132</f>
        <v>2.7848861999999999</v>
      </c>
      <c r="S132" s="159">
        <v>0</v>
      </c>
      <c r="T132" s="160">
        <f t="shared" ref="T132:T138" si="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146</v>
      </c>
      <c r="AT132" s="161" t="s">
        <v>142</v>
      </c>
      <c r="AU132" s="161" t="s">
        <v>91</v>
      </c>
      <c r="AY132" s="14" t="s">
        <v>140</v>
      </c>
      <c r="BE132" s="162">
        <f t="shared" ref="BE132:BE138" si="4">IF(N132="základná",J132,0)</f>
        <v>0</v>
      </c>
      <c r="BF132" s="162">
        <f t="shared" ref="BF132:BF138" si="5">IF(N132="znížená",J132,0)</f>
        <v>0</v>
      </c>
      <c r="BG132" s="162">
        <f t="shared" ref="BG132:BG138" si="6">IF(N132="zákl. prenesená",J132,0)</f>
        <v>0</v>
      </c>
      <c r="BH132" s="162">
        <f t="shared" ref="BH132:BH138" si="7">IF(N132="zníž. prenesená",J132,0)</f>
        <v>0</v>
      </c>
      <c r="BI132" s="162">
        <f t="shared" ref="BI132:BI138" si="8">IF(N132="nulová",J132,0)</f>
        <v>0</v>
      </c>
      <c r="BJ132" s="14" t="s">
        <v>91</v>
      </c>
      <c r="BK132" s="162">
        <f t="shared" ref="BK132:BK138" si="9">ROUND(I132*H132,2)</f>
        <v>0</v>
      </c>
      <c r="BL132" s="14" t="s">
        <v>146</v>
      </c>
      <c r="BM132" s="161" t="s">
        <v>408</v>
      </c>
    </row>
    <row r="133" spans="1:65" s="2" customFormat="1" ht="24.15" customHeight="1">
      <c r="A133" s="26"/>
      <c r="B133" s="149"/>
      <c r="C133" s="150" t="s">
        <v>146</v>
      </c>
      <c r="D133" s="150" t="s">
        <v>142</v>
      </c>
      <c r="E133" s="151" t="s">
        <v>409</v>
      </c>
      <c r="F133" s="152" t="s">
        <v>410</v>
      </c>
      <c r="G133" s="153" t="s">
        <v>145</v>
      </c>
      <c r="H133" s="154">
        <v>74.144999999999996</v>
      </c>
      <c r="I133" s="155"/>
      <c r="J133" s="155">
        <f t="shared" si="0"/>
        <v>0</v>
      </c>
      <c r="K133" s="156"/>
      <c r="L133" s="27"/>
      <c r="M133" s="157" t="s">
        <v>1</v>
      </c>
      <c r="N133" s="158" t="s">
        <v>35</v>
      </c>
      <c r="O133" s="159">
        <v>5.1999999999999998E-2</v>
      </c>
      <c r="P133" s="159">
        <f t="shared" si="1"/>
        <v>3.8555399999999995</v>
      </c>
      <c r="Q133" s="159">
        <v>4.0000000000000002E-4</v>
      </c>
      <c r="R133" s="159">
        <f t="shared" si="2"/>
        <v>2.9658E-2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146</v>
      </c>
      <c r="AT133" s="161" t="s">
        <v>142</v>
      </c>
      <c r="AU133" s="161" t="s">
        <v>91</v>
      </c>
      <c r="AY133" s="14" t="s">
        <v>140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91</v>
      </c>
      <c r="BK133" s="162">
        <f t="shared" si="9"/>
        <v>0</v>
      </c>
      <c r="BL133" s="14" t="s">
        <v>146</v>
      </c>
      <c r="BM133" s="161" t="s">
        <v>411</v>
      </c>
    </row>
    <row r="134" spans="1:65" s="2" customFormat="1" ht="24.15" customHeight="1">
      <c r="A134" s="26"/>
      <c r="B134" s="149"/>
      <c r="C134" s="150" t="s">
        <v>160</v>
      </c>
      <c r="D134" s="150" t="s">
        <v>142</v>
      </c>
      <c r="E134" s="151" t="s">
        <v>412</v>
      </c>
      <c r="F134" s="152" t="s">
        <v>413</v>
      </c>
      <c r="G134" s="153" t="s">
        <v>145</v>
      </c>
      <c r="H134" s="154">
        <v>98.86</v>
      </c>
      <c r="I134" s="155"/>
      <c r="J134" s="155">
        <f t="shared" si="0"/>
        <v>0</v>
      </c>
      <c r="K134" s="156"/>
      <c r="L134" s="27"/>
      <c r="M134" s="157" t="s">
        <v>1</v>
      </c>
      <c r="N134" s="158" t="s">
        <v>35</v>
      </c>
      <c r="O134" s="159">
        <v>0.248</v>
      </c>
      <c r="P134" s="159">
        <f t="shared" si="1"/>
        <v>24.51728</v>
      </c>
      <c r="Q134" s="159">
        <v>4.9300000000000004E-3</v>
      </c>
      <c r="R134" s="159">
        <f t="shared" si="2"/>
        <v>0.48737980000000003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146</v>
      </c>
      <c r="AT134" s="161" t="s">
        <v>142</v>
      </c>
      <c r="AU134" s="161" t="s">
        <v>91</v>
      </c>
      <c r="AY134" s="14" t="s">
        <v>140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91</v>
      </c>
      <c r="BK134" s="162">
        <f t="shared" si="9"/>
        <v>0</v>
      </c>
      <c r="BL134" s="14" t="s">
        <v>146</v>
      </c>
      <c r="BM134" s="161" t="s">
        <v>414</v>
      </c>
    </row>
    <row r="135" spans="1:65" s="2" customFormat="1" ht="24.15" customHeight="1">
      <c r="A135" s="26"/>
      <c r="B135" s="149"/>
      <c r="C135" s="150" t="s">
        <v>148</v>
      </c>
      <c r="D135" s="150" t="s">
        <v>142</v>
      </c>
      <c r="E135" s="151" t="s">
        <v>415</v>
      </c>
      <c r="F135" s="152" t="s">
        <v>416</v>
      </c>
      <c r="G135" s="153" t="s">
        <v>145</v>
      </c>
      <c r="H135" s="154">
        <v>98.86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35</v>
      </c>
      <c r="O135" s="159">
        <v>0.40100000000000002</v>
      </c>
      <c r="P135" s="159">
        <f t="shared" si="1"/>
        <v>39.642859999999999</v>
      </c>
      <c r="Q135" s="159">
        <v>2.3619999999999999E-2</v>
      </c>
      <c r="R135" s="159">
        <f t="shared" si="2"/>
        <v>2.3350732000000001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146</v>
      </c>
      <c r="AT135" s="161" t="s">
        <v>142</v>
      </c>
      <c r="AU135" s="161" t="s">
        <v>91</v>
      </c>
      <c r="AY135" s="14" t="s">
        <v>140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91</v>
      </c>
      <c r="BK135" s="162">
        <f t="shared" si="9"/>
        <v>0</v>
      </c>
      <c r="BL135" s="14" t="s">
        <v>146</v>
      </c>
      <c r="BM135" s="161" t="s">
        <v>417</v>
      </c>
    </row>
    <row r="136" spans="1:65" s="2" customFormat="1" ht="24.15" customHeight="1">
      <c r="A136" s="26"/>
      <c r="B136" s="149"/>
      <c r="C136" s="150" t="s">
        <v>167</v>
      </c>
      <c r="D136" s="150" t="s">
        <v>142</v>
      </c>
      <c r="E136" s="151" t="s">
        <v>418</v>
      </c>
      <c r="F136" s="152" t="s">
        <v>419</v>
      </c>
      <c r="G136" s="153" t="s">
        <v>211</v>
      </c>
      <c r="H136" s="154">
        <v>55.274999999999999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35</v>
      </c>
      <c r="O136" s="159">
        <v>0.38100000000000001</v>
      </c>
      <c r="P136" s="159">
        <f t="shared" si="1"/>
        <v>21.059774999999998</v>
      </c>
      <c r="Q136" s="159">
        <v>7.9399999999999991E-3</v>
      </c>
      <c r="R136" s="159">
        <f t="shared" si="2"/>
        <v>0.43888349999999993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146</v>
      </c>
      <c r="AT136" s="161" t="s">
        <v>142</v>
      </c>
      <c r="AU136" s="161" t="s">
        <v>91</v>
      </c>
      <c r="AY136" s="14" t="s">
        <v>140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91</v>
      </c>
      <c r="BK136" s="162">
        <f t="shared" si="9"/>
        <v>0</v>
      </c>
      <c r="BL136" s="14" t="s">
        <v>146</v>
      </c>
      <c r="BM136" s="161" t="s">
        <v>420</v>
      </c>
    </row>
    <row r="137" spans="1:65" s="2" customFormat="1" ht="24.15" customHeight="1">
      <c r="A137" s="26"/>
      <c r="B137" s="149"/>
      <c r="C137" s="163" t="s">
        <v>171</v>
      </c>
      <c r="D137" s="163" t="s">
        <v>314</v>
      </c>
      <c r="E137" s="164" t="s">
        <v>421</v>
      </c>
      <c r="F137" s="165" t="s">
        <v>422</v>
      </c>
      <c r="G137" s="166" t="s">
        <v>211</v>
      </c>
      <c r="H137" s="167">
        <v>55.274999999999999</v>
      </c>
      <c r="I137" s="168"/>
      <c r="J137" s="168">
        <f t="shared" si="0"/>
        <v>0</v>
      </c>
      <c r="K137" s="169"/>
      <c r="L137" s="170"/>
      <c r="M137" s="171" t="s">
        <v>1</v>
      </c>
      <c r="N137" s="172" t="s">
        <v>35</v>
      </c>
      <c r="O137" s="159">
        <v>0</v>
      </c>
      <c r="P137" s="159">
        <f t="shared" si="1"/>
        <v>0</v>
      </c>
      <c r="Q137" s="159">
        <v>1.14E-3</v>
      </c>
      <c r="R137" s="159">
        <f t="shared" si="2"/>
        <v>6.30135E-2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171</v>
      </c>
      <c r="AT137" s="161" t="s">
        <v>314</v>
      </c>
      <c r="AU137" s="161" t="s">
        <v>91</v>
      </c>
      <c r="AY137" s="14" t="s">
        <v>140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91</v>
      </c>
      <c r="BK137" s="162">
        <f t="shared" si="9"/>
        <v>0</v>
      </c>
      <c r="BL137" s="14" t="s">
        <v>146</v>
      </c>
      <c r="BM137" s="161" t="s">
        <v>423</v>
      </c>
    </row>
    <row r="138" spans="1:65" s="2" customFormat="1" ht="24.15" customHeight="1">
      <c r="A138" s="26"/>
      <c r="B138" s="149"/>
      <c r="C138" s="163" t="s">
        <v>175</v>
      </c>
      <c r="D138" s="163" t="s">
        <v>314</v>
      </c>
      <c r="E138" s="164" t="s">
        <v>424</v>
      </c>
      <c r="F138" s="165" t="s">
        <v>425</v>
      </c>
      <c r="G138" s="166" t="s">
        <v>343</v>
      </c>
      <c r="H138" s="167">
        <v>38</v>
      </c>
      <c r="I138" s="168"/>
      <c r="J138" s="168">
        <f t="shared" si="0"/>
        <v>0</v>
      </c>
      <c r="K138" s="169"/>
      <c r="L138" s="170"/>
      <c r="M138" s="171" t="s">
        <v>1</v>
      </c>
      <c r="N138" s="172" t="s">
        <v>35</v>
      </c>
      <c r="O138" s="159">
        <v>0</v>
      </c>
      <c r="P138" s="159">
        <f t="shared" si="1"/>
        <v>0</v>
      </c>
      <c r="Q138" s="159">
        <v>1E-4</v>
      </c>
      <c r="R138" s="159">
        <f t="shared" si="2"/>
        <v>3.8E-3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171</v>
      </c>
      <c r="AT138" s="161" t="s">
        <v>314</v>
      </c>
      <c r="AU138" s="161" t="s">
        <v>91</v>
      </c>
      <c r="AY138" s="14" t="s">
        <v>140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91</v>
      </c>
      <c r="BK138" s="162">
        <f t="shared" si="9"/>
        <v>0</v>
      </c>
      <c r="BL138" s="14" t="s">
        <v>146</v>
      </c>
      <c r="BM138" s="161" t="s">
        <v>426</v>
      </c>
    </row>
    <row r="139" spans="1:65" s="12" customFormat="1" ht="22.95" customHeight="1">
      <c r="B139" s="137"/>
      <c r="D139" s="138" t="s">
        <v>68</v>
      </c>
      <c r="E139" s="147" t="s">
        <v>175</v>
      </c>
      <c r="F139" s="147" t="s">
        <v>191</v>
      </c>
      <c r="J139" s="148">
        <f>BK139</f>
        <v>0</v>
      </c>
      <c r="L139" s="137"/>
      <c r="M139" s="141"/>
      <c r="N139" s="142"/>
      <c r="O139" s="142"/>
      <c r="P139" s="143">
        <f>SUM(P140:P153)</f>
        <v>253.42885800000005</v>
      </c>
      <c r="Q139" s="142"/>
      <c r="R139" s="143">
        <f>SUM(R140:R153)</f>
        <v>5.1545750000000001E-2</v>
      </c>
      <c r="S139" s="142"/>
      <c r="T139" s="144">
        <f>SUM(T140:T153)</f>
        <v>12.46809</v>
      </c>
      <c r="AR139" s="138" t="s">
        <v>77</v>
      </c>
      <c r="AT139" s="145" t="s">
        <v>68</v>
      </c>
      <c r="AU139" s="145" t="s">
        <v>77</v>
      </c>
      <c r="AY139" s="138" t="s">
        <v>140</v>
      </c>
      <c r="BK139" s="146">
        <f>SUM(BK140:BK153)</f>
        <v>0</v>
      </c>
    </row>
    <row r="140" spans="1:65" s="2" customFormat="1" ht="24.15" customHeight="1">
      <c r="A140" s="26"/>
      <c r="B140" s="149"/>
      <c r="C140" s="150" t="s">
        <v>179</v>
      </c>
      <c r="D140" s="150" t="s">
        <v>142</v>
      </c>
      <c r="E140" s="151" t="s">
        <v>427</v>
      </c>
      <c r="F140" s="152" t="s">
        <v>428</v>
      </c>
      <c r="G140" s="153" t="s">
        <v>211</v>
      </c>
      <c r="H140" s="154">
        <v>247.15</v>
      </c>
      <c r="I140" s="155"/>
      <c r="J140" s="155">
        <f t="shared" ref="J140:J153" si="10">ROUND(I140*H140,2)</f>
        <v>0</v>
      </c>
      <c r="K140" s="156"/>
      <c r="L140" s="27"/>
      <c r="M140" s="157" t="s">
        <v>1</v>
      </c>
      <c r="N140" s="158" t="s">
        <v>35</v>
      </c>
      <c r="O140" s="159">
        <v>9.4E-2</v>
      </c>
      <c r="P140" s="159">
        <f t="shared" ref="P140:P153" si="11">O140*H140</f>
        <v>23.232099999999999</v>
      </c>
      <c r="Q140" s="159">
        <v>3.0000000000000001E-5</v>
      </c>
      <c r="R140" s="159">
        <f t="shared" ref="R140:R153" si="12">Q140*H140</f>
        <v>7.4145000000000001E-3</v>
      </c>
      <c r="S140" s="159">
        <v>0</v>
      </c>
      <c r="T140" s="160">
        <f t="shared" ref="T140:T153" si="1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146</v>
      </c>
      <c r="AT140" s="161" t="s">
        <v>142</v>
      </c>
      <c r="AU140" s="161" t="s">
        <v>91</v>
      </c>
      <c r="AY140" s="14" t="s">
        <v>140</v>
      </c>
      <c r="BE140" s="162">
        <f t="shared" ref="BE140:BE153" si="14">IF(N140="základná",J140,0)</f>
        <v>0</v>
      </c>
      <c r="BF140" s="162">
        <f t="shared" ref="BF140:BF153" si="15">IF(N140="znížená",J140,0)</f>
        <v>0</v>
      </c>
      <c r="BG140" s="162">
        <f t="shared" ref="BG140:BG153" si="16">IF(N140="zákl. prenesená",J140,0)</f>
        <v>0</v>
      </c>
      <c r="BH140" s="162">
        <f t="shared" ref="BH140:BH153" si="17">IF(N140="zníž. prenesená",J140,0)</f>
        <v>0</v>
      </c>
      <c r="BI140" s="162">
        <f t="shared" ref="BI140:BI153" si="18">IF(N140="nulová",J140,0)</f>
        <v>0</v>
      </c>
      <c r="BJ140" s="14" t="s">
        <v>91</v>
      </c>
      <c r="BK140" s="162">
        <f t="shared" ref="BK140:BK153" si="19">ROUND(I140*H140,2)</f>
        <v>0</v>
      </c>
      <c r="BL140" s="14" t="s">
        <v>146</v>
      </c>
      <c r="BM140" s="161" t="s">
        <v>429</v>
      </c>
    </row>
    <row r="141" spans="1:65" s="2" customFormat="1" ht="16.5" customHeight="1">
      <c r="A141" s="26"/>
      <c r="B141" s="149"/>
      <c r="C141" s="150" t="s">
        <v>183</v>
      </c>
      <c r="D141" s="150" t="s">
        <v>142</v>
      </c>
      <c r="E141" s="151" t="s">
        <v>214</v>
      </c>
      <c r="F141" s="152" t="s">
        <v>215</v>
      </c>
      <c r="G141" s="153" t="s">
        <v>211</v>
      </c>
      <c r="H141" s="154">
        <v>191.875</v>
      </c>
      <c r="I141" s="155"/>
      <c r="J141" s="155">
        <f t="shared" si="10"/>
        <v>0</v>
      </c>
      <c r="K141" s="156"/>
      <c r="L141" s="27"/>
      <c r="M141" s="157" t="s">
        <v>1</v>
      </c>
      <c r="N141" s="158" t="s">
        <v>35</v>
      </c>
      <c r="O141" s="159">
        <v>9.4E-2</v>
      </c>
      <c r="P141" s="159">
        <f t="shared" si="11"/>
        <v>18.036249999999999</v>
      </c>
      <c r="Q141" s="159">
        <v>2.3000000000000001E-4</v>
      </c>
      <c r="R141" s="159">
        <f t="shared" si="12"/>
        <v>4.4131250000000004E-2</v>
      </c>
      <c r="S141" s="159">
        <v>0</v>
      </c>
      <c r="T141" s="160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146</v>
      </c>
      <c r="AT141" s="161" t="s">
        <v>142</v>
      </c>
      <c r="AU141" s="161" t="s">
        <v>91</v>
      </c>
      <c r="AY141" s="14" t="s">
        <v>140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4" t="s">
        <v>91</v>
      </c>
      <c r="BK141" s="162">
        <f t="shared" si="19"/>
        <v>0</v>
      </c>
      <c r="BL141" s="14" t="s">
        <v>146</v>
      </c>
      <c r="BM141" s="161" t="s">
        <v>430</v>
      </c>
    </row>
    <row r="142" spans="1:65" s="2" customFormat="1" ht="33" customHeight="1">
      <c r="A142" s="26"/>
      <c r="B142" s="149"/>
      <c r="C142" s="150" t="s">
        <v>187</v>
      </c>
      <c r="D142" s="150" t="s">
        <v>142</v>
      </c>
      <c r="E142" s="151" t="s">
        <v>431</v>
      </c>
      <c r="F142" s="152" t="s">
        <v>432</v>
      </c>
      <c r="G142" s="153" t="s">
        <v>145</v>
      </c>
      <c r="H142" s="154">
        <v>98.86</v>
      </c>
      <c r="I142" s="155"/>
      <c r="J142" s="155">
        <f t="shared" si="10"/>
        <v>0</v>
      </c>
      <c r="K142" s="156"/>
      <c r="L142" s="27"/>
      <c r="M142" s="157" t="s">
        <v>1</v>
      </c>
      <c r="N142" s="158" t="s">
        <v>35</v>
      </c>
      <c r="O142" s="159">
        <v>0.48099999999999998</v>
      </c>
      <c r="P142" s="159">
        <f t="shared" si="11"/>
        <v>47.551659999999998</v>
      </c>
      <c r="Q142" s="159">
        <v>0</v>
      </c>
      <c r="R142" s="159">
        <f t="shared" si="12"/>
        <v>0</v>
      </c>
      <c r="S142" s="159">
        <v>5.7000000000000002E-2</v>
      </c>
      <c r="T142" s="160">
        <f t="shared" si="13"/>
        <v>5.6350199999999999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146</v>
      </c>
      <c r="AT142" s="161" t="s">
        <v>142</v>
      </c>
      <c r="AU142" s="161" t="s">
        <v>91</v>
      </c>
      <c r="AY142" s="14" t="s">
        <v>140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4" t="s">
        <v>91</v>
      </c>
      <c r="BK142" s="162">
        <f t="shared" si="19"/>
        <v>0</v>
      </c>
      <c r="BL142" s="14" t="s">
        <v>146</v>
      </c>
      <c r="BM142" s="161" t="s">
        <v>433</v>
      </c>
    </row>
    <row r="143" spans="1:65" s="2" customFormat="1" ht="24.15" customHeight="1">
      <c r="A143" s="26"/>
      <c r="B143" s="149"/>
      <c r="C143" s="150" t="s">
        <v>192</v>
      </c>
      <c r="D143" s="150" t="s">
        <v>142</v>
      </c>
      <c r="E143" s="151" t="s">
        <v>434</v>
      </c>
      <c r="F143" s="152" t="s">
        <v>435</v>
      </c>
      <c r="G143" s="153" t="s">
        <v>343</v>
      </c>
      <c r="H143" s="154">
        <v>1</v>
      </c>
      <c r="I143" s="155"/>
      <c r="J143" s="155">
        <f t="shared" si="10"/>
        <v>0</v>
      </c>
      <c r="K143" s="156"/>
      <c r="L143" s="27"/>
      <c r="M143" s="157" t="s">
        <v>1</v>
      </c>
      <c r="N143" s="158" t="s">
        <v>35</v>
      </c>
      <c r="O143" s="159">
        <v>4.9000000000000002E-2</v>
      </c>
      <c r="P143" s="159">
        <f t="shared" si="11"/>
        <v>4.9000000000000002E-2</v>
      </c>
      <c r="Q143" s="159">
        <v>0</v>
      </c>
      <c r="R143" s="159">
        <f t="shared" si="12"/>
        <v>0</v>
      </c>
      <c r="S143" s="159">
        <v>2.4E-2</v>
      </c>
      <c r="T143" s="160">
        <f t="shared" si="13"/>
        <v>2.4E-2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146</v>
      </c>
      <c r="AT143" s="161" t="s">
        <v>142</v>
      </c>
      <c r="AU143" s="161" t="s">
        <v>91</v>
      </c>
      <c r="AY143" s="14" t="s">
        <v>140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4" t="s">
        <v>91</v>
      </c>
      <c r="BK143" s="162">
        <f t="shared" si="19"/>
        <v>0</v>
      </c>
      <c r="BL143" s="14" t="s">
        <v>146</v>
      </c>
      <c r="BM143" s="161" t="s">
        <v>436</v>
      </c>
    </row>
    <row r="144" spans="1:65" s="2" customFormat="1" ht="24.15" customHeight="1">
      <c r="A144" s="26"/>
      <c r="B144" s="149"/>
      <c r="C144" s="150" t="s">
        <v>196</v>
      </c>
      <c r="D144" s="150" t="s">
        <v>142</v>
      </c>
      <c r="E144" s="151" t="s">
        <v>437</v>
      </c>
      <c r="F144" s="152" t="s">
        <v>438</v>
      </c>
      <c r="G144" s="153" t="s">
        <v>145</v>
      </c>
      <c r="H144" s="154">
        <v>1.845</v>
      </c>
      <c r="I144" s="155"/>
      <c r="J144" s="155">
        <f t="shared" si="10"/>
        <v>0</v>
      </c>
      <c r="K144" s="156"/>
      <c r="L144" s="27"/>
      <c r="M144" s="157" t="s">
        <v>1</v>
      </c>
      <c r="N144" s="158" t="s">
        <v>35</v>
      </c>
      <c r="O144" s="159">
        <v>1.6</v>
      </c>
      <c r="P144" s="159">
        <f t="shared" si="11"/>
        <v>2.952</v>
      </c>
      <c r="Q144" s="159">
        <v>0</v>
      </c>
      <c r="R144" s="159">
        <f t="shared" si="12"/>
        <v>0</v>
      </c>
      <c r="S144" s="159">
        <v>7.5999999999999998E-2</v>
      </c>
      <c r="T144" s="160">
        <f t="shared" si="13"/>
        <v>0.14021999999999998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146</v>
      </c>
      <c r="AT144" s="161" t="s">
        <v>142</v>
      </c>
      <c r="AU144" s="161" t="s">
        <v>91</v>
      </c>
      <c r="AY144" s="14" t="s">
        <v>140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4" t="s">
        <v>91</v>
      </c>
      <c r="BK144" s="162">
        <f t="shared" si="19"/>
        <v>0</v>
      </c>
      <c r="BL144" s="14" t="s">
        <v>146</v>
      </c>
      <c r="BM144" s="161" t="s">
        <v>439</v>
      </c>
    </row>
    <row r="145" spans="1:65" s="2" customFormat="1" ht="24.15" customHeight="1">
      <c r="A145" s="26"/>
      <c r="B145" s="149"/>
      <c r="C145" s="150" t="s">
        <v>200</v>
      </c>
      <c r="D145" s="150" t="s">
        <v>142</v>
      </c>
      <c r="E145" s="151" t="s">
        <v>440</v>
      </c>
      <c r="F145" s="152" t="s">
        <v>441</v>
      </c>
      <c r="G145" s="153" t="s">
        <v>211</v>
      </c>
      <c r="H145" s="154">
        <v>246.55</v>
      </c>
      <c r="I145" s="155"/>
      <c r="J145" s="155">
        <f t="shared" si="10"/>
        <v>0</v>
      </c>
      <c r="K145" s="156"/>
      <c r="L145" s="27"/>
      <c r="M145" s="157" t="s">
        <v>1</v>
      </c>
      <c r="N145" s="158" t="s">
        <v>35</v>
      </c>
      <c r="O145" s="159">
        <v>0.377</v>
      </c>
      <c r="P145" s="159">
        <f t="shared" si="11"/>
        <v>92.94935000000001</v>
      </c>
      <c r="Q145" s="159">
        <v>0</v>
      </c>
      <c r="R145" s="159">
        <f t="shared" si="12"/>
        <v>0</v>
      </c>
      <c r="S145" s="159">
        <v>7.0000000000000001E-3</v>
      </c>
      <c r="T145" s="160">
        <f t="shared" si="13"/>
        <v>1.7258500000000001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146</v>
      </c>
      <c r="AT145" s="161" t="s">
        <v>142</v>
      </c>
      <c r="AU145" s="161" t="s">
        <v>91</v>
      </c>
      <c r="AY145" s="14" t="s">
        <v>140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4" t="s">
        <v>91</v>
      </c>
      <c r="BK145" s="162">
        <f t="shared" si="19"/>
        <v>0</v>
      </c>
      <c r="BL145" s="14" t="s">
        <v>146</v>
      </c>
      <c r="BM145" s="161" t="s">
        <v>442</v>
      </c>
    </row>
    <row r="146" spans="1:65" s="2" customFormat="1" ht="24.15" customHeight="1">
      <c r="A146" s="26"/>
      <c r="B146" s="149"/>
      <c r="C146" s="150" t="s">
        <v>204</v>
      </c>
      <c r="D146" s="150" t="s">
        <v>142</v>
      </c>
      <c r="E146" s="151" t="s">
        <v>443</v>
      </c>
      <c r="F146" s="152" t="s">
        <v>444</v>
      </c>
      <c r="G146" s="153" t="s">
        <v>145</v>
      </c>
      <c r="H146" s="154">
        <v>98.86</v>
      </c>
      <c r="I146" s="155"/>
      <c r="J146" s="155">
        <f t="shared" si="10"/>
        <v>0</v>
      </c>
      <c r="K146" s="156"/>
      <c r="L146" s="27"/>
      <c r="M146" s="157" t="s">
        <v>1</v>
      </c>
      <c r="N146" s="158" t="s">
        <v>35</v>
      </c>
      <c r="O146" s="159">
        <v>0.22500000000000001</v>
      </c>
      <c r="P146" s="159">
        <f t="shared" si="11"/>
        <v>22.243500000000001</v>
      </c>
      <c r="Q146" s="159">
        <v>0</v>
      </c>
      <c r="R146" s="159">
        <f t="shared" si="12"/>
        <v>0</v>
      </c>
      <c r="S146" s="159">
        <v>0.05</v>
      </c>
      <c r="T146" s="160">
        <f t="shared" si="13"/>
        <v>4.9430000000000005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146</v>
      </c>
      <c r="AT146" s="161" t="s">
        <v>142</v>
      </c>
      <c r="AU146" s="161" t="s">
        <v>91</v>
      </c>
      <c r="AY146" s="14" t="s">
        <v>140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4" t="s">
        <v>91</v>
      </c>
      <c r="BK146" s="162">
        <f t="shared" si="19"/>
        <v>0</v>
      </c>
      <c r="BL146" s="14" t="s">
        <v>146</v>
      </c>
      <c r="BM146" s="161" t="s">
        <v>445</v>
      </c>
    </row>
    <row r="147" spans="1:65" s="2" customFormat="1" ht="24.15" customHeight="1">
      <c r="A147" s="26"/>
      <c r="B147" s="149"/>
      <c r="C147" s="150" t="s">
        <v>208</v>
      </c>
      <c r="D147" s="150" t="s">
        <v>142</v>
      </c>
      <c r="E147" s="151" t="s">
        <v>237</v>
      </c>
      <c r="F147" s="152" t="s">
        <v>238</v>
      </c>
      <c r="G147" s="153" t="s">
        <v>239</v>
      </c>
      <c r="H147" s="154">
        <v>12.582000000000001</v>
      </c>
      <c r="I147" s="155"/>
      <c r="J147" s="155">
        <f t="shared" si="10"/>
        <v>0</v>
      </c>
      <c r="K147" s="156"/>
      <c r="L147" s="27"/>
      <c r="M147" s="157" t="s">
        <v>1</v>
      </c>
      <c r="N147" s="158" t="s">
        <v>35</v>
      </c>
      <c r="O147" s="159">
        <v>0.88200000000000001</v>
      </c>
      <c r="P147" s="159">
        <f t="shared" si="11"/>
        <v>11.097324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146</v>
      </c>
      <c r="AT147" s="161" t="s">
        <v>142</v>
      </c>
      <c r="AU147" s="161" t="s">
        <v>91</v>
      </c>
      <c r="AY147" s="14" t="s">
        <v>140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4" t="s">
        <v>91</v>
      </c>
      <c r="BK147" s="162">
        <f t="shared" si="19"/>
        <v>0</v>
      </c>
      <c r="BL147" s="14" t="s">
        <v>146</v>
      </c>
      <c r="BM147" s="161" t="s">
        <v>446</v>
      </c>
    </row>
    <row r="148" spans="1:65" s="2" customFormat="1" ht="21.75" customHeight="1">
      <c r="A148" s="26"/>
      <c r="B148" s="149"/>
      <c r="C148" s="150" t="s">
        <v>213</v>
      </c>
      <c r="D148" s="150" t="s">
        <v>142</v>
      </c>
      <c r="E148" s="151" t="s">
        <v>242</v>
      </c>
      <c r="F148" s="152" t="s">
        <v>243</v>
      </c>
      <c r="G148" s="153" t="s">
        <v>239</v>
      </c>
      <c r="H148" s="154">
        <v>12.582000000000001</v>
      </c>
      <c r="I148" s="155"/>
      <c r="J148" s="155">
        <f t="shared" si="10"/>
        <v>0</v>
      </c>
      <c r="K148" s="156"/>
      <c r="L148" s="27"/>
      <c r="M148" s="157" t="s">
        <v>1</v>
      </c>
      <c r="N148" s="158" t="s">
        <v>35</v>
      </c>
      <c r="O148" s="159">
        <v>0.59799999999999998</v>
      </c>
      <c r="P148" s="159">
        <f t="shared" si="11"/>
        <v>7.5240359999999997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146</v>
      </c>
      <c r="AT148" s="161" t="s">
        <v>142</v>
      </c>
      <c r="AU148" s="161" t="s">
        <v>91</v>
      </c>
      <c r="AY148" s="14" t="s">
        <v>140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4" t="s">
        <v>91</v>
      </c>
      <c r="BK148" s="162">
        <f t="shared" si="19"/>
        <v>0</v>
      </c>
      <c r="BL148" s="14" t="s">
        <v>146</v>
      </c>
      <c r="BM148" s="161" t="s">
        <v>447</v>
      </c>
    </row>
    <row r="149" spans="1:65" s="2" customFormat="1" ht="24.15" customHeight="1">
      <c r="A149" s="26"/>
      <c r="B149" s="149"/>
      <c r="C149" s="150" t="s">
        <v>217</v>
      </c>
      <c r="D149" s="150" t="s">
        <v>142</v>
      </c>
      <c r="E149" s="151" t="s">
        <v>246</v>
      </c>
      <c r="F149" s="152" t="s">
        <v>247</v>
      </c>
      <c r="G149" s="153" t="s">
        <v>239</v>
      </c>
      <c r="H149" s="154">
        <v>125.82</v>
      </c>
      <c r="I149" s="155"/>
      <c r="J149" s="155">
        <f t="shared" si="10"/>
        <v>0</v>
      </c>
      <c r="K149" s="156"/>
      <c r="L149" s="27"/>
      <c r="M149" s="157" t="s">
        <v>1</v>
      </c>
      <c r="N149" s="158" t="s">
        <v>35</v>
      </c>
      <c r="O149" s="159">
        <v>7.0000000000000001E-3</v>
      </c>
      <c r="P149" s="159">
        <f t="shared" si="11"/>
        <v>0.88073999999999997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146</v>
      </c>
      <c r="AT149" s="161" t="s">
        <v>142</v>
      </c>
      <c r="AU149" s="161" t="s">
        <v>91</v>
      </c>
      <c r="AY149" s="14" t="s">
        <v>140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4" t="s">
        <v>91</v>
      </c>
      <c r="BK149" s="162">
        <f t="shared" si="19"/>
        <v>0</v>
      </c>
      <c r="BL149" s="14" t="s">
        <v>146</v>
      </c>
      <c r="BM149" s="161" t="s">
        <v>448</v>
      </c>
    </row>
    <row r="150" spans="1:65" s="2" customFormat="1" ht="24.15" customHeight="1">
      <c r="A150" s="26"/>
      <c r="B150" s="149"/>
      <c r="C150" s="150" t="s">
        <v>7</v>
      </c>
      <c r="D150" s="150" t="s">
        <v>142</v>
      </c>
      <c r="E150" s="151" t="s">
        <v>250</v>
      </c>
      <c r="F150" s="152" t="s">
        <v>251</v>
      </c>
      <c r="G150" s="153" t="s">
        <v>239</v>
      </c>
      <c r="H150" s="154">
        <v>12.582000000000001</v>
      </c>
      <c r="I150" s="155"/>
      <c r="J150" s="155">
        <f t="shared" si="10"/>
        <v>0</v>
      </c>
      <c r="K150" s="156"/>
      <c r="L150" s="27"/>
      <c r="M150" s="157" t="s">
        <v>1</v>
      </c>
      <c r="N150" s="158" t="s">
        <v>35</v>
      </c>
      <c r="O150" s="159">
        <v>0.89</v>
      </c>
      <c r="P150" s="159">
        <f t="shared" si="11"/>
        <v>11.197980000000001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146</v>
      </c>
      <c r="AT150" s="161" t="s">
        <v>142</v>
      </c>
      <c r="AU150" s="161" t="s">
        <v>91</v>
      </c>
      <c r="AY150" s="14" t="s">
        <v>140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4" t="s">
        <v>91</v>
      </c>
      <c r="BK150" s="162">
        <f t="shared" si="19"/>
        <v>0</v>
      </c>
      <c r="BL150" s="14" t="s">
        <v>146</v>
      </c>
      <c r="BM150" s="161" t="s">
        <v>449</v>
      </c>
    </row>
    <row r="151" spans="1:65" s="2" customFormat="1" ht="24.15" customHeight="1">
      <c r="A151" s="26"/>
      <c r="B151" s="149"/>
      <c r="C151" s="150" t="s">
        <v>224</v>
      </c>
      <c r="D151" s="150" t="s">
        <v>142</v>
      </c>
      <c r="E151" s="151" t="s">
        <v>254</v>
      </c>
      <c r="F151" s="152" t="s">
        <v>255</v>
      </c>
      <c r="G151" s="153" t="s">
        <v>239</v>
      </c>
      <c r="H151" s="154">
        <v>62.91</v>
      </c>
      <c r="I151" s="155"/>
      <c r="J151" s="155">
        <f t="shared" si="10"/>
        <v>0</v>
      </c>
      <c r="K151" s="156"/>
      <c r="L151" s="27"/>
      <c r="M151" s="157" t="s">
        <v>1</v>
      </c>
      <c r="N151" s="158" t="s">
        <v>35</v>
      </c>
      <c r="O151" s="159">
        <v>0.1</v>
      </c>
      <c r="P151" s="159">
        <f t="shared" si="11"/>
        <v>6.2910000000000004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146</v>
      </c>
      <c r="AT151" s="161" t="s">
        <v>142</v>
      </c>
      <c r="AU151" s="161" t="s">
        <v>91</v>
      </c>
      <c r="AY151" s="14" t="s">
        <v>140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4" t="s">
        <v>91</v>
      </c>
      <c r="BK151" s="162">
        <f t="shared" si="19"/>
        <v>0</v>
      </c>
      <c r="BL151" s="14" t="s">
        <v>146</v>
      </c>
      <c r="BM151" s="161" t="s">
        <v>450</v>
      </c>
    </row>
    <row r="152" spans="1:65" s="2" customFormat="1" ht="24.15" customHeight="1">
      <c r="A152" s="26"/>
      <c r="B152" s="149"/>
      <c r="C152" s="150" t="s">
        <v>228</v>
      </c>
      <c r="D152" s="150" t="s">
        <v>142</v>
      </c>
      <c r="E152" s="151" t="s">
        <v>258</v>
      </c>
      <c r="F152" s="152" t="s">
        <v>259</v>
      </c>
      <c r="G152" s="153" t="s">
        <v>239</v>
      </c>
      <c r="H152" s="154">
        <v>12.582000000000001</v>
      </c>
      <c r="I152" s="155"/>
      <c r="J152" s="155">
        <f t="shared" si="10"/>
        <v>0</v>
      </c>
      <c r="K152" s="156"/>
      <c r="L152" s="27"/>
      <c r="M152" s="157" t="s">
        <v>1</v>
      </c>
      <c r="N152" s="158" t="s">
        <v>35</v>
      </c>
      <c r="O152" s="159">
        <v>0.749</v>
      </c>
      <c r="P152" s="159">
        <f t="shared" si="11"/>
        <v>9.4239180000000005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146</v>
      </c>
      <c r="AT152" s="161" t="s">
        <v>142</v>
      </c>
      <c r="AU152" s="161" t="s">
        <v>91</v>
      </c>
      <c r="AY152" s="14" t="s">
        <v>140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4" t="s">
        <v>91</v>
      </c>
      <c r="BK152" s="162">
        <f t="shared" si="19"/>
        <v>0</v>
      </c>
      <c r="BL152" s="14" t="s">
        <v>146</v>
      </c>
      <c r="BM152" s="161" t="s">
        <v>451</v>
      </c>
    </row>
    <row r="153" spans="1:65" s="2" customFormat="1" ht="24.15" customHeight="1">
      <c r="A153" s="26"/>
      <c r="B153" s="149"/>
      <c r="C153" s="150" t="s">
        <v>232</v>
      </c>
      <c r="D153" s="150" t="s">
        <v>142</v>
      </c>
      <c r="E153" s="151" t="s">
        <v>452</v>
      </c>
      <c r="F153" s="152" t="s">
        <v>453</v>
      </c>
      <c r="G153" s="153" t="s">
        <v>239</v>
      </c>
      <c r="H153" s="154">
        <v>12.582000000000001</v>
      </c>
      <c r="I153" s="155"/>
      <c r="J153" s="155">
        <f t="shared" si="10"/>
        <v>0</v>
      </c>
      <c r="K153" s="156"/>
      <c r="L153" s="27"/>
      <c r="M153" s="157" t="s">
        <v>1</v>
      </c>
      <c r="N153" s="158" t="s">
        <v>35</v>
      </c>
      <c r="O153" s="159">
        <v>0</v>
      </c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146</v>
      </c>
      <c r="AT153" s="161" t="s">
        <v>142</v>
      </c>
      <c r="AU153" s="161" t="s">
        <v>91</v>
      </c>
      <c r="AY153" s="14" t="s">
        <v>140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4" t="s">
        <v>91</v>
      </c>
      <c r="BK153" s="162">
        <f t="shared" si="19"/>
        <v>0</v>
      </c>
      <c r="BL153" s="14" t="s">
        <v>146</v>
      </c>
      <c r="BM153" s="161" t="s">
        <v>454</v>
      </c>
    </row>
    <row r="154" spans="1:65" s="12" customFormat="1" ht="22.95" customHeight="1">
      <c r="B154" s="137"/>
      <c r="D154" s="138" t="s">
        <v>68</v>
      </c>
      <c r="E154" s="147" t="s">
        <v>265</v>
      </c>
      <c r="F154" s="147" t="s">
        <v>266</v>
      </c>
      <c r="J154" s="148">
        <f>BK154</f>
        <v>0</v>
      </c>
      <c r="L154" s="137"/>
      <c r="M154" s="141"/>
      <c r="N154" s="142"/>
      <c r="O154" s="142"/>
      <c r="P154" s="143">
        <f>P155</f>
        <v>15.487344000000002</v>
      </c>
      <c r="Q154" s="142"/>
      <c r="R154" s="143">
        <f>R155</f>
        <v>0</v>
      </c>
      <c r="S154" s="142"/>
      <c r="T154" s="144">
        <f>T155</f>
        <v>0</v>
      </c>
      <c r="AR154" s="138" t="s">
        <v>77</v>
      </c>
      <c r="AT154" s="145" t="s">
        <v>68</v>
      </c>
      <c r="AU154" s="145" t="s">
        <v>77</v>
      </c>
      <c r="AY154" s="138" t="s">
        <v>140</v>
      </c>
      <c r="BK154" s="146">
        <f>BK155</f>
        <v>0</v>
      </c>
    </row>
    <row r="155" spans="1:65" s="2" customFormat="1" ht="24.15" customHeight="1">
      <c r="A155" s="26"/>
      <c r="B155" s="149"/>
      <c r="C155" s="150" t="s">
        <v>236</v>
      </c>
      <c r="D155" s="150" t="s">
        <v>142</v>
      </c>
      <c r="E155" s="151" t="s">
        <v>268</v>
      </c>
      <c r="F155" s="152" t="s">
        <v>269</v>
      </c>
      <c r="G155" s="153" t="s">
        <v>239</v>
      </c>
      <c r="H155" s="154">
        <v>6.2880000000000003</v>
      </c>
      <c r="I155" s="155"/>
      <c r="J155" s="155">
        <f>ROUND(I155*H155,2)</f>
        <v>0</v>
      </c>
      <c r="K155" s="156"/>
      <c r="L155" s="27"/>
      <c r="M155" s="157" t="s">
        <v>1</v>
      </c>
      <c r="N155" s="158" t="s">
        <v>35</v>
      </c>
      <c r="O155" s="159">
        <v>2.4630000000000001</v>
      </c>
      <c r="P155" s="159">
        <f>O155*H155</f>
        <v>15.487344000000002</v>
      </c>
      <c r="Q155" s="159">
        <v>0</v>
      </c>
      <c r="R155" s="159">
        <f>Q155*H155</f>
        <v>0</v>
      </c>
      <c r="S155" s="159">
        <v>0</v>
      </c>
      <c r="T155" s="160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146</v>
      </c>
      <c r="AT155" s="161" t="s">
        <v>142</v>
      </c>
      <c r="AU155" s="161" t="s">
        <v>91</v>
      </c>
      <c r="AY155" s="14" t="s">
        <v>140</v>
      </c>
      <c r="BE155" s="162">
        <f>IF(N155="základná",J155,0)</f>
        <v>0</v>
      </c>
      <c r="BF155" s="162">
        <f>IF(N155="znížená",J155,0)</f>
        <v>0</v>
      </c>
      <c r="BG155" s="162">
        <f>IF(N155="zákl. prenesená",J155,0)</f>
        <v>0</v>
      </c>
      <c r="BH155" s="162">
        <f>IF(N155="zníž. prenesená",J155,0)</f>
        <v>0</v>
      </c>
      <c r="BI155" s="162">
        <f>IF(N155="nulová",J155,0)</f>
        <v>0</v>
      </c>
      <c r="BJ155" s="14" t="s">
        <v>91</v>
      </c>
      <c r="BK155" s="162">
        <f>ROUND(I155*H155,2)</f>
        <v>0</v>
      </c>
      <c r="BL155" s="14" t="s">
        <v>146</v>
      </c>
      <c r="BM155" s="161" t="s">
        <v>455</v>
      </c>
    </row>
    <row r="156" spans="1:65" s="12" customFormat="1" ht="25.95" customHeight="1">
      <c r="B156" s="137"/>
      <c r="D156" s="138" t="s">
        <v>68</v>
      </c>
      <c r="E156" s="139" t="s">
        <v>271</v>
      </c>
      <c r="F156" s="139" t="s">
        <v>272</v>
      </c>
      <c r="J156" s="140">
        <f>BK156</f>
        <v>0</v>
      </c>
      <c r="L156" s="137"/>
      <c r="M156" s="141"/>
      <c r="N156" s="142"/>
      <c r="O156" s="142"/>
      <c r="P156" s="143">
        <f>P157+P179</f>
        <v>188.361154</v>
      </c>
      <c r="Q156" s="142"/>
      <c r="R156" s="143">
        <f>R157+R179</f>
        <v>3.1945383499999993</v>
      </c>
      <c r="S156" s="142"/>
      <c r="T156" s="144">
        <f>T157+T179</f>
        <v>0.114</v>
      </c>
      <c r="AR156" s="138" t="s">
        <v>91</v>
      </c>
      <c r="AT156" s="145" t="s">
        <v>68</v>
      </c>
      <c r="AU156" s="145" t="s">
        <v>69</v>
      </c>
      <c r="AY156" s="138" t="s">
        <v>140</v>
      </c>
      <c r="BK156" s="146">
        <f>BK157+BK179</f>
        <v>0</v>
      </c>
    </row>
    <row r="157" spans="1:65" s="12" customFormat="1" ht="22.95" customHeight="1">
      <c r="B157" s="137"/>
      <c r="D157" s="138" t="s">
        <v>68</v>
      </c>
      <c r="E157" s="147" t="s">
        <v>307</v>
      </c>
      <c r="F157" s="147" t="s">
        <v>308</v>
      </c>
      <c r="J157" s="148">
        <f>BK157</f>
        <v>0</v>
      </c>
      <c r="L157" s="137"/>
      <c r="M157" s="141"/>
      <c r="N157" s="142"/>
      <c r="O157" s="142"/>
      <c r="P157" s="143">
        <f>SUM(P158:P178)</f>
        <v>166.059944</v>
      </c>
      <c r="Q157" s="142"/>
      <c r="R157" s="143">
        <f>SUM(R158:R178)</f>
        <v>3.1460890999999993</v>
      </c>
      <c r="S157" s="142"/>
      <c r="T157" s="144">
        <f>SUM(T158:T178)</f>
        <v>0.114</v>
      </c>
      <c r="AR157" s="138" t="s">
        <v>91</v>
      </c>
      <c r="AT157" s="145" t="s">
        <v>68</v>
      </c>
      <c r="AU157" s="145" t="s">
        <v>77</v>
      </c>
      <c r="AY157" s="138" t="s">
        <v>140</v>
      </c>
      <c r="BK157" s="146">
        <f>SUM(BK158:BK178)</f>
        <v>0</v>
      </c>
    </row>
    <row r="158" spans="1:65" s="2" customFormat="1" ht="24.15" customHeight="1">
      <c r="A158" s="26"/>
      <c r="B158" s="149"/>
      <c r="C158" s="150" t="s">
        <v>241</v>
      </c>
      <c r="D158" s="150" t="s">
        <v>142</v>
      </c>
      <c r="E158" s="151" t="s">
        <v>456</v>
      </c>
      <c r="F158" s="152" t="s">
        <v>457</v>
      </c>
      <c r="G158" s="153" t="s">
        <v>211</v>
      </c>
      <c r="H158" s="154">
        <v>228.95</v>
      </c>
      <c r="I158" s="155"/>
      <c r="J158" s="155">
        <f t="shared" ref="J158:J178" si="20">ROUND(I158*H158,2)</f>
        <v>0</v>
      </c>
      <c r="K158" s="156"/>
      <c r="L158" s="27"/>
      <c r="M158" s="157" t="s">
        <v>1</v>
      </c>
      <c r="N158" s="158" t="s">
        <v>35</v>
      </c>
      <c r="O158" s="159">
        <v>0.60499999999999998</v>
      </c>
      <c r="P158" s="159">
        <f t="shared" ref="P158:P178" si="21">O158*H158</f>
        <v>138.51474999999999</v>
      </c>
      <c r="Q158" s="159">
        <v>2.1000000000000001E-4</v>
      </c>
      <c r="R158" s="159">
        <f t="shared" ref="R158:R178" si="22">Q158*H158</f>
        <v>4.8079499999999997E-2</v>
      </c>
      <c r="S158" s="159">
        <v>0</v>
      </c>
      <c r="T158" s="160">
        <f t="shared" ref="T158:T178" si="23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204</v>
      </c>
      <c r="AT158" s="161" t="s">
        <v>142</v>
      </c>
      <c r="AU158" s="161" t="s">
        <v>91</v>
      </c>
      <c r="AY158" s="14" t="s">
        <v>140</v>
      </c>
      <c r="BE158" s="162">
        <f t="shared" ref="BE158:BE178" si="24">IF(N158="základná",J158,0)</f>
        <v>0</v>
      </c>
      <c r="BF158" s="162">
        <f t="shared" ref="BF158:BF178" si="25">IF(N158="znížená",J158,0)</f>
        <v>0</v>
      </c>
      <c r="BG158" s="162">
        <f t="shared" ref="BG158:BG178" si="26">IF(N158="zákl. prenesená",J158,0)</f>
        <v>0</v>
      </c>
      <c r="BH158" s="162">
        <f t="shared" ref="BH158:BH178" si="27">IF(N158="zníž. prenesená",J158,0)</f>
        <v>0</v>
      </c>
      <c r="BI158" s="162">
        <f t="shared" ref="BI158:BI178" si="28">IF(N158="nulová",J158,0)</f>
        <v>0</v>
      </c>
      <c r="BJ158" s="14" t="s">
        <v>91</v>
      </c>
      <c r="BK158" s="162">
        <f t="shared" ref="BK158:BK178" si="29">ROUND(I158*H158,2)</f>
        <v>0</v>
      </c>
      <c r="BL158" s="14" t="s">
        <v>204</v>
      </c>
      <c r="BM158" s="161" t="s">
        <v>458</v>
      </c>
    </row>
    <row r="159" spans="1:65" s="2" customFormat="1" ht="37.950000000000003" customHeight="1">
      <c r="A159" s="26"/>
      <c r="B159" s="149"/>
      <c r="C159" s="163" t="s">
        <v>245</v>
      </c>
      <c r="D159" s="163" t="s">
        <v>314</v>
      </c>
      <c r="E159" s="164" t="s">
        <v>459</v>
      </c>
      <c r="F159" s="165" t="s">
        <v>460</v>
      </c>
      <c r="G159" s="166" t="s">
        <v>211</v>
      </c>
      <c r="H159" s="167">
        <v>240.398</v>
      </c>
      <c r="I159" s="168"/>
      <c r="J159" s="168">
        <f t="shared" si="20"/>
        <v>0</v>
      </c>
      <c r="K159" s="169"/>
      <c r="L159" s="170"/>
      <c r="M159" s="171" t="s">
        <v>1</v>
      </c>
      <c r="N159" s="172" t="s">
        <v>35</v>
      </c>
      <c r="O159" s="159">
        <v>0</v>
      </c>
      <c r="P159" s="159">
        <f t="shared" si="21"/>
        <v>0</v>
      </c>
      <c r="Q159" s="159">
        <v>1E-4</v>
      </c>
      <c r="R159" s="159">
        <f t="shared" si="22"/>
        <v>2.40398E-2</v>
      </c>
      <c r="S159" s="159">
        <v>0</v>
      </c>
      <c r="T159" s="160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275</v>
      </c>
      <c r="AT159" s="161" t="s">
        <v>314</v>
      </c>
      <c r="AU159" s="161" t="s">
        <v>91</v>
      </c>
      <c r="AY159" s="14" t="s">
        <v>140</v>
      </c>
      <c r="BE159" s="162">
        <f t="shared" si="24"/>
        <v>0</v>
      </c>
      <c r="BF159" s="162">
        <f t="shared" si="25"/>
        <v>0</v>
      </c>
      <c r="BG159" s="162">
        <f t="shared" si="26"/>
        <v>0</v>
      </c>
      <c r="BH159" s="162">
        <f t="shared" si="27"/>
        <v>0</v>
      </c>
      <c r="BI159" s="162">
        <f t="shared" si="28"/>
        <v>0</v>
      </c>
      <c r="BJ159" s="14" t="s">
        <v>91</v>
      </c>
      <c r="BK159" s="162">
        <f t="shared" si="29"/>
        <v>0</v>
      </c>
      <c r="BL159" s="14" t="s">
        <v>204</v>
      </c>
      <c r="BM159" s="161" t="s">
        <v>461</v>
      </c>
    </row>
    <row r="160" spans="1:65" s="2" customFormat="1" ht="37.950000000000003" customHeight="1">
      <c r="A160" s="26"/>
      <c r="B160" s="149"/>
      <c r="C160" s="163" t="s">
        <v>249</v>
      </c>
      <c r="D160" s="163" t="s">
        <v>314</v>
      </c>
      <c r="E160" s="164" t="s">
        <v>462</v>
      </c>
      <c r="F160" s="165" t="s">
        <v>463</v>
      </c>
      <c r="G160" s="166" t="s">
        <v>211</v>
      </c>
      <c r="H160" s="167">
        <v>240.398</v>
      </c>
      <c r="I160" s="168"/>
      <c r="J160" s="168">
        <f t="shared" si="20"/>
        <v>0</v>
      </c>
      <c r="K160" s="169"/>
      <c r="L160" s="170"/>
      <c r="M160" s="171" t="s">
        <v>1</v>
      </c>
      <c r="N160" s="172" t="s">
        <v>35</v>
      </c>
      <c r="O160" s="159">
        <v>0</v>
      </c>
      <c r="P160" s="159">
        <f t="shared" si="21"/>
        <v>0</v>
      </c>
      <c r="Q160" s="159">
        <v>1E-4</v>
      </c>
      <c r="R160" s="159">
        <f t="shared" si="22"/>
        <v>2.40398E-2</v>
      </c>
      <c r="S160" s="159">
        <v>0</v>
      </c>
      <c r="T160" s="160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275</v>
      </c>
      <c r="AT160" s="161" t="s">
        <v>314</v>
      </c>
      <c r="AU160" s="161" t="s">
        <v>91</v>
      </c>
      <c r="AY160" s="14" t="s">
        <v>140</v>
      </c>
      <c r="BE160" s="162">
        <f t="shared" si="24"/>
        <v>0</v>
      </c>
      <c r="BF160" s="162">
        <f t="shared" si="25"/>
        <v>0</v>
      </c>
      <c r="BG160" s="162">
        <f t="shared" si="26"/>
        <v>0</v>
      </c>
      <c r="BH160" s="162">
        <f t="shared" si="27"/>
        <v>0</v>
      </c>
      <c r="BI160" s="162">
        <f t="shared" si="28"/>
        <v>0</v>
      </c>
      <c r="BJ160" s="14" t="s">
        <v>91</v>
      </c>
      <c r="BK160" s="162">
        <f t="shared" si="29"/>
        <v>0</v>
      </c>
      <c r="BL160" s="14" t="s">
        <v>204</v>
      </c>
      <c r="BM160" s="161" t="s">
        <v>464</v>
      </c>
    </row>
    <row r="161" spans="1:65" s="2" customFormat="1" ht="37.950000000000003" customHeight="1">
      <c r="A161" s="26"/>
      <c r="B161" s="149"/>
      <c r="C161" s="163" t="s">
        <v>253</v>
      </c>
      <c r="D161" s="163" t="s">
        <v>314</v>
      </c>
      <c r="E161" s="164" t="s">
        <v>465</v>
      </c>
      <c r="F161" s="165" t="s">
        <v>466</v>
      </c>
      <c r="G161" s="166" t="s">
        <v>343</v>
      </c>
      <c r="H161" s="167">
        <v>11</v>
      </c>
      <c r="I161" s="168"/>
      <c r="J161" s="168">
        <f t="shared" si="20"/>
        <v>0</v>
      </c>
      <c r="K161" s="169"/>
      <c r="L161" s="170"/>
      <c r="M161" s="171" t="s">
        <v>1</v>
      </c>
      <c r="N161" s="172" t="s">
        <v>35</v>
      </c>
      <c r="O161" s="159">
        <v>0</v>
      </c>
      <c r="P161" s="159">
        <f t="shared" si="21"/>
        <v>0</v>
      </c>
      <c r="Q161" s="159">
        <v>7.3999999999999996E-2</v>
      </c>
      <c r="R161" s="159">
        <f t="shared" si="22"/>
        <v>0.81399999999999995</v>
      </c>
      <c r="S161" s="159">
        <v>0</v>
      </c>
      <c r="T161" s="160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275</v>
      </c>
      <c r="AT161" s="161" t="s">
        <v>314</v>
      </c>
      <c r="AU161" s="161" t="s">
        <v>91</v>
      </c>
      <c r="AY161" s="14" t="s">
        <v>140</v>
      </c>
      <c r="BE161" s="162">
        <f t="shared" si="24"/>
        <v>0</v>
      </c>
      <c r="BF161" s="162">
        <f t="shared" si="25"/>
        <v>0</v>
      </c>
      <c r="BG161" s="162">
        <f t="shared" si="26"/>
        <v>0</v>
      </c>
      <c r="BH161" s="162">
        <f t="shared" si="27"/>
        <v>0</v>
      </c>
      <c r="BI161" s="162">
        <f t="shared" si="28"/>
        <v>0</v>
      </c>
      <c r="BJ161" s="14" t="s">
        <v>91</v>
      </c>
      <c r="BK161" s="162">
        <f t="shared" si="29"/>
        <v>0</v>
      </c>
      <c r="BL161" s="14" t="s">
        <v>204</v>
      </c>
      <c r="BM161" s="161" t="s">
        <v>467</v>
      </c>
    </row>
    <row r="162" spans="1:65" s="2" customFormat="1" ht="37.950000000000003" customHeight="1">
      <c r="A162" s="26"/>
      <c r="B162" s="149"/>
      <c r="C162" s="163" t="s">
        <v>257</v>
      </c>
      <c r="D162" s="163" t="s">
        <v>314</v>
      </c>
      <c r="E162" s="164" t="s">
        <v>468</v>
      </c>
      <c r="F162" s="165" t="s">
        <v>469</v>
      </c>
      <c r="G162" s="166" t="s">
        <v>343</v>
      </c>
      <c r="H162" s="167">
        <v>5</v>
      </c>
      <c r="I162" s="168"/>
      <c r="J162" s="168">
        <f t="shared" si="20"/>
        <v>0</v>
      </c>
      <c r="K162" s="169"/>
      <c r="L162" s="170"/>
      <c r="M162" s="171" t="s">
        <v>1</v>
      </c>
      <c r="N162" s="172" t="s">
        <v>35</v>
      </c>
      <c r="O162" s="159">
        <v>0</v>
      </c>
      <c r="P162" s="159">
        <f t="shared" si="21"/>
        <v>0</v>
      </c>
      <c r="Q162" s="159">
        <v>7.3999999999999996E-2</v>
      </c>
      <c r="R162" s="159">
        <f t="shared" si="22"/>
        <v>0.37</v>
      </c>
      <c r="S162" s="159">
        <v>0</v>
      </c>
      <c r="T162" s="160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275</v>
      </c>
      <c r="AT162" s="161" t="s">
        <v>314</v>
      </c>
      <c r="AU162" s="161" t="s">
        <v>91</v>
      </c>
      <c r="AY162" s="14" t="s">
        <v>140</v>
      </c>
      <c r="BE162" s="162">
        <f t="shared" si="24"/>
        <v>0</v>
      </c>
      <c r="BF162" s="162">
        <f t="shared" si="25"/>
        <v>0</v>
      </c>
      <c r="BG162" s="162">
        <f t="shared" si="26"/>
        <v>0</v>
      </c>
      <c r="BH162" s="162">
        <f t="shared" si="27"/>
        <v>0</v>
      </c>
      <c r="BI162" s="162">
        <f t="shared" si="28"/>
        <v>0</v>
      </c>
      <c r="BJ162" s="14" t="s">
        <v>91</v>
      </c>
      <c r="BK162" s="162">
        <f t="shared" si="29"/>
        <v>0</v>
      </c>
      <c r="BL162" s="14" t="s">
        <v>204</v>
      </c>
      <c r="BM162" s="161" t="s">
        <v>470</v>
      </c>
    </row>
    <row r="163" spans="1:65" s="2" customFormat="1" ht="37.950000000000003" customHeight="1">
      <c r="A163" s="26"/>
      <c r="B163" s="149"/>
      <c r="C163" s="163" t="s">
        <v>261</v>
      </c>
      <c r="D163" s="163" t="s">
        <v>314</v>
      </c>
      <c r="E163" s="164" t="s">
        <v>471</v>
      </c>
      <c r="F163" s="165" t="s">
        <v>472</v>
      </c>
      <c r="G163" s="166" t="s">
        <v>343</v>
      </c>
      <c r="H163" s="167">
        <v>8</v>
      </c>
      <c r="I163" s="168"/>
      <c r="J163" s="168">
        <f t="shared" si="20"/>
        <v>0</v>
      </c>
      <c r="K163" s="169"/>
      <c r="L163" s="170"/>
      <c r="M163" s="171" t="s">
        <v>1</v>
      </c>
      <c r="N163" s="172" t="s">
        <v>35</v>
      </c>
      <c r="O163" s="159">
        <v>0</v>
      </c>
      <c r="P163" s="159">
        <f t="shared" si="21"/>
        <v>0</v>
      </c>
      <c r="Q163" s="159">
        <v>7.3999999999999996E-2</v>
      </c>
      <c r="R163" s="159">
        <f t="shared" si="22"/>
        <v>0.59199999999999997</v>
      </c>
      <c r="S163" s="159">
        <v>0</v>
      </c>
      <c r="T163" s="160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275</v>
      </c>
      <c r="AT163" s="161" t="s">
        <v>314</v>
      </c>
      <c r="AU163" s="161" t="s">
        <v>91</v>
      </c>
      <c r="AY163" s="14" t="s">
        <v>140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4" t="s">
        <v>91</v>
      </c>
      <c r="BK163" s="162">
        <f t="shared" si="29"/>
        <v>0</v>
      </c>
      <c r="BL163" s="14" t="s">
        <v>204</v>
      </c>
      <c r="BM163" s="161" t="s">
        <v>473</v>
      </c>
    </row>
    <row r="164" spans="1:65" s="2" customFormat="1" ht="37.950000000000003" customHeight="1">
      <c r="A164" s="26"/>
      <c r="B164" s="149"/>
      <c r="C164" s="163" t="s">
        <v>267</v>
      </c>
      <c r="D164" s="163" t="s">
        <v>314</v>
      </c>
      <c r="E164" s="164" t="s">
        <v>474</v>
      </c>
      <c r="F164" s="165" t="s">
        <v>475</v>
      </c>
      <c r="G164" s="166" t="s">
        <v>343</v>
      </c>
      <c r="H164" s="167">
        <v>2</v>
      </c>
      <c r="I164" s="168"/>
      <c r="J164" s="168">
        <f t="shared" si="20"/>
        <v>0</v>
      </c>
      <c r="K164" s="169"/>
      <c r="L164" s="170"/>
      <c r="M164" s="171" t="s">
        <v>1</v>
      </c>
      <c r="N164" s="172" t="s">
        <v>35</v>
      </c>
      <c r="O164" s="159">
        <v>0</v>
      </c>
      <c r="P164" s="159">
        <f t="shared" si="21"/>
        <v>0</v>
      </c>
      <c r="Q164" s="159">
        <v>7.3999999999999996E-2</v>
      </c>
      <c r="R164" s="159">
        <f t="shared" si="22"/>
        <v>0.14799999999999999</v>
      </c>
      <c r="S164" s="159">
        <v>0</v>
      </c>
      <c r="T164" s="160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275</v>
      </c>
      <c r="AT164" s="161" t="s">
        <v>314</v>
      </c>
      <c r="AU164" s="161" t="s">
        <v>91</v>
      </c>
      <c r="AY164" s="14" t="s">
        <v>140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4" t="s">
        <v>91</v>
      </c>
      <c r="BK164" s="162">
        <f t="shared" si="29"/>
        <v>0</v>
      </c>
      <c r="BL164" s="14" t="s">
        <v>204</v>
      </c>
      <c r="BM164" s="161" t="s">
        <v>476</v>
      </c>
    </row>
    <row r="165" spans="1:65" s="2" customFormat="1" ht="37.950000000000003" customHeight="1">
      <c r="A165" s="26"/>
      <c r="B165" s="149"/>
      <c r="C165" s="163" t="s">
        <v>275</v>
      </c>
      <c r="D165" s="163" t="s">
        <v>314</v>
      </c>
      <c r="E165" s="164" t="s">
        <v>477</v>
      </c>
      <c r="F165" s="165" t="s">
        <v>478</v>
      </c>
      <c r="G165" s="166" t="s">
        <v>343</v>
      </c>
      <c r="H165" s="167">
        <v>4</v>
      </c>
      <c r="I165" s="168"/>
      <c r="J165" s="168">
        <f t="shared" si="20"/>
        <v>0</v>
      </c>
      <c r="K165" s="169"/>
      <c r="L165" s="170"/>
      <c r="M165" s="171" t="s">
        <v>1</v>
      </c>
      <c r="N165" s="172" t="s">
        <v>35</v>
      </c>
      <c r="O165" s="159">
        <v>0</v>
      </c>
      <c r="P165" s="159">
        <f t="shared" si="21"/>
        <v>0</v>
      </c>
      <c r="Q165" s="159">
        <v>7.3999999999999996E-2</v>
      </c>
      <c r="R165" s="159">
        <f t="shared" si="22"/>
        <v>0.29599999999999999</v>
      </c>
      <c r="S165" s="159">
        <v>0</v>
      </c>
      <c r="T165" s="160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275</v>
      </c>
      <c r="AT165" s="161" t="s">
        <v>314</v>
      </c>
      <c r="AU165" s="161" t="s">
        <v>91</v>
      </c>
      <c r="AY165" s="14" t="s">
        <v>140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4" t="s">
        <v>91</v>
      </c>
      <c r="BK165" s="162">
        <f t="shared" si="29"/>
        <v>0</v>
      </c>
      <c r="BL165" s="14" t="s">
        <v>204</v>
      </c>
      <c r="BM165" s="161" t="s">
        <v>479</v>
      </c>
    </row>
    <row r="166" spans="1:65" s="2" customFormat="1" ht="37.950000000000003" customHeight="1">
      <c r="A166" s="26"/>
      <c r="B166" s="149"/>
      <c r="C166" s="163" t="s">
        <v>279</v>
      </c>
      <c r="D166" s="163" t="s">
        <v>314</v>
      </c>
      <c r="E166" s="164" t="s">
        <v>480</v>
      </c>
      <c r="F166" s="165" t="s">
        <v>481</v>
      </c>
      <c r="G166" s="166" t="s">
        <v>343</v>
      </c>
      <c r="H166" s="167">
        <v>2</v>
      </c>
      <c r="I166" s="168"/>
      <c r="J166" s="168">
        <f t="shared" si="20"/>
        <v>0</v>
      </c>
      <c r="K166" s="169"/>
      <c r="L166" s="170"/>
      <c r="M166" s="171" t="s">
        <v>1</v>
      </c>
      <c r="N166" s="172" t="s">
        <v>35</v>
      </c>
      <c r="O166" s="159">
        <v>0</v>
      </c>
      <c r="P166" s="159">
        <f t="shared" si="21"/>
        <v>0</v>
      </c>
      <c r="Q166" s="159">
        <v>7.3999999999999996E-2</v>
      </c>
      <c r="R166" s="159">
        <f t="shared" si="22"/>
        <v>0.14799999999999999</v>
      </c>
      <c r="S166" s="159">
        <v>0</v>
      </c>
      <c r="T166" s="160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275</v>
      </c>
      <c r="AT166" s="161" t="s">
        <v>314</v>
      </c>
      <c r="AU166" s="161" t="s">
        <v>91</v>
      </c>
      <c r="AY166" s="14" t="s">
        <v>140</v>
      </c>
      <c r="BE166" s="162">
        <f t="shared" si="24"/>
        <v>0</v>
      </c>
      <c r="BF166" s="162">
        <f t="shared" si="25"/>
        <v>0</v>
      </c>
      <c r="BG166" s="162">
        <f t="shared" si="26"/>
        <v>0</v>
      </c>
      <c r="BH166" s="162">
        <f t="shared" si="27"/>
        <v>0</v>
      </c>
      <c r="BI166" s="162">
        <f t="shared" si="28"/>
        <v>0</v>
      </c>
      <c r="BJ166" s="14" t="s">
        <v>91</v>
      </c>
      <c r="BK166" s="162">
        <f t="shared" si="29"/>
        <v>0</v>
      </c>
      <c r="BL166" s="14" t="s">
        <v>204</v>
      </c>
      <c r="BM166" s="161" t="s">
        <v>482</v>
      </c>
    </row>
    <row r="167" spans="1:65" s="2" customFormat="1" ht="37.950000000000003" customHeight="1">
      <c r="A167" s="26"/>
      <c r="B167" s="149"/>
      <c r="C167" s="163" t="s">
        <v>283</v>
      </c>
      <c r="D167" s="163" t="s">
        <v>314</v>
      </c>
      <c r="E167" s="164" t="s">
        <v>483</v>
      </c>
      <c r="F167" s="165" t="s">
        <v>484</v>
      </c>
      <c r="G167" s="166" t="s">
        <v>343</v>
      </c>
      <c r="H167" s="167">
        <v>1</v>
      </c>
      <c r="I167" s="168"/>
      <c r="J167" s="168">
        <f t="shared" si="20"/>
        <v>0</v>
      </c>
      <c r="K167" s="169"/>
      <c r="L167" s="170"/>
      <c r="M167" s="171" t="s">
        <v>1</v>
      </c>
      <c r="N167" s="172" t="s">
        <v>35</v>
      </c>
      <c r="O167" s="159">
        <v>0</v>
      </c>
      <c r="P167" s="159">
        <f t="shared" si="21"/>
        <v>0</v>
      </c>
      <c r="Q167" s="159">
        <v>7.3999999999999996E-2</v>
      </c>
      <c r="R167" s="159">
        <f t="shared" si="22"/>
        <v>7.3999999999999996E-2</v>
      </c>
      <c r="S167" s="159">
        <v>0</v>
      </c>
      <c r="T167" s="160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275</v>
      </c>
      <c r="AT167" s="161" t="s">
        <v>314</v>
      </c>
      <c r="AU167" s="161" t="s">
        <v>91</v>
      </c>
      <c r="AY167" s="14" t="s">
        <v>140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4" t="s">
        <v>91</v>
      </c>
      <c r="BK167" s="162">
        <f t="shared" si="29"/>
        <v>0</v>
      </c>
      <c r="BL167" s="14" t="s">
        <v>204</v>
      </c>
      <c r="BM167" s="161" t="s">
        <v>485</v>
      </c>
    </row>
    <row r="168" spans="1:65" s="2" customFormat="1" ht="37.950000000000003" customHeight="1">
      <c r="A168" s="26"/>
      <c r="B168" s="149"/>
      <c r="C168" s="163" t="s">
        <v>287</v>
      </c>
      <c r="D168" s="163" t="s">
        <v>314</v>
      </c>
      <c r="E168" s="164" t="s">
        <v>486</v>
      </c>
      <c r="F168" s="165" t="s">
        <v>487</v>
      </c>
      <c r="G168" s="166" t="s">
        <v>343</v>
      </c>
      <c r="H168" s="167">
        <v>1</v>
      </c>
      <c r="I168" s="168"/>
      <c r="J168" s="168">
        <f t="shared" si="20"/>
        <v>0</v>
      </c>
      <c r="K168" s="169"/>
      <c r="L168" s="170"/>
      <c r="M168" s="171" t="s">
        <v>1</v>
      </c>
      <c r="N168" s="172" t="s">
        <v>35</v>
      </c>
      <c r="O168" s="159">
        <v>0</v>
      </c>
      <c r="P168" s="159">
        <f t="shared" si="21"/>
        <v>0</v>
      </c>
      <c r="Q168" s="159">
        <v>7.3999999999999996E-2</v>
      </c>
      <c r="R168" s="159">
        <f t="shared" si="22"/>
        <v>7.3999999999999996E-2</v>
      </c>
      <c r="S168" s="159">
        <v>0</v>
      </c>
      <c r="T168" s="160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275</v>
      </c>
      <c r="AT168" s="161" t="s">
        <v>314</v>
      </c>
      <c r="AU168" s="161" t="s">
        <v>91</v>
      </c>
      <c r="AY168" s="14" t="s">
        <v>140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4" t="s">
        <v>91</v>
      </c>
      <c r="BK168" s="162">
        <f t="shared" si="29"/>
        <v>0</v>
      </c>
      <c r="BL168" s="14" t="s">
        <v>204</v>
      </c>
      <c r="BM168" s="161" t="s">
        <v>488</v>
      </c>
    </row>
    <row r="169" spans="1:65" s="2" customFormat="1" ht="37.950000000000003" customHeight="1">
      <c r="A169" s="26"/>
      <c r="B169" s="149"/>
      <c r="C169" s="163" t="s">
        <v>291</v>
      </c>
      <c r="D169" s="163" t="s">
        <v>314</v>
      </c>
      <c r="E169" s="164" t="s">
        <v>489</v>
      </c>
      <c r="F169" s="165" t="s">
        <v>490</v>
      </c>
      <c r="G169" s="166" t="s">
        <v>343</v>
      </c>
      <c r="H169" s="167">
        <v>4</v>
      </c>
      <c r="I169" s="168"/>
      <c r="J169" s="168">
        <f t="shared" si="20"/>
        <v>0</v>
      </c>
      <c r="K169" s="169"/>
      <c r="L169" s="170"/>
      <c r="M169" s="171" t="s">
        <v>1</v>
      </c>
      <c r="N169" s="172" t="s">
        <v>35</v>
      </c>
      <c r="O169" s="159">
        <v>0</v>
      </c>
      <c r="P169" s="159">
        <f t="shared" si="21"/>
        <v>0</v>
      </c>
      <c r="Q169" s="159">
        <v>7.3999999999999996E-2</v>
      </c>
      <c r="R169" s="159">
        <f t="shared" si="22"/>
        <v>0.29599999999999999</v>
      </c>
      <c r="S169" s="159">
        <v>0</v>
      </c>
      <c r="T169" s="160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275</v>
      </c>
      <c r="AT169" s="161" t="s">
        <v>314</v>
      </c>
      <c r="AU169" s="161" t="s">
        <v>91</v>
      </c>
      <c r="AY169" s="14" t="s">
        <v>140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4" t="s">
        <v>91</v>
      </c>
      <c r="BK169" s="162">
        <f t="shared" si="29"/>
        <v>0</v>
      </c>
      <c r="BL169" s="14" t="s">
        <v>204</v>
      </c>
      <c r="BM169" s="161" t="s">
        <v>491</v>
      </c>
    </row>
    <row r="170" spans="1:65" s="2" customFormat="1" ht="24.15" customHeight="1">
      <c r="A170" s="26"/>
      <c r="B170" s="149"/>
      <c r="C170" s="163" t="s">
        <v>295</v>
      </c>
      <c r="D170" s="163" t="s">
        <v>314</v>
      </c>
      <c r="E170" s="164" t="s">
        <v>492</v>
      </c>
      <c r="F170" s="165" t="s">
        <v>493</v>
      </c>
      <c r="G170" s="166" t="s">
        <v>343</v>
      </c>
      <c r="H170" s="167">
        <v>2</v>
      </c>
      <c r="I170" s="168"/>
      <c r="J170" s="168">
        <f t="shared" si="20"/>
        <v>0</v>
      </c>
      <c r="K170" s="169"/>
      <c r="L170" s="170"/>
      <c r="M170" s="171" t="s">
        <v>1</v>
      </c>
      <c r="N170" s="172" t="s">
        <v>35</v>
      </c>
      <c r="O170" s="159">
        <v>0</v>
      </c>
      <c r="P170" s="159">
        <f t="shared" si="21"/>
        <v>0</v>
      </c>
      <c r="Q170" s="159">
        <v>4.4999999999999998E-2</v>
      </c>
      <c r="R170" s="159">
        <f t="shared" si="22"/>
        <v>0.09</v>
      </c>
      <c r="S170" s="159">
        <v>0</v>
      </c>
      <c r="T170" s="160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275</v>
      </c>
      <c r="AT170" s="161" t="s">
        <v>314</v>
      </c>
      <c r="AU170" s="161" t="s">
        <v>91</v>
      </c>
      <c r="AY170" s="14" t="s">
        <v>140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4" t="s">
        <v>91</v>
      </c>
      <c r="BK170" s="162">
        <f t="shared" si="29"/>
        <v>0</v>
      </c>
      <c r="BL170" s="14" t="s">
        <v>204</v>
      </c>
      <c r="BM170" s="161" t="s">
        <v>494</v>
      </c>
    </row>
    <row r="171" spans="1:65" s="2" customFormat="1" ht="24.15" customHeight="1">
      <c r="A171" s="26"/>
      <c r="B171" s="149"/>
      <c r="C171" s="150" t="s">
        <v>299</v>
      </c>
      <c r="D171" s="150" t="s">
        <v>142</v>
      </c>
      <c r="E171" s="151" t="s">
        <v>495</v>
      </c>
      <c r="F171" s="152" t="s">
        <v>496</v>
      </c>
      <c r="G171" s="153" t="s">
        <v>211</v>
      </c>
      <c r="H171" s="154">
        <v>23.5</v>
      </c>
      <c r="I171" s="155"/>
      <c r="J171" s="155">
        <f t="shared" si="20"/>
        <v>0</v>
      </c>
      <c r="K171" s="156"/>
      <c r="L171" s="27"/>
      <c r="M171" s="157" t="s">
        <v>1</v>
      </c>
      <c r="N171" s="158" t="s">
        <v>35</v>
      </c>
      <c r="O171" s="159">
        <v>0.70399999999999996</v>
      </c>
      <c r="P171" s="159">
        <f t="shared" si="21"/>
        <v>16.544</v>
      </c>
      <c r="Q171" s="159">
        <v>2.1000000000000001E-4</v>
      </c>
      <c r="R171" s="159">
        <f t="shared" si="22"/>
        <v>4.9350000000000002E-3</v>
      </c>
      <c r="S171" s="159">
        <v>0</v>
      </c>
      <c r="T171" s="160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204</v>
      </c>
      <c r="AT171" s="161" t="s">
        <v>142</v>
      </c>
      <c r="AU171" s="161" t="s">
        <v>91</v>
      </c>
      <c r="AY171" s="14" t="s">
        <v>140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4" t="s">
        <v>91</v>
      </c>
      <c r="BK171" s="162">
        <f t="shared" si="29"/>
        <v>0</v>
      </c>
      <c r="BL171" s="14" t="s">
        <v>204</v>
      </c>
      <c r="BM171" s="161" t="s">
        <v>497</v>
      </c>
    </row>
    <row r="172" spans="1:65" s="2" customFormat="1" ht="37.950000000000003" customHeight="1">
      <c r="A172" s="26"/>
      <c r="B172" s="149"/>
      <c r="C172" s="163" t="s">
        <v>303</v>
      </c>
      <c r="D172" s="163" t="s">
        <v>314</v>
      </c>
      <c r="E172" s="164" t="s">
        <v>459</v>
      </c>
      <c r="F172" s="165" t="s">
        <v>460</v>
      </c>
      <c r="G172" s="166" t="s">
        <v>211</v>
      </c>
      <c r="H172" s="167">
        <v>24.675000000000001</v>
      </c>
      <c r="I172" s="168"/>
      <c r="J172" s="168">
        <f t="shared" si="20"/>
        <v>0</v>
      </c>
      <c r="K172" s="169"/>
      <c r="L172" s="170"/>
      <c r="M172" s="171" t="s">
        <v>1</v>
      </c>
      <c r="N172" s="172" t="s">
        <v>35</v>
      </c>
      <c r="O172" s="159">
        <v>0</v>
      </c>
      <c r="P172" s="159">
        <f t="shared" si="21"/>
        <v>0</v>
      </c>
      <c r="Q172" s="159">
        <v>1E-4</v>
      </c>
      <c r="R172" s="159">
        <f t="shared" si="22"/>
        <v>2.4675000000000001E-3</v>
      </c>
      <c r="S172" s="159">
        <v>0</v>
      </c>
      <c r="T172" s="160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275</v>
      </c>
      <c r="AT172" s="161" t="s">
        <v>314</v>
      </c>
      <c r="AU172" s="161" t="s">
        <v>91</v>
      </c>
      <c r="AY172" s="14" t="s">
        <v>140</v>
      </c>
      <c r="BE172" s="162">
        <f t="shared" si="24"/>
        <v>0</v>
      </c>
      <c r="BF172" s="162">
        <f t="shared" si="25"/>
        <v>0</v>
      </c>
      <c r="BG172" s="162">
        <f t="shared" si="26"/>
        <v>0</v>
      </c>
      <c r="BH172" s="162">
        <f t="shared" si="27"/>
        <v>0</v>
      </c>
      <c r="BI172" s="162">
        <f t="shared" si="28"/>
        <v>0</v>
      </c>
      <c r="BJ172" s="14" t="s">
        <v>91</v>
      </c>
      <c r="BK172" s="162">
        <f t="shared" si="29"/>
        <v>0</v>
      </c>
      <c r="BL172" s="14" t="s">
        <v>204</v>
      </c>
      <c r="BM172" s="161" t="s">
        <v>498</v>
      </c>
    </row>
    <row r="173" spans="1:65" s="2" customFormat="1" ht="37.950000000000003" customHeight="1">
      <c r="A173" s="26"/>
      <c r="B173" s="149"/>
      <c r="C173" s="163" t="s">
        <v>309</v>
      </c>
      <c r="D173" s="163" t="s">
        <v>314</v>
      </c>
      <c r="E173" s="164" t="s">
        <v>462</v>
      </c>
      <c r="F173" s="165" t="s">
        <v>463</v>
      </c>
      <c r="G173" s="166" t="s">
        <v>211</v>
      </c>
      <c r="H173" s="167">
        <v>24.675000000000001</v>
      </c>
      <c r="I173" s="168"/>
      <c r="J173" s="168">
        <f t="shared" si="20"/>
        <v>0</v>
      </c>
      <c r="K173" s="169"/>
      <c r="L173" s="170"/>
      <c r="M173" s="171" t="s">
        <v>1</v>
      </c>
      <c r="N173" s="172" t="s">
        <v>35</v>
      </c>
      <c r="O173" s="159">
        <v>0</v>
      </c>
      <c r="P173" s="159">
        <f t="shared" si="21"/>
        <v>0</v>
      </c>
      <c r="Q173" s="159">
        <v>1E-4</v>
      </c>
      <c r="R173" s="159">
        <f t="shared" si="22"/>
        <v>2.4675000000000001E-3</v>
      </c>
      <c r="S173" s="159">
        <v>0</v>
      </c>
      <c r="T173" s="160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275</v>
      </c>
      <c r="AT173" s="161" t="s">
        <v>314</v>
      </c>
      <c r="AU173" s="161" t="s">
        <v>91</v>
      </c>
      <c r="AY173" s="14" t="s">
        <v>140</v>
      </c>
      <c r="BE173" s="162">
        <f t="shared" si="24"/>
        <v>0</v>
      </c>
      <c r="BF173" s="162">
        <f t="shared" si="25"/>
        <v>0</v>
      </c>
      <c r="BG173" s="162">
        <f t="shared" si="26"/>
        <v>0</v>
      </c>
      <c r="BH173" s="162">
        <f t="shared" si="27"/>
        <v>0</v>
      </c>
      <c r="BI173" s="162">
        <f t="shared" si="28"/>
        <v>0</v>
      </c>
      <c r="BJ173" s="14" t="s">
        <v>91</v>
      </c>
      <c r="BK173" s="162">
        <f t="shared" si="29"/>
        <v>0</v>
      </c>
      <c r="BL173" s="14" t="s">
        <v>204</v>
      </c>
      <c r="BM173" s="161" t="s">
        <v>499</v>
      </c>
    </row>
    <row r="174" spans="1:65" s="2" customFormat="1" ht="37.950000000000003" customHeight="1">
      <c r="A174" s="26"/>
      <c r="B174" s="149"/>
      <c r="C174" s="163" t="s">
        <v>313</v>
      </c>
      <c r="D174" s="163" t="s">
        <v>314</v>
      </c>
      <c r="E174" s="164" t="s">
        <v>500</v>
      </c>
      <c r="F174" s="165" t="s">
        <v>501</v>
      </c>
      <c r="G174" s="166" t="s">
        <v>343</v>
      </c>
      <c r="H174" s="167">
        <v>1</v>
      </c>
      <c r="I174" s="168"/>
      <c r="J174" s="168">
        <f t="shared" si="20"/>
        <v>0</v>
      </c>
      <c r="K174" s="169"/>
      <c r="L174" s="170"/>
      <c r="M174" s="171" t="s">
        <v>1</v>
      </c>
      <c r="N174" s="172" t="s">
        <v>35</v>
      </c>
      <c r="O174" s="159">
        <v>0</v>
      </c>
      <c r="P174" s="159">
        <f t="shared" si="21"/>
        <v>0</v>
      </c>
      <c r="Q174" s="159">
        <v>4.6019999999999998E-2</v>
      </c>
      <c r="R174" s="159">
        <f t="shared" si="22"/>
        <v>4.6019999999999998E-2</v>
      </c>
      <c r="S174" s="159">
        <v>0</v>
      </c>
      <c r="T174" s="160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275</v>
      </c>
      <c r="AT174" s="161" t="s">
        <v>314</v>
      </c>
      <c r="AU174" s="161" t="s">
        <v>91</v>
      </c>
      <c r="AY174" s="14" t="s">
        <v>140</v>
      </c>
      <c r="BE174" s="162">
        <f t="shared" si="24"/>
        <v>0</v>
      </c>
      <c r="BF174" s="162">
        <f t="shared" si="25"/>
        <v>0</v>
      </c>
      <c r="BG174" s="162">
        <f t="shared" si="26"/>
        <v>0</v>
      </c>
      <c r="BH174" s="162">
        <f t="shared" si="27"/>
        <v>0</v>
      </c>
      <c r="BI174" s="162">
        <f t="shared" si="28"/>
        <v>0</v>
      </c>
      <c r="BJ174" s="14" t="s">
        <v>91</v>
      </c>
      <c r="BK174" s="162">
        <f t="shared" si="29"/>
        <v>0</v>
      </c>
      <c r="BL174" s="14" t="s">
        <v>204</v>
      </c>
      <c r="BM174" s="161" t="s">
        <v>502</v>
      </c>
    </row>
    <row r="175" spans="1:65" s="2" customFormat="1" ht="24.15" customHeight="1">
      <c r="A175" s="26"/>
      <c r="B175" s="149"/>
      <c r="C175" s="163" t="s">
        <v>318</v>
      </c>
      <c r="D175" s="163" t="s">
        <v>314</v>
      </c>
      <c r="E175" s="164" t="s">
        <v>503</v>
      </c>
      <c r="F175" s="165" t="s">
        <v>504</v>
      </c>
      <c r="G175" s="166" t="s">
        <v>343</v>
      </c>
      <c r="H175" s="167">
        <v>1</v>
      </c>
      <c r="I175" s="168"/>
      <c r="J175" s="168">
        <f t="shared" si="20"/>
        <v>0</v>
      </c>
      <c r="K175" s="169"/>
      <c r="L175" s="170"/>
      <c r="M175" s="171" t="s">
        <v>1</v>
      </c>
      <c r="N175" s="172" t="s">
        <v>35</v>
      </c>
      <c r="O175" s="159">
        <v>0</v>
      </c>
      <c r="P175" s="159">
        <f t="shared" si="21"/>
        <v>0</v>
      </c>
      <c r="Q175" s="159">
        <v>4.6019999999999998E-2</v>
      </c>
      <c r="R175" s="159">
        <f t="shared" si="22"/>
        <v>4.6019999999999998E-2</v>
      </c>
      <c r="S175" s="159">
        <v>0</v>
      </c>
      <c r="T175" s="16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275</v>
      </c>
      <c r="AT175" s="161" t="s">
        <v>314</v>
      </c>
      <c r="AU175" s="161" t="s">
        <v>91</v>
      </c>
      <c r="AY175" s="14" t="s">
        <v>140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4" t="s">
        <v>91</v>
      </c>
      <c r="BK175" s="162">
        <f t="shared" si="29"/>
        <v>0</v>
      </c>
      <c r="BL175" s="14" t="s">
        <v>204</v>
      </c>
      <c r="BM175" s="161" t="s">
        <v>505</v>
      </c>
    </row>
    <row r="176" spans="1:65" s="2" customFormat="1" ht="24.15" customHeight="1">
      <c r="A176" s="26"/>
      <c r="B176" s="149"/>
      <c r="C176" s="163" t="s">
        <v>324</v>
      </c>
      <c r="D176" s="163" t="s">
        <v>314</v>
      </c>
      <c r="E176" s="164" t="s">
        <v>506</v>
      </c>
      <c r="F176" s="165" t="s">
        <v>507</v>
      </c>
      <c r="G176" s="166" t="s">
        <v>343</v>
      </c>
      <c r="H176" s="167">
        <v>1</v>
      </c>
      <c r="I176" s="168"/>
      <c r="J176" s="168">
        <f t="shared" si="20"/>
        <v>0</v>
      </c>
      <c r="K176" s="169"/>
      <c r="L176" s="170"/>
      <c r="M176" s="171" t="s">
        <v>1</v>
      </c>
      <c r="N176" s="172" t="s">
        <v>35</v>
      </c>
      <c r="O176" s="159">
        <v>0</v>
      </c>
      <c r="P176" s="159">
        <f t="shared" si="21"/>
        <v>0</v>
      </c>
      <c r="Q176" s="159">
        <v>4.6019999999999998E-2</v>
      </c>
      <c r="R176" s="159">
        <f t="shared" si="22"/>
        <v>4.6019999999999998E-2</v>
      </c>
      <c r="S176" s="159">
        <v>0</v>
      </c>
      <c r="T176" s="160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275</v>
      </c>
      <c r="AT176" s="161" t="s">
        <v>314</v>
      </c>
      <c r="AU176" s="161" t="s">
        <v>91</v>
      </c>
      <c r="AY176" s="14" t="s">
        <v>140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4" t="s">
        <v>91</v>
      </c>
      <c r="BK176" s="162">
        <f t="shared" si="29"/>
        <v>0</v>
      </c>
      <c r="BL176" s="14" t="s">
        <v>204</v>
      </c>
      <c r="BM176" s="161" t="s">
        <v>508</v>
      </c>
    </row>
    <row r="177" spans="1:65" s="2" customFormat="1" ht="24.15" customHeight="1">
      <c r="A177" s="26"/>
      <c r="B177" s="149"/>
      <c r="C177" s="150" t="s">
        <v>329</v>
      </c>
      <c r="D177" s="150" t="s">
        <v>142</v>
      </c>
      <c r="E177" s="151" t="s">
        <v>509</v>
      </c>
      <c r="F177" s="152" t="s">
        <v>510</v>
      </c>
      <c r="G177" s="153" t="s">
        <v>343</v>
      </c>
      <c r="H177" s="154">
        <v>38</v>
      </c>
      <c r="I177" s="155"/>
      <c r="J177" s="155">
        <f t="shared" si="20"/>
        <v>0</v>
      </c>
      <c r="K177" s="156"/>
      <c r="L177" s="27"/>
      <c r="M177" s="157" t="s">
        <v>1</v>
      </c>
      <c r="N177" s="158" t="s">
        <v>35</v>
      </c>
      <c r="O177" s="159">
        <v>0.1</v>
      </c>
      <c r="P177" s="159">
        <f t="shared" si="21"/>
        <v>3.8000000000000003</v>
      </c>
      <c r="Q177" s="159">
        <v>0</v>
      </c>
      <c r="R177" s="159">
        <f t="shared" si="22"/>
        <v>0</v>
      </c>
      <c r="S177" s="159">
        <v>3.0000000000000001E-3</v>
      </c>
      <c r="T177" s="160">
        <f t="shared" si="23"/>
        <v>0.114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204</v>
      </c>
      <c r="AT177" s="161" t="s">
        <v>142</v>
      </c>
      <c r="AU177" s="161" t="s">
        <v>91</v>
      </c>
      <c r="AY177" s="14" t="s">
        <v>140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4" t="s">
        <v>91</v>
      </c>
      <c r="BK177" s="162">
        <f t="shared" si="29"/>
        <v>0</v>
      </c>
      <c r="BL177" s="14" t="s">
        <v>204</v>
      </c>
      <c r="BM177" s="161" t="s">
        <v>511</v>
      </c>
    </row>
    <row r="178" spans="1:65" s="2" customFormat="1" ht="24.15" customHeight="1">
      <c r="A178" s="26"/>
      <c r="B178" s="149"/>
      <c r="C178" s="150" t="s">
        <v>334</v>
      </c>
      <c r="D178" s="150" t="s">
        <v>142</v>
      </c>
      <c r="E178" s="151" t="s">
        <v>319</v>
      </c>
      <c r="F178" s="152" t="s">
        <v>320</v>
      </c>
      <c r="G178" s="153" t="s">
        <v>239</v>
      </c>
      <c r="H178" s="154">
        <v>3.1459999999999999</v>
      </c>
      <c r="I178" s="155"/>
      <c r="J178" s="155">
        <f t="shared" si="20"/>
        <v>0</v>
      </c>
      <c r="K178" s="156"/>
      <c r="L178" s="27"/>
      <c r="M178" s="157" t="s">
        <v>1</v>
      </c>
      <c r="N178" s="158" t="s">
        <v>35</v>
      </c>
      <c r="O178" s="159">
        <v>2.2890000000000001</v>
      </c>
      <c r="P178" s="159">
        <f t="shared" si="21"/>
        <v>7.2011940000000001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204</v>
      </c>
      <c r="AT178" s="161" t="s">
        <v>142</v>
      </c>
      <c r="AU178" s="161" t="s">
        <v>91</v>
      </c>
      <c r="AY178" s="14" t="s">
        <v>140</v>
      </c>
      <c r="BE178" s="162">
        <f t="shared" si="24"/>
        <v>0</v>
      </c>
      <c r="BF178" s="162">
        <f t="shared" si="25"/>
        <v>0</v>
      </c>
      <c r="BG178" s="162">
        <f t="shared" si="26"/>
        <v>0</v>
      </c>
      <c r="BH178" s="162">
        <f t="shared" si="27"/>
        <v>0</v>
      </c>
      <c r="BI178" s="162">
        <f t="shared" si="28"/>
        <v>0</v>
      </c>
      <c r="BJ178" s="14" t="s">
        <v>91</v>
      </c>
      <c r="BK178" s="162">
        <f t="shared" si="29"/>
        <v>0</v>
      </c>
      <c r="BL178" s="14" t="s">
        <v>204</v>
      </c>
      <c r="BM178" s="161" t="s">
        <v>512</v>
      </c>
    </row>
    <row r="179" spans="1:65" s="12" customFormat="1" ht="22.95" customHeight="1">
      <c r="B179" s="137"/>
      <c r="D179" s="138" t="s">
        <v>68</v>
      </c>
      <c r="E179" s="147" t="s">
        <v>513</v>
      </c>
      <c r="F179" s="147" t="s">
        <v>514</v>
      </c>
      <c r="J179" s="148">
        <f>BK179</f>
        <v>0</v>
      </c>
      <c r="L179" s="137"/>
      <c r="M179" s="141"/>
      <c r="N179" s="142"/>
      <c r="O179" s="142"/>
      <c r="P179" s="143">
        <f>SUM(P180:P184)</f>
        <v>22.301210000000001</v>
      </c>
      <c r="Q179" s="142"/>
      <c r="R179" s="143">
        <f>SUM(R180:R184)</f>
        <v>4.8449249999999999E-2</v>
      </c>
      <c r="S179" s="142"/>
      <c r="T179" s="144">
        <f>SUM(T180:T184)</f>
        <v>0</v>
      </c>
      <c r="AR179" s="138" t="s">
        <v>91</v>
      </c>
      <c r="AT179" s="145" t="s">
        <v>68</v>
      </c>
      <c r="AU179" s="145" t="s">
        <v>77</v>
      </c>
      <c r="AY179" s="138" t="s">
        <v>140</v>
      </c>
      <c r="BK179" s="146">
        <f>SUM(BK180:BK184)</f>
        <v>0</v>
      </c>
    </row>
    <row r="180" spans="1:65" s="2" customFormat="1" ht="24.15" customHeight="1">
      <c r="A180" s="26"/>
      <c r="B180" s="149"/>
      <c r="C180" s="150" t="s">
        <v>340</v>
      </c>
      <c r="D180" s="150" t="s">
        <v>142</v>
      </c>
      <c r="E180" s="151" t="s">
        <v>515</v>
      </c>
      <c r="F180" s="152" t="s">
        <v>516</v>
      </c>
      <c r="G180" s="153" t="s">
        <v>211</v>
      </c>
      <c r="H180" s="154">
        <v>252.45</v>
      </c>
      <c r="I180" s="155"/>
      <c r="J180" s="155">
        <f>ROUND(I180*H180,2)</f>
        <v>0</v>
      </c>
      <c r="K180" s="156"/>
      <c r="L180" s="27"/>
      <c r="M180" s="157" t="s">
        <v>1</v>
      </c>
      <c r="N180" s="158" t="s">
        <v>35</v>
      </c>
      <c r="O180" s="159">
        <v>2.5000000000000001E-2</v>
      </c>
      <c r="P180" s="159">
        <f>O180*H180</f>
        <v>6.3112500000000002</v>
      </c>
      <c r="Q180" s="159">
        <v>0</v>
      </c>
      <c r="R180" s="159">
        <f>Q180*H180</f>
        <v>0</v>
      </c>
      <c r="S180" s="159">
        <v>0</v>
      </c>
      <c r="T180" s="160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204</v>
      </c>
      <c r="AT180" s="161" t="s">
        <v>142</v>
      </c>
      <c r="AU180" s="161" t="s">
        <v>91</v>
      </c>
      <c r="AY180" s="14" t="s">
        <v>140</v>
      </c>
      <c r="BE180" s="162">
        <f>IF(N180="základná",J180,0)</f>
        <v>0</v>
      </c>
      <c r="BF180" s="162">
        <f>IF(N180="znížená",J180,0)</f>
        <v>0</v>
      </c>
      <c r="BG180" s="162">
        <f>IF(N180="zákl. prenesená",J180,0)</f>
        <v>0</v>
      </c>
      <c r="BH180" s="162">
        <f>IF(N180="zníž. prenesená",J180,0)</f>
        <v>0</v>
      </c>
      <c r="BI180" s="162">
        <f>IF(N180="nulová",J180,0)</f>
        <v>0</v>
      </c>
      <c r="BJ180" s="14" t="s">
        <v>91</v>
      </c>
      <c r="BK180" s="162">
        <f>ROUND(I180*H180,2)</f>
        <v>0</v>
      </c>
      <c r="BL180" s="14" t="s">
        <v>204</v>
      </c>
      <c r="BM180" s="161" t="s">
        <v>517</v>
      </c>
    </row>
    <row r="181" spans="1:65" s="2" customFormat="1" ht="24.15" customHeight="1">
      <c r="A181" s="26"/>
      <c r="B181" s="149"/>
      <c r="C181" s="150" t="s">
        <v>345</v>
      </c>
      <c r="D181" s="150" t="s">
        <v>142</v>
      </c>
      <c r="E181" s="151" t="s">
        <v>518</v>
      </c>
      <c r="F181" s="152" t="s">
        <v>519</v>
      </c>
      <c r="G181" s="153" t="s">
        <v>145</v>
      </c>
      <c r="H181" s="154">
        <v>100.56</v>
      </c>
      <c r="I181" s="155"/>
      <c r="J181" s="155">
        <f>ROUND(I181*H181,2)</f>
        <v>0</v>
      </c>
      <c r="K181" s="156"/>
      <c r="L181" s="27"/>
      <c r="M181" s="157" t="s">
        <v>1</v>
      </c>
      <c r="N181" s="158" t="s">
        <v>35</v>
      </c>
      <c r="O181" s="159">
        <v>4.4999999999999998E-2</v>
      </c>
      <c r="P181" s="159">
        <f>O181*H181</f>
        <v>4.5251999999999999</v>
      </c>
      <c r="Q181" s="159">
        <v>1.4999999999999999E-4</v>
      </c>
      <c r="R181" s="159">
        <f>Q181*H181</f>
        <v>1.5083999999999998E-2</v>
      </c>
      <c r="S181" s="159">
        <v>0</v>
      </c>
      <c r="T181" s="160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204</v>
      </c>
      <c r="AT181" s="161" t="s">
        <v>142</v>
      </c>
      <c r="AU181" s="161" t="s">
        <v>91</v>
      </c>
      <c r="AY181" s="14" t="s">
        <v>140</v>
      </c>
      <c r="BE181" s="162">
        <f>IF(N181="základná",J181,0)</f>
        <v>0</v>
      </c>
      <c r="BF181" s="162">
        <f>IF(N181="znížená",J181,0)</f>
        <v>0</v>
      </c>
      <c r="BG181" s="162">
        <f>IF(N181="zákl. prenesená",J181,0)</f>
        <v>0</v>
      </c>
      <c r="BH181" s="162">
        <f>IF(N181="zníž. prenesená",J181,0)</f>
        <v>0</v>
      </c>
      <c r="BI181" s="162">
        <f>IF(N181="nulová",J181,0)</f>
        <v>0</v>
      </c>
      <c r="BJ181" s="14" t="s">
        <v>91</v>
      </c>
      <c r="BK181" s="162">
        <f>ROUND(I181*H181,2)</f>
        <v>0</v>
      </c>
      <c r="BL181" s="14" t="s">
        <v>204</v>
      </c>
      <c r="BM181" s="161" t="s">
        <v>520</v>
      </c>
    </row>
    <row r="182" spans="1:65" s="2" customFormat="1" ht="24.15" customHeight="1">
      <c r="A182" s="26"/>
      <c r="B182" s="149"/>
      <c r="C182" s="150" t="s">
        <v>349</v>
      </c>
      <c r="D182" s="150" t="s">
        <v>142</v>
      </c>
      <c r="E182" s="151" t="s">
        <v>521</v>
      </c>
      <c r="F182" s="152" t="s">
        <v>522</v>
      </c>
      <c r="G182" s="153" t="s">
        <v>145</v>
      </c>
      <c r="H182" s="154">
        <v>76</v>
      </c>
      <c r="I182" s="155"/>
      <c r="J182" s="155">
        <f>ROUND(I182*H182,2)</f>
        <v>0</v>
      </c>
      <c r="K182" s="156"/>
      <c r="L182" s="27"/>
      <c r="M182" s="157" t="s">
        <v>1</v>
      </c>
      <c r="N182" s="158" t="s">
        <v>35</v>
      </c>
      <c r="O182" s="159">
        <v>6.5000000000000002E-2</v>
      </c>
      <c r="P182" s="159">
        <f>O182*H182</f>
        <v>4.9400000000000004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204</v>
      </c>
      <c r="AT182" s="161" t="s">
        <v>142</v>
      </c>
      <c r="AU182" s="161" t="s">
        <v>91</v>
      </c>
      <c r="AY182" s="14" t="s">
        <v>140</v>
      </c>
      <c r="BE182" s="162">
        <f>IF(N182="základná",J182,0)</f>
        <v>0</v>
      </c>
      <c r="BF182" s="162">
        <f>IF(N182="znížená",J182,0)</f>
        <v>0</v>
      </c>
      <c r="BG182" s="162">
        <f>IF(N182="zákl. prenesená",J182,0)</f>
        <v>0</v>
      </c>
      <c r="BH182" s="162">
        <f>IF(N182="zníž. prenesená",J182,0)</f>
        <v>0</v>
      </c>
      <c r="BI182" s="162">
        <f>IF(N182="nulová",J182,0)</f>
        <v>0</v>
      </c>
      <c r="BJ182" s="14" t="s">
        <v>91</v>
      </c>
      <c r="BK182" s="162">
        <f>ROUND(I182*H182,2)</f>
        <v>0</v>
      </c>
      <c r="BL182" s="14" t="s">
        <v>204</v>
      </c>
      <c r="BM182" s="161" t="s">
        <v>523</v>
      </c>
    </row>
    <row r="183" spans="1:65" s="2" customFormat="1" ht="37.950000000000003" customHeight="1">
      <c r="A183" s="26"/>
      <c r="B183" s="149"/>
      <c r="C183" s="150" t="s">
        <v>353</v>
      </c>
      <c r="D183" s="150" t="s">
        <v>142</v>
      </c>
      <c r="E183" s="151" t="s">
        <v>524</v>
      </c>
      <c r="F183" s="152" t="s">
        <v>525</v>
      </c>
      <c r="G183" s="153" t="s">
        <v>145</v>
      </c>
      <c r="H183" s="154">
        <v>74.144999999999996</v>
      </c>
      <c r="I183" s="155"/>
      <c r="J183" s="155">
        <f>ROUND(I183*H183,2)</f>
        <v>0</v>
      </c>
      <c r="K183" s="156"/>
      <c r="L183" s="27"/>
      <c r="M183" s="157" t="s">
        <v>1</v>
      </c>
      <c r="N183" s="158" t="s">
        <v>35</v>
      </c>
      <c r="O183" s="159">
        <v>3.4000000000000002E-2</v>
      </c>
      <c r="P183" s="159">
        <f>O183*H183</f>
        <v>2.5209299999999999</v>
      </c>
      <c r="Q183" s="159">
        <v>1.1E-4</v>
      </c>
      <c r="R183" s="159">
        <f>Q183*H183</f>
        <v>8.1559500000000004E-3</v>
      </c>
      <c r="S183" s="159">
        <v>0</v>
      </c>
      <c r="T183" s="160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204</v>
      </c>
      <c r="AT183" s="161" t="s">
        <v>142</v>
      </c>
      <c r="AU183" s="161" t="s">
        <v>91</v>
      </c>
      <c r="AY183" s="14" t="s">
        <v>140</v>
      </c>
      <c r="BE183" s="162">
        <f>IF(N183="základná",J183,0)</f>
        <v>0</v>
      </c>
      <c r="BF183" s="162">
        <f>IF(N183="znížená",J183,0)</f>
        <v>0</v>
      </c>
      <c r="BG183" s="162">
        <f>IF(N183="zákl. prenesená",J183,0)</f>
        <v>0</v>
      </c>
      <c r="BH183" s="162">
        <f>IF(N183="zníž. prenesená",J183,0)</f>
        <v>0</v>
      </c>
      <c r="BI183" s="162">
        <f>IF(N183="nulová",J183,0)</f>
        <v>0</v>
      </c>
      <c r="BJ183" s="14" t="s">
        <v>91</v>
      </c>
      <c r="BK183" s="162">
        <f>ROUND(I183*H183,2)</f>
        <v>0</v>
      </c>
      <c r="BL183" s="14" t="s">
        <v>204</v>
      </c>
      <c r="BM183" s="161" t="s">
        <v>526</v>
      </c>
    </row>
    <row r="184" spans="1:65" s="2" customFormat="1" ht="37.950000000000003" customHeight="1">
      <c r="A184" s="26"/>
      <c r="B184" s="149"/>
      <c r="C184" s="150" t="s">
        <v>357</v>
      </c>
      <c r="D184" s="150" t="s">
        <v>142</v>
      </c>
      <c r="E184" s="151" t="s">
        <v>527</v>
      </c>
      <c r="F184" s="152" t="s">
        <v>528</v>
      </c>
      <c r="G184" s="153" t="s">
        <v>145</v>
      </c>
      <c r="H184" s="154">
        <v>74.144999999999996</v>
      </c>
      <c r="I184" s="155"/>
      <c r="J184" s="155">
        <f>ROUND(I184*H184,2)</f>
        <v>0</v>
      </c>
      <c r="K184" s="156"/>
      <c r="L184" s="27"/>
      <c r="M184" s="173" t="s">
        <v>1</v>
      </c>
      <c r="N184" s="174" t="s">
        <v>35</v>
      </c>
      <c r="O184" s="175">
        <v>5.3999999999999999E-2</v>
      </c>
      <c r="P184" s="175">
        <f>O184*H184</f>
        <v>4.0038299999999998</v>
      </c>
      <c r="Q184" s="175">
        <v>3.4000000000000002E-4</v>
      </c>
      <c r="R184" s="175">
        <f>Q184*H184</f>
        <v>2.52093E-2</v>
      </c>
      <c r="S184" s="175">
        <v>0</v>
      </c>
      <c r="T184" s="176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204</v>
      </c>
      <c r="AT184" s="161" t="s">
        <v>142</v>
      </c>
      <c r="AU184" s="161" t="s">
        <v>91</v>
      </c>
      <c r="AY184" s="14" t="s">
        <v>140</v>
      </c>
      <c r="BE184" s="162">
        <f>IF(N184="základná",J184,0)</f>
        <v>0</v>
      </c>
      <c r="BF184" s="162">
        <f>IF(N184="znížená",J184,0)</f>
        <v>0</v>
      </c>
      <c r="BG184" s="162">
        <f>IF(N184="zákl. prenesená",J184,0)</f>
        <v>0</v>
      </c>
      <c r="BH184" s="162">
        <f>IF(N184="zníž. prenesená",J184,0)</f>
        <v>0</v>
      </c>
      <c r="BI184" s="162">
        <f>IF(N184="nulová",J184,0)</f>
        <v>0</v>
      </c>
      <c r="BJ184" s="14" t="s">
        <v>91</v>
      </c>
      <c r="BK184" s="162">
        <f>ROUND(I184*H184,2)</f>
        <v>0</v>
      </c>
      <c r="BL184" s="14" t="s">
        <v>204</v>
      </c>
      <c r="BM184" s="161" t="s">
        <v>529</v>
      </c>
    </row>
    <row r="185" spans="1:65" s="2" customFormat="1" ht="6.9" customHeight="1">
      <c r="A185" s="26"/>
      <c r="B185" s="44"/>
      <c r="C185" s="45"/>
      <c r="D185" s="45"/>
      <c r="E185" s="45"/>
      <c r="F185" s="45"/>
      <c r="G185" s="45"/>
      <c r="H185" s="45"/>
      <c r="I185" s="45"/>
      <c r="J185" s="45"/>
      <c r="K185" s="45"/>
      <c r="L185" s="27"/>
      <c r="M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  <row r="188" spans="1:65">
      <c r="B188" s="221" t="s">
        <v>1306</v>
      </c>
      <c r="C188" s="221"/>
      <c r="D188" s="221"/>
      <c r="E188" s="221"/>
      <c r="F188" s="221"/>
      <c r="G188" s="221"/>
      <c r="H188" s="221"/>
      <c r="I188" s="221"/>
      <c r="J188" s="221"/>
    </row>
    <row r="189" spans="1:65">
      <c r="B189" s="221"/>
      <c r="C189" s="221"/>
      <c r="D189" s="221"/>
      <c r="E189" s="221"/>
      <c r="F189" s="221"/>
      <c r="G189" s="221"/>
      <c r="H189" s="221"/>
      <c r="I189" s="221"/>
      <c r="J189" s="221"/>
    </row>
    <row r="190" spans="1:65">
      <c r="B190" s="221"/>
      <c r="C190" s="221"/>
      <c r="D190" s="221"/>
      <c r="E190" s="221"/>
      <c r="F190" s="221"/>
      <c r="G190" s="221"/>
      <c r="H190" s="221"/>
      <c r="I190" s="221"/>
      <c r="J190" s="221"/>
    </row>
    <row r="191" spans="1:65">
      <c r="B191" s="221"/>
      <c r="C191" s="221"/>
      <c r="D191" s="221"/>
      <c r="E191" s="221"/>
      <c r="F191" s="221"/>
      <c r="G191" s="221"/>
      <c r="H191" s="221"/>
      <c r="I191" s="221"/>
      <c r="J191" s="221"/>
    </row>
    <row r="192" spans="1:65">
      <c r="B192" s="221"/>
      <c r="C192" s="221"/>
      <c r="D192" s="221"/>
      <c r="E192" s="221"/>
      <c r="F192" s="221"/>
      <c r="G192" s="221"/>
      <c r="H192" s="221"/>
      <c r="I192" s="221"/>
      <c r="J192" s="221"/>
    </row>
    <row r="193" spans="2:10">
      <c r="B193" s="221"/>
      <c r="C193" s="221"/>
      <c r="D193" s="221"/>
      <c r="E193" s="221"/>
      <c r="F193" s="221"/>
      <c r="G193" s="221"/>
      <c r="H193" s="221"/>
      <c r="I193" s="221"/>
      <c r="J193" s="221"/>
    </row>
    <row r="196" spans="2:10">
      <c r="C196" s="221" t="s">
        <v>1307</v>
      </c>
      <c r="D196" s="221"/>
      <c r="E196" s="221"/>
      <c r="F196" s="221"/>
      <c r="G196" s="221"/>
      <c r="H196" s="221"/>
      <c r="I196" s="221"/>
      <c r="J196" s="221"/>
    </row>
    <row r="197" spans="2:10">
      <c r="C197" s="221"/>
      <c r="D197" s="221"/>
      <c r="E197" s="221"/>
      <c r="F197" s="221"/>
      <c r="G197" s="221"/>
      <c r="H197" s="221"/>
      <c r="I197" s="221"/>
      <c r="J197" s="221"/>
    </row>
    <row r="198" spans="2:10">
      <c r="C198" s="221"/>
      <c r="D198" s="221"/>
      <c r="E198" s="221"/>
      <c r="F198" s="221"/>
      <c r="G198" s="221"/>
      <c r="H198" s="221"/>
      <c r="I198" s="221"/>
      <c r="J198" s="221"/>
    </row>
    <row r="199" spans="2:10">
      <c r="C199" s="221"/>
      <c r="D199" s="221"/>
      <c r="E199" s="221"/>
      <c r="F199" s="221"/>
      <c r="G199" s="221"/>
      <c r="H199" s="221"/>
      <c r="I199" s="221"/>
      <c r="J199" s="221"/>
    </row>
    <row r="200" spans="2:10">
      <c r="C200" s="221"/>
      <c r="D200" s="221"/>
      <c r="E200" s="221"/>
      <c r="F200" s="221"/>
      <c r="G200" s="221"/>
      <c r="H200" s="221"/>
      <c r="I200" s="221"/>
      <c r="J200" s="221"/>
    </row>
    <row r="203" spans="2:10">
      <c r="C203" s="222" t="s">
        <v>1308</v>
      </c>
      <c r="D203" s="222"/>
      <c r="E203" s="222"/>
      <c r="F203" s="222"/>
      <c r="G203" s="222"/>
      <c r="H203" s="222"/>
      <c r="I203" s="222"/>
      <c r="J203" s="222"/>
    </row>
    <row r="204" spans="2:10">
      <c r="C204" s="222"/>
      <c r="D204" s="222"/>
      <c r="E204" s="222"/>
      <c r="F204" s="222"/>
      <c r="G204" s="222"/>
      <c r="H204" s="222"/>
      <c r="I204" s="222"/>
      <c r="J204" s="222"/>
    </row>
    <row r="205" spans="2:10">
      <c r="C205" s="222"/>
      <c r="D205" s="222"/>
      <c r="E205" s="222"/>
      <c r="F205" s="222"/>
      <c r="G205" s="222"/>
      <c r="H205" s="222"/>
      <c r="I205" s="222"/>
      <c r="J205" s="222"/>
    </row>
    <row r="206" spans="2:10">
      <c r="C206" s="222"/>
      <c r="D206" s="222"/>
      <c r="E206" s="222"/>
      <c r="F206" s="222"/>
      <c r="G206" s="222"/>
      <c r="H206" s="222"/>
      <c r="I206" s="222"/>
      <c r="J206" s="222"/>
    </row>
  </sheetData>
  <autoFilter ref="C124:K184" xr:uid="{00000000-0009-0000-0000-000002000000}"/>
  <mergeCells count="12">
    <mergeCell ref="B188:J193"/>
    <mergeCell ref="C196:J200"/>
    <mergeCell ref="C203:J206"/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231"/>
  <sheetViews>
    <sheetView showGridLines="0" topLeftCell="A214" zoomScale="130" zoomScaleNormal="130" workbookViewId="0">
      <selection activeCell="C229" sqref="C229:J23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2" customFormat="1" ht="12" customHeight="1">
      <c r="A8" s="26"/>
      <c r="B8" s="27"/>
      <c r="C8" s="26"/>
      <c r="D8" s="23" t="s">
        <v>106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7" t="s">
        <v>530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>
        <f>'Rekapitulácia stavby'!AN8</f>
        <v>0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16</v>
      </c>
      <c r="F15" s="26"/>
      <c r="G15" s="26"/>
      <c r="H15" s="26"/>
      <c r="I15" s="23" t="s">
        <v>20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3" t="str">
        <f>'Rekapitulácia stavby'!E14</f>
        <v xml:space="preserve"> </v>
      </c>
      <c r="F18" s="203"/>
      <c r="G18" s="203"/>
      <c r="H18" s="203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19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24</v>
      </c>
      <c r="F21" s="26"/>
      <c r="G21" s="26"/>
      <c r="H21" s="26"/>
      <c r="I21" s="23" t="s">
        <v>20</v>
      </c>
      <c r="J21" s="21" t="s">
        <v>1</v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19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7"/>
      <c r="B27" s="98"/>
      <c r="C27" s="97"/>
      <c r="D27" s="97"/>
      <c r="E27" s="206" t="s">
        <v>1</v>
      </c>
      <c r="F27" s="206"/>
      <c r="G27" s="206"/>
      <c r="H27" s="206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100" t="s">
        <v>29</v>
      </c>
      <c r="E30" s="26"/>
      <c r="F30" s="26"/>
      <c r="G30" s="26"/>
      <c r="H30" s="26"/>
      <c r="I30" s="26"/>
      <c r="J30" s="68">
        <f>ROUND(J130,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101" t="s">
        <v>33</v>
      </c>
      <c r="E33" s="32" t="s">
        <v>34</v>
      </c>
      <c r="F33" s="102">
        <f>ROUND((SUM(BE130:BE212)),  2)</f>
        <v>0</v>
      </c>
      <c r="G33" s="103"/>
      <c r="H33" s="103"/>
      <c r="I33" s="104">
        <v>0.2</v>
      </c>
      <c r="J33" s="102">
        <f>ROUND(((SUM(BE130:BE212))*I33),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32" t="s">
        <v>35</v>
      </c>
      <c r="F34" s="105">
        <f>ROUND((SUM(BF130:BF212)),  2)</f>
        <v>0</v>
      </c>
      <c r="G34" s="26"/>
      <c r="H34" s="26"/>
      <c r="I34" s="106">
        <v>0.2</v>
      </c>
      <c r="J34" s="105">
        <f>ROUND(((SUM(BF130:BF212))*I34),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36</v>
      </c>
      <c r="F35" s="105">
        <f>ROUND((SUM(BG130:BG212)),  2)</f>
        <v>0</v>
      </c>
      <c r="G35" s="26"/>
      <c r="H35" s="26"/>
      <c r="I35" s="106">
        <v>0.2</v>
      </c>
      <c r="J35" s="105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37</v>
      </c>
      <c r="F36" s="105">
        <f>ROUND((SUM(BH130:BH212)),  2)</f>
        <v>0</v>
      </c>
      <c r="G36" s="26"/>
      <c r="H36" s="26"/>
      <c r="I36" s="106">
        <v>0.2</v>
      </c>
      <c r="J36" s="105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32" t="s">
        <v>38</v>
      </c>
      <c r="F37" s="102">
        <f>ROUND((SUM(BI130:BI212)),  2)</f>
        <v>0</v>
      </c>
      <c r="G37" s="103"/>
      <c r="H37" s="103"/>
      <c r="I37" s="104">
        <v>0</v>
      </c>
      <c r="J37" s="102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7"/>
      <c r="D39" s="108" t="s">
        <v>39</v>
      </c>
      <c r="E39" s="57"/>
      <c r="F39" s="57"/>
      <c r="G39" s="109" t="s">
        <v>40</v>
      </c>
      <c r="H39" s="110" t="s">
        <v>41</v>
      </c>
      <c r="I39" s="57"/>
      <c r="J39" s="111">
        <f>SUM(J30:J37)</f>
        <v>0</v>
      </c>
      <c r="K39" s="112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106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7" t="str">
        <f>E9</f>
        <v>SO01.3 - Zateplenie strešného plášťa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>Obec Gemerská Poloma</v>
      </c>
      <c r="G89" s="26"/>
      <c r="H89" s="26"/>
      <c r="I89" s="23" t="s">
        <v>17</v>
      </c>
      <c r="J89" s="52">
        <f>IF(J12="","",J12)</f>
        <v>0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65" customHeight="1">
      <c r="A91" s="26"/>
      <c r="B91" s="27"/>
      <c r="C91" s="23" t="s">
        <v>18</v>
      </c>
      <c r="D91" s="26"/>
      <c r="E91" s="26"/>
      <c r="F91" s="21" t="str">
        <f>E15</f>
        <v>Obec Gemerská Poloma</v>
      </c>
      <c r="G91" s="26"/>
      <c r="H91" s="26"/>
      <c r="I91" s="23" t="s">
        <v>23</v>
      </c>
      <c r="J91" s="24" t="str">
        <f>E21</f>
        <v>JM1 s.r.o., Krajná Poľana 56,090 05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>Ing.Jozef Feciľak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15" t="s">
        <v>109</v>
      </c>
      <c r="D94" s="107"/>
      <c r="E94" s="107"/>
      <c r="F94" s="107"/>
      <c r="G94" s="107"/>
      <c r="H94" s="107"/>
      <c r="I94" s="107"/>
      <c r="J94" s="116" t="s">
        <v>110</v>
      </c>
      <c r="K94" s="107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customHeight="1">
      <c r="A96" s="26"/>
      <c r="B96" s="27"/>
      <c r="C96" s="117" t="s">
        <v>111</v>
      </c>
      <c r="D96" s="26"/>
      <c r="E96" s="26"/>
      <c r="F96" s="26"/>
      <c r="G96" s="26"/>
      <c r="H96" s="26"/>
      <c r="I96" s="26"/>
      <c r="J96" s="68">
        <f>J130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112</v>
      </c>
    </row>
    <row r="97" spans="1:31" s="9" customFormat="1" ht="24.9" customHeight="1">
      <c r="B97" s="118"/>
      <c r="D97" s="119" t="s">
        <v>113</v>
      </c>
      <c r="E97" s="120"/>
      <c r="F97" s="120"/>
      <c r="G97" s="120"/>
      <c r="H97" s="120"/>
      <c r="I97" s="120"/>
      <c r="J97" s="121">
        <f>J131</f>
        <v>0</v>
      </c>
      <c r="L97" s="118"/>
    </row>
    <row r="98" spans="1:31" s="10" customFormat="1" ht="19.95" customHeight="1">
      <c r="B98" s="122"/>
      <c r="D98" s="123" t="s">
        <v>531</v>
      </c>
      <c r="E98" s="124"/>
      <c r="F98" s="124"/>
      <c r="G98" s="124"/>
      <c r="H98" s="124"/>
      <c r="I98" s="124"/>
      <c r="J98" s="125">
        <f>J132</f>
        <v>0</v>
      </c>
      <c r="L98" s="122"/>
    </row>
    <row r="99" spans="1:31" s="10" customFormat="1" ht="19.95" customHeight="1">
      <c r="B99" s="122"/>
      <c r="D99" s="123" t="s">
        <v>116</v>
      </c>
      <c r="E99" s="124"/>
      <c r="F99" s="124"/>
      <c r="G99" s="124"/>
      <c r="H99" s="124"/>
      <c r="I99" s="124"/>
      <c r="J99" s="125">
        <f>J137</f>
        <v>0</v>
      </c>
      <c r="L99" s="122"/>
    </row>
    <row r="100" spans="1:31" s="10" customFormat="1" ht="19.95" customHeight="1">
      <c r="B100" s="122"/>
      <c r="D100" s="123" t="s">
        <v>117</v>
      </c>
      <c r="E100" s="124"/>
      <c r="F100" s="124"/>
      <c r="G100" s="124"/>
      <c r="H100" s="124"/>
      <c r="I100" s="124"/>
      <c r="J100" s="125">
        <f>J149</f>
        <v>0</v>
      </c>
      <c r="L100" s="122"/>
    </row>
    <row r="101" spans="1:31" s="9" customFormat="1" ht="24.9" customHeight="1">
      <c r="B101" s="118"/>
      <c r="D101" s="119" t="s">
        <v>118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1:31" s="10" customFormat="1" ht="19.95" customHeight="1">
      <c r="B102" s="122"/>
      <c r="D102" s="123" t="s">
        <v>532</v>
      </c>
      <c r="E102" s="124"/>
      <c r="F102" s="124"/>
      <c r="G102" s="124"/>
      <c r="H102" s="124"/>
      <c r="I102" s="124"/>
      <c r="J102" s="125">
        <f>J152</f>
        <v>0</v>
      </c>
      <c r="L102" s="122"/>
    </row>
    <row r="103" spans="1:31" s="10" customFormat="1" ht="19.95" customHeight="1">
      <c r="B103" s="122"/>
      <c r="D103" s="123" t="s">
        <v>533</v>
      </c>
      <c r="E103" s="124"/>
      <c r="F103" s="124"/>
      <c r="G103" s="124"/>
      <c r="H103" s="124"/>
      <c r="I103" s="124"/>
      <c r="J103" s="125">
        <f>J173</f>
        <v>0</v>
      </c>
      <c r="L103" s="122"/>
    </row>
    <row r="104" spans="1:31" s="10" customFormat="1" ht="19.95" customHeight="1">
      <c r="B104" s="122"/>
      <c r="D104" s="123" t="s">
        <v>534</v>
      </c>
      <c r="E104" s="124"/>
      <c r="F104" s="124"/>
      <c r="G104" s="124"/>
      <c r="H104" s="124"/>
      <c r="I104" s="124"/>
      <c r="J104" s="125">
        <f>J183</f>
        <v>0</v>
      </c>
      <c r="L104" s="122"/>
    </row>
    <row r="105" spans="1:31" s="10" customFormat="1" ht="19.95" customHeight="1">
      <c r="B105" s="122"/>
      <c r="D105" s="123" t="s">
        <v>119</v>
      </c>
      <c r="E105" s="124"/>
      <c r="F105" s="124"/>
      <c r="G105" s="124"/>
      <c r="H105" s="124"/>
      <c r="I105" s="124"/>
      <c r="J105" s="125">
        <f>J193</f>
        <v>0</v>
      </c>
      <c r="L105" s="122"/>
    </row>
    <row r="106" spans="1:31" s="10" customFormat="1" ht="19.95" customHeight="1">
      <c r="B106" s="122"/>
      <c r="D106" s="123" t="s">
        <v>535</v>
      </c>
      <c r="E106" s="124"/>
      <c r="F106" s="124"/>
      <c r="G106" s="124"/>
      <c r="H106" s="124"/>
      <c r="I106" s="124"/>
      <c r="J106" s="125">
        <f>J200</f>
        <v>0</v>
      </c>
      <c r="L106" s="122"/>
    </row>
    <row r="107" spans="1:31" s="10" customFormat="1" ht="19.95" customHeight="1">
      <c r="B107" s="122"/>
      <c r="D107" s="123" t="s">
        <v>536</v>
      </c>
      <c r="E107" s="124"/>
      <c r="F107" s="124"/>
      <c r="G107" s="124"/>
      <c r="H107" s="124"/>
      <c r="I107" s="124"/>
      <c r="J107" s="125">
        <f>J206</f>
        <v>0</v>
      </c>
      <c r="L107" s="122"/>
    </row>
    <row r="108" spans="1:31" s="9" customFormat="1" ht="24.9" customHeight="1">
      <c r="B108" s="118"/>
      <c r="D108" s="119" t="s">
        <v>124</v>
      </c>
      <c r="E108" s="120"/>
      <c r="F108" s="120"/>
      <c r="G108" s="120"/>
      <c r="H108" s="120"/>
      <c r="I108" s="120"/>
      <c r="J108" s="121">
        <f>J208</f>
        <v>0</v>
      </c>
      <c r="L108" s="118"/>
    </row>
    <row r="109" spans="1:31" s="10" customFormat="1" ht="19.95" customHeight="1">
      <c r="B109" s="122"/>
      <c r="D109" s="123" t="s">
        <v>125</v>
      </c>
      <c r="E109" s="124"/>
      <c r="F109" s="124"/>
      <c r="G109" s="124"/>
      <c r="H109" s="124"/>
      <c r="I109" s="124"/>
      <c r="J109" s="125">
        <f>J209</f>
        <v>0</v>
      </c>
      <c r="L109" s="122"/>
    </row>
    <row r="110" spans="1:31" s="10" customFormat="1" ht="19.95" customHeight="1">
      <c r="B110" s="122"/>
      <c r="D110" s="123" t="s">
        <v>537</v>
      </c>
      <c r="E110" s="124"/>
      <c r="F110" s="124"/>
      <c r="G110" s="124"/>
      <c r="H110" s="124"/>
      <c r="I110" s="124"/>
      <c r="J110" s="125">
        <f>J211</f>
        <v>0</v>
      </c>
      <c r="L110" s="122"/>
    </row>
    <row r="111" spans="1:31" s="2" customFormat="1" ht="21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6" spans="1:31" s="2" customFormat="1" ht="6.9" customHeight="1">
      <c r="A116" s="26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" customHeight="1">
      <c r="A117" s="26"/>
      <c r="B117" s="27"/>
      <c r="C117" s="18" t="s">
        <v>126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>
      <c r="A119" s="26"/>
      <c r="B119" s="27"/>
      <c r="C119" s="23" t="s">
        <v>11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>
      <c r="A120" s="26"/>
      <c r="B120" s="27"/>
      <c r="C120" s="26"/>
      <c r="D120" s="26"/>
      <c r="E120" s="219" t="str">
        <f>E7</f>
        <v>Obecný Úrad v obci Gemerská Poloma</v>
      </c>
      <c r="F120" s="220"/>
      <c r="G120" s="220"/>
      <c r="H120" s="220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106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177" t="str">
        <f>E9</f>
        <v>SO01.3 - Zateplenie strešného plášťa</v>
      </c>
      <c r="F122" s="218"/>
      <c r="G122" s="218"/>
      <c r="H122" s="218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15</v>
      </c>
      <c r="D124" s="26"/>
      <c r="E124" s="26"/>
      <c r="F124" s="21" t="str">
        <f>F12</f>
        <v>Obec Gemerská Poloma</v>
      </c>
      <c r="G124" s="26"/>
      <c r="H124" s="26"/>
      <c r="I124" s="23" t="s">
        <v>17</v>
      </c>
      <c r="J124" s="52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5.65" customHeight="1">
      <c r="A126" s="26"/>
      <c r="B126" s="27"/>
      <c r="C126" s="23" t="s">
        <v>18</v>
      </c>
      <c r="D126" s="26"/>
      <c r="E126" s="26"/>
      <c r="F126" s="21" t="str">
        <f>E15</f>
        <v>Obec Gemerská Poloma</v>
      </c>
      <c r="G126" s="26"/>
      <c r="H126" s="26"/>
      <c r="I126" s="23" t="s">
        <v>23</v>
      </c>
      <c r="J126" s="24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15" customHeight="1">
      <c r="A127" s="26"/>
      <c r="B127" s="27"/>
      <c r="C127" s="23" t="s">
        <v>21</v>
      </c>
      <c r="D127" s="26"/>
      <c r="E127" s="26"/>
      <c r="F127" s="21" t="str">
        <f>IF(E18="","",E18)</f>
        <v xml:space="preserve"> </v>
      </c>
      <c r="G127" s="26"/>
      <c r="H127" s="26"/>
      <c r="I127" s="23" t="s">
        <v>26</v>
      </c>
      <c r="J127" s="24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26"/>
      <c r="B129" s="127"/>
      <c r="C129" s="128" t="s">
        <v>127</v>
      </c>
      <c r="D129" s="129" t="s">
        <v>54</v>
      </c>
      <c r="E129" s="129" t="s">
        <v>50</v>
      </c>
      <c r="F129" s="129" t="s">
        <v>51</v>
      </c>
      <c r="G129" s="129" t="s">
        <v>128</v>
      </c>
      <c r="H129" s="129" t="s">
        <v>129</v>
      </c>
      <c r="I129" s="129" t="s">
        <v>130</v>
      </c>
      <c r="J129" s="130" t="s">
        <v>110</v>
      </c>
      <c r="K129" s="131" t="s">
        <v>131</v>
      </c>
      <c r="L129" s="132"/>
      <c r="M129" s="59" t="s">
        <v>1</v>
      </c>
      <c r="N129" s="60" t="s">
        <v>33</v>
      </c>
      <c r="O129" s="60" t="s">
        <v>132</v>
      </c>
      <c r="P129" s="60" t="s">
        <v>133</v>
      </c>
      <c r="Q129" s="60" t="s">
        <v>134</v>
      </c>
      <c r="R129" s="60" t="s">
        <v>135</v>
      </c>
      <c r="S129" s="60" t="s">
        <v>136</v>
      </c>
      <c r="T129" s="61" t="s">
        <v>137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5" customHeight="1">
      <c r="A130" s="26"/>
      <c r="B130" s="27"/>
      <c r="C130" s="66" t="s">
        <v>111</v>
      </c>
      <c r="D130" s="26"/>
      <c r="E130" s="26"/>
      <c r="F130" s="26"/>
      <c r="G130" s="26"/>
      <c r="H130" s="26"/>
      <c r="I130" s="26"/>
      <c r="J130" s="133">
        <f>BK130</f>
        <v>0</v>
      </c>
      <c r="K130" s="26"/>
      <c r="L130" s="27"/>
      <c r="M130" s="62"/>
      <c r="N130" s="53"/>
      <c r="O130" s="63"/>
      <c r="P130" s="134">
        <f>P131+P151+P208</f>
        <v>825.20881800000006</v>
      </c>
      <c r="Q130" s="63"/>
      <c r="R130" s="134">
        <f>R131+R151+R208</f>
        <v>12.594232110000002</v>
      </c>
      <c r="S130" s="63"/>
      <c r="T130" s="135">
        <f>T131+T151+T208</f>
        <v>0.7106039999999999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68</v>
      </c>
      <c r="AU130" s="14" t="s">
        <v>112</v>
      </c>
      <c r="BK130" s="136">
        <f>BK131+BK151+BK208</f>
        <v>0</v>
      </c>
    </row>
    <row r="131" spans="1:65" s="12" customFormat="1" ht="25.95" customHeight="1">
      <c r="B131" s="137"/>
      <c r="D131" s="138" t="s">
        <v>68</v>
      </c>
      <c r="E131" s="139" t="s">
        <v>138</v>
      </c>
      <c r="F131" s="139" t="s">
        <v>139</v>
      </c>
      <c r="J131" s="140">
        <f>BK131</f>
        <v>0</v>
      </c>
      <c r="L131" s="137"/>
      <c r="M131" s="141"/>
      <c r="N131" s="142"/>
      <c r="O131" s="142"/>
      <c r="P131" s="143">
        <f>P132+P137+P149</f>
        <v>200.27242899999999</v>
      </c>
      <c r="Q131" s="142"/>
      <c r="R131" s="143">
        <f>R132+R137+R149</f>
        <v>1.8101607</v>
      </c>
      <c r="S131" s="142"/>
      <c r="T131" s="144">
        <f>T132+T137+T149</f>
        <v>0</v>
      </c>
      <c r="AR131" s="138" t="s">
        <v>77</v>
      </c>
      <c r="AT131" s="145" t="s">
        <v>68</v>
      </c>
      <c r="AU131" s="145" t="s">
        <v>69</v>
      </c>
      <c r="AY131" s="138" t="s">
        <v>140</v>
      </c>
      <c r="BK131" s="146">
        <f>BK132+BK137+BK149</f>
        <v>0</v>
      </c>
    </row>
    <row r="132" spans="1:65" s="12" customFormat="1" ht="22.95" customHeight="1">
      <c r="B132" s="137"/>
      <c r="D132" s="138" t="s">
        <v>68</v>
      </c>
      <c r="E132" s="147" t="s">
        <v>146</v>
      </c>
      <c r="F132" s="147" t="s">
        <v>538</v>
      </c>
      <c r="J132" s="148">
        <f>BK132</f>
        <v>0</v>
      </c>
      <c r="L132" s="137"/>
      <c r="M132" s="141"/>
      <c r="N132" s="142"/>
      <c r="O132" s="142"/>
      <c r="P132" s="143">
        <f>SUM(P133:P136)</f>
        <v>6.8221530000000001</v>
      </c>
      <c r="Q132" s="142"/>
      <c r="R132" s="143">
        <f>SUM(R133:R136)</f>
        <v>1.7808092</v>
      </c>
      <c r="S132" s="142"/>
      <c r="T132" s="144">
        <f>SUM(T133:T136)</f>
        <v>0</v>
      </c>
      <c r="AR132" s="138" t="s">
        <v>77</v>
      </c>
      <c r="AT132" s="145" t="s">
        <v>68</v>
      </c>
      <c r="AU132" s="145" t="s">
        <v>77</v>
      </c>
      <c r="AY132" s="138" t="s">
        <v>140</v>
      </c>
      <c r="BK132" s="146">
        <f>SUM(BK133:BK136)</f>
        <v>0</v>
      </c>
    </row>
    <row r="133" spans="1:65" s="2" customFormat="1" ht="21.75" customHeight="1">
      <c r="A133" s="26"/>
      <c r="B133" s="149"/>
      <c r="C133" s="150" t="s">
        <v>77</v>
      </c>
      <c r="D133" s="150" t="s">
        <v>142</v>
      </c>
      <c r="E133" s="151" t="s">
        <v>539</v>
      </c>
      <c r="F133" s="152" t="s">
        <v>540</v>
      </c>
      <c r="G133" s="153" t="s">
        <v>404</v>
      </c>
      <c r="H133" s="154">
        <v>0.75</v>
      </c>
      <c r="I133" s="155"/>
      <c r="J133" s="155">
        <f>ROUND(I133*H133,2)</f>
        <v>0</v>
      </c>
      <c r="K133" s="156"/>
      <c r="L133" s="27"/>
      <c r="M133" s="157" t="s">
        <v>1</v>
      </c>
      <c r="N133" s="158" t="s">
        <v>35</v>
      </c>
      <c r="O133" s="159">
        <v>1.571</v>
      </c>
      <c r="P133" s="159">
        <f>O133*H133</f>
        <v>1.17825</v>
      </c>
      <c r="Q133" s="159">
        <v>2.29698</v>
      </c>
      <c r="R133" s="159">
        <f>Q133*H133</f>
        <v>1.7227350000000001</v>
      </c>
      <c r="S133" s="159">
        <v>0</v>
      </c>
      <c r="T133" s="16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146</v>
      </c>
      <c r="AT133" s="161" t="s">
        <v>142</v>
      </c>
      <c r="AU133" s="161" t="s">
        <v>91</v>
      </c>
      <c r="AY133" s="14" t="s">
        <v>140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91</v>
      </c>
      <c r="BK133" s="162">
        <f>ROUND(I133*H133,2)</f>
        <v>0</v>
      </c>
      <c r="BL133" s="14" t="s">
        <v>146</v>
      </c>
      <c r="BM133" s="161" t="s">
        <v>541</v>
      </c>
    </row>
    <row r="134" spans="1:65" s="2" customFormat="1" ht="24.15" customHeight="1">
      <c r="A134" s="26"/>
      <c r="B134" s="149"/>
      <c r="C134" s="150" t="s">
        <v>91</v>
      </c>
      <c r="D134" s="150" t="s">
        <v>142</v>
      </c>
      <c r="E134" s="151" t="s">
        <v>542</v>
      </c>
      <c r="F134" s="152" t="s">
        <v>543</v>
      </c>
      <c r="G134" s="153" t="s">
        <v>145</v>
      </c>
      <c r="H134" s="154">
        <v>6</v>
      </c>
      <c r="I134" s="155"/>
      <c r="J134" s="155">
        <f>ROUND(I134*H134,2)</f>
        <v>0</v>
      </c>
      <c r="K134" s="156"/>
      <c r="L134" s="27"/>
      <c r="M134" s="157" t="s">
        <v>1</v>
      </c>
      <c r="N134" s="158" t="s">
        <v>35</v>
      </c>
      <c r="O134" s="159">
        <v>0.48199999999999998</v>
      </c>
      <c r="P134" s="159">
        <f>O134*H134</f>
        <v>2.8919999999999999</v>
      </c>
      <c r="Q134" s="159">
        <v>3.4099999999999998E-3</v>
      </c>
      <c r="R134" s="159">
        <f>Q134*H134</f>
        <v>2.0459999999999999E-2</v>
      </c>
      <c r="S134" s="159">
        <v>0</v>
      </c>
      <c r="T134" s="16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146</v>
      </c>
      <c r="AT134" s="161" t="s">
        <v>142</v>
      </c>
      <c r="AU134" s="161" t="s">
        <v>91</v>
      </c>
      <c r="AY134" s="14" t="s">
        <v>140</v>
      </c>
      <c r="BE134" s="162">
        <f>IF(N134="základná",J134,0)</f>
        <v>0</v>
      </c>
      <c r="BF134" s="162">
        <f>IF(N134="znížená",J134,0)</f>
        <v>0</v>
      </c>
      <c r="BG134" s="162">
        <f>IF(N134="zákl. prenesená",J134,0)</f>
        <v>0</v>
      </c>
      <c r="BH134" s="162">
        <f>IF(N134="zníž. prenesená",J134,0)</f>
        <v>0</v>
      </c>
      <c r="BI134" s="162">
        <f>IF(N134="nulová",J134,0)</f>
        <v>0</v>
      </c>
      <c r="BJ134" s="14" t="s">
        <v>91</v>
      </c>
      <c r="BK134" s="162">
        <f>ROUND(I134*H134,2)</f>
        <v>0</v>
      </c>
      <c r="BL134" s="14" t="s">
        <v>146</v>
      </c>
      <c r="BM134" s="161" t="s">
        <v>544</v>
      </c>
    </row>
    <row r="135" spans="1:65" s="2" customFormat="1" ht="24.15" customHeight="1">
      <c r="A135" s="26"/>
      <c r="B135" s="149"/>
      <c r="C135" s="150" t="s">
        <v>153</v>
      </c>
      <c r="D135" s="150" t="s">
        <v>142</v>
      </c>
      <c r="E135" s="151" t="s">
        <v>545</v>
      </c>
      <c r="F135" s="152" t="s">
        <v>546</v>
      </c>
      <c r="G135" s="153" t="s">
        <v>145</v>
      </c>
      <c r="H135" s="154">
        <v>6</v>
      </c>
      <c r="I135" s="155"/>
      <c r="J135" s="155">
        <f>ROUND(I135*H135,2)</f>
        <v>0</v>
      </c>
      <c r="K135" s="156"/>
      <c r="L135" s="27"/>
      <c r="M135" s="157" t="s">
        <v>1</v>
      </c>
      <c r="N135" s="158" t="s">
        <v>35</v>
      </c>
      <c r="O135" s="159">
        <v>0.23899999999999999</v>
      </c>
      <c r="P135" s="159">
        <f>O135*H135</f>
        <v>1.4339999999999999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146</v>
      </c>
      <c r="AT135" s="161" t="s">
        <v>142</v>
      </c>
      <c r="AU135" s="161" t="s">
        <v>91</v>
      </c>
      <c r="AY135" s="14" t="s">
        <v>140</v>
      </c>
      <c r="BE135" s="162">
        <f>IF(N135="základná",J135,0)</f>
        <v>0</v>
      </c>
      <c r="BF135" s="162">
        <f>IF(N135="znížená",J135,0)</f>
        <v>0</v>
      </c>
      <c r="BG135" s="162">
        <f>IF(N135="zákl. prenesená",J135,0)</f>
        <v>0</v>
      </c>
      <c r="BH135" s="162">
        <f>IF(N135="zníž. prenesená",J135,0)</f>
        <v>0</v>
      </c>
      <c r="BI135" s="162">
        <f>IF(N135="nulová",J135,0)</f>
        <v>0</v>
      </c>
      <c r="BJ135" s="14" t="s">
        <v>91</v>
      </c>
      <c r="BK135" s="162">
        <f>ROUND(I135*H135,2)</f>
        <v>0</v>
      </c>
      <c r="BL135" s="14" t="s">
        <v>146</v>
      </c>
      <c r="BM135" s="161" t="s">
        <v>547</v>
      </c>
    </row>
    <row r="136" spans="1:65" s="2" customFormat="1" ht="24.15" customHeight="1">
      <c r="A136" s="26"/>
      <c r="B136" s="149"/>
      <c r="C136" s="150" t="s">
        <v>146</v>
      </c>
      <c r="D136" s="150" t="s">
        <v>142</v>
      </c>
      <c r="E136" s="151" t="s">
        <v>548</v>
      </c>
      <c r="F136" s="152" t="s">
        <v>549</v>
      </c>
      <c r="G136" s="153" t="s">
        <v>239</v>
      </c>
      <c r="H136" s="154">
        <v>3.6999999999999998E-2</v>
      </c>
      <c r="I136" s="155"/>
      <c r="J136" s="155">
        <f>ROUND(I136*H136,2)</f>
        <v>0</v>
      </c>
      <c r="K136" s="156"/>
      <c r="L136" s="27"/>
      <c r="M136" s="157" t="s">
        <v>1</v>
      </c>
      <c r="N136" s="158" t="s">
        <v>35</v>
      </c>
      <c r="O136" s="159">
        <v>35.619</v>
      </c>
      <c r="P136" s="159">
        <f>O136*H136</f>
        <v>1.3179029999999998</v>
      </c>
      <c r="Q136" s="159">
        <v>1.0165999999999999</v>
      </c>
      <c r="R136" s="159">
        <f>Q136*H136</f>
        <v>3.7614199999999993E-2</v>
      </c>
      <c r="S136" s="159">
        <v>0</v>
      </c>
      <c r="T136" s="160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146</v>
      </c>
      <c r="AT136" s="161" t="s">
        <v>142</v>
      </c>
      <c r="AU136" s="161" t="s">
        <v>91</v>
      </c>
      <c r="AY136" s="14" t="s">
        <v>140</v>
      </c>
      <c r="BE136" s="162">
        <f>IF(N136="základná",J136,0)</f>
        <v>0</v>
      </c>
      <c r="BF136" s="162">
        <f>IF(N136="znížená",J136,0)</f>
        <v>0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14" t="s">
        <v>91</v>
      </c>
      <c r="BK136" s="162">
        <f>ROUND(I136*H136,2)</f>
        <v>0</v>
      </c>
      <c r="BL136" s="14" t="s">
        <v>146</v>
      </c>
      <c r="BM136" s="161" t="s">
        <v>550</v>
      </c>
    </row>
    <row r="137" spans="1:65" s="12" customFormat="1" ht="22.95" customHeight="1">
      <c r="B137" s="137"/>
      <c r="D137" s="138" t="s">
        <v>68</v>
      </c>
      <c r="E137" s="147" t="s">
        <v>175</v>
      </c>
      <c r="F137" s="147" t="s">
        <v>191</v>
      </c>
      <c r="J137" s="148">
        <f>BK137</f>
        <v>0</v>
      </c>
      <c r="L137" s="137"/>
      <c r="M137" s="141"/>
      <c r="N137" s="142"/>
      <c r="O137" s="142"/>
      <c r="P137" s="143">
        <f>SUM(P138:P148)</f>
        <v>188.99224599999999</v>
      </c>
      <c r="Q137" s="142"/>
      <c r="R137" s="143">
        <f>SUM(R138:R148)</f>
        <v>2.9351499999999999E-2</v>
      </c>
      <c r="S137" s="142"/>
      <c r="T137" s="144">
        <f>SUM(T138:T148)</f>
        <v>0</v>
      </c>
      <c r="AR137" s="138" t="s">
        <v>77</v>
      </c>
      <c r="AT137" s="145" t="s">
        <v>68</v>
      </c>
      <c r="AU137" s="145" t="s">
        <v>77</v>
      </c>
      <c r="AY137" s="138" t="s">
        <v>140</v>
      </c>
      <c r="BK137" s="146">
        <f>SUM(BK138:BK148)</f>
        <v>0</v>
      </c>
    </row>
    <row r="138" spans="1:65" s="2" customFormat="1" ht="24.15" customHeight="1">
      <c r="A138" s="26"/>
      <c r="B138" s="149"/>
      <c r="C138" s="150" t="s">
        <v>160</v>
      </c>
      <c r="D138" s="150" t="s">
        <v>142</v>
      </c>
      <c r="E138" s="151" t="s">
        <v>551</v>
      </c>
      <c r="F138" s="152" t="s">
        <v>552</v>
      </c>
      <c r="G138" s="153" t="s">
        <v>553</v>
      </c>
      <c r="H138" s="154">
        <v>8</v>
      </c>
      <c r="I138" s="155"/>
      <c r="J138" s="155">
        <f t="shared" ref="J138:J148" si="0">ROUND(I138*H138,2)</f>
        <v>0</v>
      </c>
      <c r="K138" s="156"/>
      <c r="L138" s="27"/>
      <c r="M138" s="157" t="s">
        <v>1</v>
      </c>
      <c r="N138" s="158" t="s">
        <v>35</v>
      </c>
      <c r="O138" s="159">
        <v>0</v>
      </c>
      <c r="P138" s="159">
        <f t="shared" ref="P138:P148" si="1">O138*H138</f>
        <v>0</v>
      </c>
      <c r="Q138" s="159">
        <v>0</v>
      </c>
      <c r="R138" s="159">
        <f t="shared" ref="R138:R148" si="2">Q138*H138</f>
        <v>0</v>
      </c>
      <c r="S138" s="159">
        <v>0</v>
      </c>
      <c r="T138" s="160">
        <f t="shared" ref="T138:T148" si="3"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146</v>
      </c>
      <c r="AT138" s="161" t="s">
        <v>142</v>
      </c>
      <c r="AU138" s="161" t="s">
        <v>91</v>
      </c>
      <c r="AY138" s="14" t="s">
        <v>140</v>
      </c>
      <c r="BE138" s="162">
        <f t="shared" ref="BE138:BE148" si="4">IF(N138="základná",J138,0)</f>
        <v>0</v>
      </c>
      <c r="BF138" s="162">
        <f t="shared" ref="BF138:BF148" si="5">IF(N138="znížená",J138,0)</f>
        <v>0</v>
      </c>
      <c r="BG138" s="162">
        <f t="shared" ref="BG138:BG148" si="6">IF(N138="zákl. prenesená",J138,0)</f>
        <v>0</v>
      </c>
      <c r="BH138" s="162">
        <f t="shared" ref="BH138:BH148" si="7">IF(N138="zníž. prenesená",J138,0)</f>
        <v>0</v>
      </c>
      <c r="BI138" s="162">
        <f t="shared" ref="BI138:BI148" si="8">IF(N138="nulová",J138,0)</f>
        <v>0</v>
      </c>
      <c r="BJ138" s="14" t="s">
        <v>91</v>
      </c>
      <c r="BK138" s="162">
        <f t="shared" ref="BK138:BK148" si="9">ROUND(I138*H138,2)</f>
        <v>0</v>
      </c>
      <c r="BL138" s="14" t="s">
        <v>146</v>
      </c>
      <c r="BM138" s="161" t="s">
        <v>554</v>
      </c>
    </row>
    <row r="139" spans="1:65" s="2" customFormat="1" ht="16.5" customHeight="1">
      <c r="A139" s="26"/>
      <c r="B139" s="149"/>
      <c r="C139" s="150" t="s">
        <v>148</v>
      </c>
      <c r="D139" s="150" t="s">
        <v>142</v>
      </c>
      <c r="E139" s="151" t="s">
        <v>205</v>
      </c>
      <c r="F139" s="152" t="s">
        <v>206</v>
      </c>
      <c r="G139" s="153" t="s">
        <v>145</v>
      </c>
      <c r="H139" s="154">
        <v>555.42999999999995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35</v>
      </c>
      <c r="O139" s="159">
        <v>0.32400000000000001</v>
      </c>
      <c r="P139" s="159">
        <f t="shared" si="1"/>
        <v>179.95931999999999</v>
      </c>
      <c r="Q139" s="159">
        <v>5.0000000000000002E-5</v>
      </c>
      <c r="R139" s="159">
        <f t="shared" si="2"/>
        <v>2.7771499999999998E-2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146</v>
      </c>
      <c r="AT139" s="161" t="s">
        <v>142</v>
      </c>
      <c r="AU139" s="161" t="s">
        <v>91</v>
      </c>
      <c r="AY139" s="14" t="s">
        <v>140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91</v>
      </c>
      <c r="BK139" s="162">
        <f t="shared" si="9"/>
        <v>0</v>
      </c>
      <c r="BL139" s="14" t="s">
        <v>146</v>
      </c>
      <c r="BM139" s="161" t="s">
        <v>555</v>
      </c>
    </row>
    <row r="140" spans="1:65" s="2" customFormat="1" ht="24.15" customHeight="1">
      <c r="A140" s="26"/>
      <c r="B140" s="149"/>
      <c r="C140" s="150" t="s">
        <v>167</v>
      </c>
      <c r="D140" s="150" t="s">
        <v>142</v>
      </c>
      <c r="E140" s="151" t="s">
        <v>237</v>
      </c>
      <c r="F140" s="152" t="s">
        <v>238</v>
      </c>
      <c r="G140" s="153" t="s">
        <v>239</v>
      </c>
      <c r="H140" s="154">
        <v>0.71099999999999997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35</v>
      </c>
      <c r="O140" s="159">
        <v>0.88200000000000001</v>
      </c>
      <c r="P140" s="159">
        <f t="shared" si="1"/>
        <v>0.62710199999999994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146</v>
      </c>
      <c r="AT140" s="161" t="s">
        <v>142</v>
      </c>
      <c r="AU140" s="161" t="s">
        <v>91</v>
      </c>
      <c r="AY140" s="14" t="s">
        <v>140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91</v>
      </c>
      <c r="BK140" s="162">
        <f t="shared" si="9"/>
        <v>0</v>
      </c>
      <c r="BL140" s="14" t="s">
        <v>146</v>
      </c>
      <c r="BM140" s="161" t="s">
        <v>556</v>
      </c>
    </row>
    <row r="141" spans="1:65" s="2" customFormat="1" ht="16.5" customHeight="1">
      <c r="A141" s="26"/>
      <c r="B141" s="149"/>
      <c r="C141" s="150" t="s">
        <v>171</v>
      </c>
      <c r="D141" s="150" t="s">
        <v>142</v>
      </c>
      <c r="E141" s="151" t="s">
        <v>557</v>
      </c>
      <c r="F141" s="152" t="s">
        <v>558</v>
      </c>
      <c r="G141" s="153" t="s">
        <v>343</v>
      </c>
      <c r="H141" s="154">
        <v>1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35</v>
      </c>
      <c r="O141" s="159">
        <v>0.80500000000000005</v>
      </c>
      <c r="P141" s="159">
        <f t="shared" si="1"/>
        <v>0.80500000000000005</v>
      </c>
      <c r="Q141" s="159">
        <v>1.58E-3</v>
      </c>
      <c r="R141" s="159">
        <f t="shared" si="2"/>
        <v>1.58E-3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146</v>
      </c>
      <c r="AT141" s="161" t="s">
        <v>142</v>
      </c>
      <c r="AU141" s="161" t="s">
        <v>91</v>
      </c>
      <c r="AY141" s="14" t="s">
        <v>140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91</v>
      </c>
      <c r="BK141" s="162">
        <f t="shared" si="9"/>
        <v>0</v>
      </c>
      <c r="BL141" s="14" t="s">
        <v>146</v>
      </c>
      <c r="BM141" s="161" t="s">
        <v>559</v>
      </c>
    </row>
    <row r="142" spans="1:65" s="2" customFormat="1" ht="21.75" customHeight="1">
      <c r="A142" s="26"/>
      <c r="B142" s="149"/>
      <c r="C142" s="150" t="s">
        <v>175</v>
      </c>
      <c r="D142" s="150" t="s">
        <v>142</v>
      </c>
      <c r="E142" s="151" t="s">
        <v>560</v>
      </c>
      <c r="F142" s="152" t="s">
        <v>561</v>
      </c>
      <c r="G142" s="153" t="s">
        <v>211</v>
      </c>
      <c r="H142" s="154">
        <v>9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35</v>
      </c>
      <c r="O142" s="159">
        <v>0.59299999999999997</v>
      </c>
      <c r="P142" s="159">
        <f t="shared" si="1"/>
        <v>5.3369999999999997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146</v>
      </c>
      <c r="AT142" s="161" t="s">
        <v>142</v>
      </c>
      <c r="AU142" s="161" t="s">
        <v>91</v>
      </c>
      <c r="AY142" s="14" t="s">
        <v>140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91</v>
      </c>
      <c r="BK142" s="162">
        <f t="shared" si="9"/>
        <v>0</v>
      </c>
      <c r="BL142" s="14" t="s">
        <v>146</v>
      </c>
      <c r="BM142" s="161" t="s">
        <v>562</v>
      </c>
    </row>
    <row r="143" spans="1:65" s="2" customFormat="1" ht="21.75" customHeight="1">
      <c r="A143" s="26"/>
      <c r="B143" s="149"/>
      <c r="C143" s="150" t="s">
        <v>179</v>
      </c>
      <c r="D143" s="150" t="s">
        <v>142</v>
      </c>
      <c r="E143" s="151" t="s">
        <v>242</v>
      </c>
      <c r="F143" s="152" t="s">
        <v>243</v>
      </c>
      <c r="G143" s="153" t="s">
        <v>239</v>
      </c>
      <c r="H143" s="154">
        <v>0.71099999999999997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35</v>
      </c>
      <c r="O143" s="159">
        <v>0.59799999999999998</v>
      </c>
      <c r="P143" s="159">
        <f t="shared" si="1"/>
        <v>0.42517799999999994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146</v>
      </c>
      <c r="AT143" s="161" t="s">
        <v>142</v>
      </c>
      <c r="AU143" s="161" t="s">
        <v>91</v>
      </c>
      <c r="AY143" s="14" t="s">
        <v>140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91</v>
      </c>
      <c r="BK143" s="162">
        <f t="shared" si="9"/>
        <v>0</v>
      </c>
      <c r="BL143" s="14" t="s">
        <v>146</v>
      </c>
      <c r="BM143" s="161" t="s">
        <v>563</v>
      </c>
    </row>
    <row r="144" spans="1:65" s="2" customFormat="1" ht="24.15" customHeight="1">
      <c r="A144" s="26"/>
      <c r="B144" s="149"/>
      <c r="C144" s="150" t="s">
        <v>183</v>
      </c>
      <c r="D144" s="150" t="s">
        <v>142</v>
      </c>
      <c r="E144" s="151" t="s">
        <v>246</v>
      </c>
      <c r="F144" s="152" t="s">
        <v>247</v>
      </c>
      <c r="G144" s="153" t="s">
        <v>239</v>
      </c>
      <c r="H144" s="154">
        <v>7.11</v>
      </c>
      <c r="I144" s="155"/>
      <c r="J144" s="155">
        <f t="shared" si="0"/>
        <v>0</v>
      </c>
      <c r="K144" s="156"/>
      <c r="L144" s="27"/>
      <c r="M144" s="157" t="s">
        <v>1</v>
      </c>
      <c r="N144" s="158" t="s">
        <v>35</v>
      </c>
      <c r="O144" s="159">
        <v>7.0000000000000001E-3</v>
      </c>
      <c r="P144" s="159">
        <f t="shared" si="1"/>
        <v>4.9770000000000002E-2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146</v>
      </c>
      <c r="AT144" s="161" t="s">
        <v>142</v>
      </c>
      <c r="AU144" s="161" t="s">
        <v>91</v>
      </c>
      <c r="AY144" s="14" t="s">
        <v>140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91</v>
      </c>
      <c r="BK144" s="162">
        <f t="shared" si="9"/>
        <v>0</v>
      </c>
      <c r="BL144" s="14" t="s">
        <v>146</v>
      </c>
      <c r="BM144" s="161" t="s">
        <v>564</v>
      </c>
    </row>
    <row r="145" spans="1:65" s="2" customFormat="1" ht="24.15" customHeight="1">
      <c r="A145" s="26"/>
      <c r="B145" s="149"/>
      <c r="C145" s="150" t="s">
        <v>187</v>
      </c>
      <c r="D145" s="150" t="s">
        <v>142</v>
      </c>
      <c r="E145" s="151" t="s">
        <v>250</v>
      </c>
      <c r="F145" s="152" t="s">
        <v>251</v>
      </c>
      <c r="G145" s="153" t="s">
        <v>239</v>
      </c>
      <c r="H145" s="154">
        <v>0.71099999999999997</v>
      </c>
      <c r="I145" s="155"/>
      <c r="J145" s="155">
        <f t="shared" si="0"/>
        <v>0</v>
      </c>
      <c r="K145" s="156"/>
      <c r="L145" s="27"/>
      <c r="M145" s="157" t="s">
        <v>1</v>
      </c>
      <c r="N145" s="158" t="s">
        <v>35</v>
      </c>
      <c r="O145" s="159">
        <v>0.89</v>
      </c>
      <c r="P145" s="159">
        <f t="shared" si="1"/>
        <v>0.63278999999999996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146</v>
      </c>
      <c r="AT145" s="161" t="s">
        <v>142</v>
      </c>
      <c r="AU145" s="161" t="s">
        <v>91</v>
      </c>
      <c r="AY145" s="14" t="s">
        <v>140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91</v>
      </c>
      <c r="BK145" s="162">
        <f t="shared" si="9"/>
        <v>0</v>
      </c>
      <c r="BL145" s="14" t="s">
        <v>146</v>
      </c>
      <c r="BM145" s="161" t="s">
        <v>565</v>
      </c>
    </row>
    <row r="146" spans="1:65" s="2" customFormat="1" ht="24.15" customHeight="1">
      <c r="A146" s="26"/>
      <c r="B146" s="149"/>
      <c r="C146" s="150" t="s">
        <v>192</v>
      </c>
      <c r="D146" s="150" t="s">
        <v>142</v>
      </c>
      <c r="E146" s="151" t="s">
        <v>254</v>
      </c>
      <c r="F146" s="152" t="s">
        <v>255</v>
      </c>
      <c r="G146" s="153" t="s">
        <v>239</v>
      </c>
      <c r="H146" s="154">
        <v>7.11</v>
      </c>
      <c r="I146" s="155"/>
      <c r="J146" s="155">
        <f t="shared" si="0"/>
        <v>0</v>
      </c>
      <c r="K146" s="156"/>
      <c r="L146" s="27"/>
      <c r="M146" s="157" t="s">
        <v>1</v>
      </c>
      <c r="N146" s="158" t="s">
        <v>35</v>
      </c>
      <c r="O146" s="159">
        <v>0.1</v>
      </c>
      <c r="P146" s="159">
        <f t="shared" si="1"/>
        <v>0.71100000000000008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146</v>
      </c>
      <c r="AT146" s="161" t="s">
        <v>142</v>
      </c>
      <c r="AU146" s="161" t="s">
        <v>91</v>
      </c>
      <c r="AY146" s="14" t="s">
        <v>140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91</v>
      </c>
      <c r="BK146" s="162">
        <f t="shared" si="9"/>
        <v>0</v>
      </c>
      <c r="BL146" s="14" t="s">
        <v>146</v>
      </c>
      <c r="BM146" s="161" t="s">
        <v>566</v>
      </c>
    </row>
    <row r="147" spans="1:65" s="2" customFormat="1" ht="24.15" customHeight="1">
      <c r="A147" s="26"/>
      <c r="B147" s="149"/>
      <c r="C147" s="150" t="s">
        <v>196</v>
      </c>
      <c r="D147" s="150" t="s">
        <v>142</v>
      </c>
      <c r="E147" s="151" t="s">
        <v>567</v>
      </c>
      <c r="F147" s="152" t="s">
        <v>568</v>
      </c>
      <c r="G147" s="153" t="s">
        <v>239</v>
      </c>
      <c r="H147" s="154">
        <v>0.71099999999999997</v>
      </c>
      <c r="I147" s="155"/>
      <c r="J147" s="155">
        <f t="shared" si="0"/>
        <v>0</v>
      </c>
      <c r="K147" s="156"/>
      <c r="L147" s="27"/>
      <c r="M147" s="157" t="s">
        <v>1</v>
      </c>
      <c r="N147" s="158" t="s">
        <v>35</v>
      </c>
      <c r="O147" s="159">
        <v>0.626</v>
      </c>
      <c r="P147" s="159">
        <f t="shared" si="1"/>
        <v>0.44508599999999998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146</v>
      </c>
      <c r="AT147" s="161" t="s">
        <v>142</v>
      </c>
      <c r="AU147" s="161" t="s">
        <v>91</v>
      </c>
      <c r="AY147" s="14" t="s">
        <v>140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4" t="s">
        <v>91</v>
      </c>
      <c r="BK147" s="162">
        <f t="shared" si="9"/>
        <v>0</v>
      </c>
      <c r="BL147" s="14" t="s">
        <v>146</v>
      </c>
      <c r="BM147" s="161" t="s">
        <v>569</v>
      </c>
    </row>
    <row r="148" spans="1:65" s="2" customFormat="1" ht="24.15" customHeight="1">
      <c r="A148" s="26"/>
      <c r="B148" s="149"/>
      <c r="C148" s="150" t="s">
        <v>200</v>
      </c>
      <c r="D148" s="150" t="s">
        <v>142</v>
      </c>
      <c r="E148" s="151" t="s">
        <v>262</v>
      </c>
      <c r="F148" s="152" t="s">
        <v>263</v>
      </c>
      <c r="G148" s="153" t="s">
        <v>239</v>
      </c>
      <c r="H148" s="154">
        <v>0.71099999999999997</v>
      </c>
      <c r="I148" s="155"/>
      <c r="J148" s="155">
        <f t="shared" si="0"/>
        <v>0</v>
      </c>
      <c r="K148" s="156"/>
      <c r="L148" s="27"/>
      <c r="M148" s="157" t="s">
        <v>1</v>
      </c>
      <c r="N148" s="158" t="s">
        <v>35</v>
      </c>
      <c r="O148" s="159">
        <v>0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146</v>
      </c>
      <c r="AT148" s="161" t="s">
        <v>142</v>
      </c>
      <c r="AU148" s="161" t="s">
        <v>91</v>
      </c>
      <c r="AY148" s="14" t="s">
        <v>140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4" t="s">
        <v>91</v>
      </c>
      <c r="BK148" s="162">
        <f t="shared" si="9"/>
        <v>0</v>
      </c>
      <c r="BL148" s="14" t="s">
        <v>146</v>
      </c>
      <c r="BM148" s="161" t="s">
        <v>570</v>
      </c>
    </row>
    <row r="149" spans="1:65" s="12" customFormat="1" ht="22.95" customHeight="1">
      <c r="B149" s="137"/>
      <c r="D149" s="138" t="s">
        <v>68</v>
      </c>
      <c r="E149" s="147" t="s">
        <v>265</v>
      </c>
      <c r="F149" s="147" t="s">
        <v>266</v>
      </c>
      <c r="J149" s="148">
        <f>BK149</f>
        <v>0</v>
      </c>
      <c r="L149" s="137"/>
      <c r="M149" s="141"/>
      <c r="N149" s="142"/>
      <c r="O149" s="142"/>
      <c r="P149" s="143">
        <f>P150</f>
        <v>4.4580299999999999</v>
      </c>
      <c r="Q149" s="142"/>
      <c r="R149" s="143">
        <f>R150</f>
        <v>0</v>
      </c>
      <c r="S149" s="142"/>
      <c r="T149" s="144">
        <f>T150</f>
        <v>0</v>
      </c>
      <c r="AR149" s="138" t="s">
        <v>77</v>
      </c>
      <c r="AT149" s="145" t="s">
        <v>68</v>
      </c>
      <c r="AU149" s="145" t="s">
        <v>77</v>
      </c>
      <c r="AY149" s="138" t="s">
        <v>140</v>
      </c>
      <c r="BK149" s="146">
        <f>BK150</f>
        <v>0</v>
      </c>
    </row>
    <row r="150" spans="1:65" s="2" customFormat="1" ht="24.15" customHeight="1">
      <c r="A150" s="26"/>
      <c r="B150" s="149"/>
      <c r="C150" s="150" t="s">
        <v>204</v>
      </c>
      <c r="D150" s="150" t="s">
        <v>142</v>
      </c>
      <c r="E150" s="151" t="s">
        <v>268</v>
      </c>
      <c r="F150" s="152" t="s">
        <v>269</v>
      </c>
      <c r="G150" s="153" t="s">
        <v>239</v>
      </c>
      <c r="H150" s="154">
        <v>1.81</v>
      </c>
      <c r="I150" s="155"/>
      <c r="J150" s="155">
        <f>ROUND(I150*H150,2)</f>
        <v>0</v>
      </c>
      <c r="K150" s="156"/>
      <c r="L150" s="27"/>
      <c r="M150" s="157" t="s">
        <v>1</v>
      </c>
      <c r="N150" s="158" t="s">
        <v>35</v>
      </c>
      <c r="O150" s="159">
        <v>2.4630000000000001</v>
      </c>
      <c r="P150" s="159">
        <f>O150*H150</f>
        <v>4.4580299999999999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146</v>
      </c>
      <c r="AT150" s="161" t="s">
        <v>142</v>
      </c>
      <c r="AU150" s="161" t="s">
        <v>91</v>
      </c>
      <c r="AY150" s="14" t="s">
        <v>140</v>
      </c>
      <c r="BE150" s="162">
        <f>IF(N150="základná",J150,0)</f>
        <v>0</v>
      </c>
      <c r="BF150" s="162">
        <f>IF(N150="znížená",J150,0)</f>
        <v>0</v>
      </c>
      <c r="BG150" s="162">
        <f>IF(N150="zákl. prenesená",J150,0)</f>
        <v>0</v>
      </c>
      <c r="BH150" s="162">
        <f>IF(N150="zníž. prenesená",J150,0)</f>
        <v>0</v>
      </c>
      <c r="BI150" s="162">
        <f>IF(N150="nulová",J150,0)</f>
        <v>0</v>
      </c>
      <c r="BJ150" s="14" t="s">
        <v>91</v>
      </c>
      <c r="BK150" s="162">
        <f>ROUND(I150*H150,2)</f>
        <v>0</v>
      </c>
      <c r="BL150" s="14" t="s">
        <v>146</v>
      </c>
      <c r="BM150" s="161" t="s">
        <v>571</v>
      </c>
    </row>
    <row r="151" spans="1:65" s="12" customFormat="1" ht="25.95" customHeight="1">
      <c r="B151" s="137"/>
      <c r="D151" s="138" t="s">
        <v>68</v>
      </c>
      <c r="E151" s="139" t="s">
        <v>271</v>
      </c>
      <c r="F151" s="139" t="s">
        <v>272</v>
      </c>
      <c r="J151" s="140">
        <f>BK151</f>
        <v>0</v>
      </c>
      <c r="L151" s="137"/>
      <c r="M151" s="141"/>
      <c r="N151" s="142"/>
      <c r="O151" s="142"/>
      <c r="P151" s="143">
        <f>P152+P173+P183+P193+P200+P206</f>
        <v>524.01083900000003</v>
      </c>
      <c r="Q151" s="142"/>
      <c r="R151" s="143">
        <f>R152+R173+R183+R193+R200+R206</f>
        <v>10.77833661</v>
      </c>
      <c r="S151" s="142"/>
      <c r="T151" s="144">
        <f>T152+T173+T183+T193+T200+T206</f>
        <v>0.7106039999999999</v>
      </c>
      <c r="AR151" s="138" t="s">
        <v>91</v>
      </c>
      <c r="AT151" s="145" t="s">
        <v>68</v>
      </c>
      <c r="AU151" s="145" t="s">
        <v>69</v>
      </c>
      <c r="AY151" s="138" t="s">
        <v>140</v>
      </c>
      <c r="BK151" s="146">
        <f>BK152+BK173+BK183+BK193+BK200+BK206</f>
        <v>0</v>
      </c>
    </row>
    <row r="152" spans="1:65" s="12" customFormat="1" ht="22.95" customHeight="1">
      <c r="B152" s="137"/>
      <c r="D152" s="138" t="s">
        <v>68</v>
      </c>
      <c r="E152" s="147" t="s">
        <v>572</v>
      </c>
      <c r="F152" s="147" t="s">
        <v>573</v>
      </c>
      <c r="J152" s="148">
        <f>BK152</f>
        <v>0</v>
      </c>
      <c r="L152" s="137"/>
      <c r="M152" s="141"/>
      <c r="N152" s="142"/>
      <c r="O152" s="142"/>
      <c r="P152" s="143">
        <f>SUM(P153:P172)</f>
        <v>63.407973999999989</v>
      </c>
      <c r="Q152" s="142"/>
      <c r="R152" s="143">
        <f>SUM(R153:R172)</f>
        <v>0.44637872999999983</v>
      </c>
      <c r="S152" s="142"/>
      <c r="T152" s="144">
        <f>SUM(T153:T172)</f>
        <v>0</v>
      </c>
      <c r="AR152" s="138" t="s">
        <v>91</v>
      </c>
      <c r="AT152" s="145" t="s">
        <v>68</v>
      </c>
      <c r="AU152" s="145" t="s">
        <v>77</v>
      </c>
      <c r="AY152" s="138" t="s">
        <v>140</v>
      </c>
      <c r="BK152" s="146">
        <f>SUM(BK153:BK172)</f>
        <v>0</v>
      </c>
    </row>
    <row r="153" spans="1:65" s="2" customFormat="1" ht="24.15" customHeight="1">
      <c r="A153" s="26"/>
      <c r="B153" s="149"/>
      <c r="C153" s="150" t="s">
        <v>208</v>
      </c>
      <c r="D153" s="150" t="s">
        <v>142</v>
      </c>
      <c r="E153" s="151" t="s">
        <v>574</v>
      </c>
      <c r="F153" s="152" t="s">
        <v>575</v>
      </c>
      <c r="G153" s="153" t="s">
        <v>145</v>
      </c>
      <c r="H153" s="154">
        <v>555.42999999999995</v>
      </c>
      <c r="I153" s="155"/>
      <c r="J153" s="155">
        <f t="shared" ref="J153:J172" si="10">ROUND(I153*H153,2)</f>
        <v>0</v>
      </c>
      <c r="K153" s="156"/>
      <c r="L153" s="27"/>
      <c r="M153" s="157" t="s">
        <v>1</v>
      </c>
      <c r="N153" s="158" t="s">
        <v>35</v>
      </c>
      <c r="O153" s="159">
        <v>0.04</v>
      </c>
      <c r="P153" s="159">
        <f t="shared" ref="P153:P172" si="11">O153*H153</f>
        <v>22.217199999999998</v>
      </c>
      <c r="Q153" s="159">
        <v>0</v>
      </c>
      <c r="R153" s="159">
        <f t="shared" ref="R153:R172" si="12">Q153*H153</f>
        <v>0</v>
      </c>
      <c r="S153" s="159">
        <v>0</v>
      </c>
      <c r="T153" s="160">
        <f t="shared" ref="T153:T172" si="13"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204</v>
      </c>
      <c r="AT153" s="161" t="s">
        <v>142</v>
      </c>
      <c r="AU153" s="161" t="s">
        <v>91</v>
      </c>
      <c r="AY153" s="14" t="s">
        <v>140</v>
      </c>
      <c r="BE153" s="162">
        <f t="shared" ref="BE153:BE172" si="14">IF(N153="základná",J153,0)</f>
        <v>0</v>
      </c>
      <c r="BF153" s="162">
        <f t="shared" ref="BF153:BF172" si="15">IF(N153="znížená",J153,0)</f>
        <v>0</v>
      </c>
      <c r="BG153" s="162">
        <f t="shared" ref="BG153:BG172" si="16">IF(N153="zákl. prenesená",J153,0)</f>
        <v>0</v>
      </c>
      <c r="BH153" s="162">
        <f t="shared" ref="BH153:BH172" si="17">IF(N153="zníž. prenesená",J153,0)</f>
        <v>0</v>
      </c>
      <c r="BI153" s="162">
        <f t="shared" ref="BI153:BI172" si="18">IF(N153="nulová",J153,0)</f>
        <v>0</v>
      </c>
      <c r="BJ153" s="14" t="s">
        <v>91</v>
      </c>
      <c r="BK153" s="162">
        <f t="shared" ref="BK153:BK172" si="19">ROUND(I153*H153,2)</f>
        <v>0</v>
      </c>
      <c r="BL153" s="14" t="s">
        <v>204</v>
      </c>
      <c r="BM153" s="161" t="s">
        <v>576</v>
      </c>
    </row>
    <row r="154" spans="1:65" s="2" customFormat="1" ht="16.5" customHeight="1">
      <c r="A154" s="26"/>
      <c r="B154" s="149"/>
      <c r="C154" s="163" t="s">
        <v>213</v>
      </c>
      <c r="D154" s="163" t="s">
        <v>314</v>
      </c>
      <c r="E154" s="164" t="s">
        <v>577</v>
      </c>
      <c r="F154" s="165" t="s">
        <v>578</v>
      </c>
      <c r="G154" s="166" t="s">
        <v>145</v>
      </c>
      <c r="H154" s="167">
        <v>638.745</v>
      </c>
      <c r="I154" s="168"/>
      <c r="J154" s="168">
        <f t="shared" si="10"/>
        <v>0</v>
      </c>
      <c r="K154" s="169"/>
      <c r="L154" s="170"/>
      <c r="M154" s="171" t="s">
        <v>1</v>
      </c>
      <c r="N154" s="172" t="s">
        <v>35</v>
      </c>
      <c r="O154" s="159">
        <v>0</v>
      </c>
      <c r="P154" s="159">
        <f t="shared" si="11"/>
        <v>0</v>
      </c>
      <c r="Q154" s="159">
        <v>1.9000000000000001E-4</v>
      </c>
      <c r="R154" s="159">
        <f t="shared" si="12"/>
        <v>0.12136155000000001</v>
      </c>
      <c r="S154" s="159">
        <v>0</v>
      </c>
      <c r="T154" s="16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275</v>
      </c>
      <c r="AT154" s="161" t="s">
        <v>314</v>
      </c>
      <c r="AU154" s="161" t="s">
        <v>91</v>
      </c>
      <c r="AY154" s="14" t="s">
        <v>140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4" t="s">
        <v>91</v>
      </c>
      <c r="BK154" s="162">
        <f t="shared" si="19"/>
        <v>0</v>
      </c>
      <c r="BL154" s="14" t="s">
        <v>204</v>
      </c>
      <c r="BM154" s="161" t="s">
        <v>579</v>
      </c>
    </row>
    <row r="155" spans="1:65" s="2" customFormat="1" ht="37.950000000000003" customHeight="1">
      <c r="A155" s="26"/>
      <c r="B155" s="149"/>
      <c r="C155" s="150" t="s">
        <v>217</v>
      </c>
      <c r="D155" s="150" t="s">
        <v>142</v>
      </c>
      <c r="E155" s="151" t="s">
        <v>580</v>
      </c>
      <c r="F155" s="152" t="s">
        <v>581</v>
      </c>
      <c r="G155" s="153" t="s">
        <v>145</v>
      </c>
      <c r="H155" s="154">
        <v>75.17</v>
      </c>
      <c r="I155" s="155"/>
      <c r="J155" s="155">
        <f t="shared" si="10"/>
        <v>0</v>
      </c>
      <c r="K155" s="156"/>
      <c r="L155" s="27"/>
      <c r="M155" s="157" t="s">
        <v>1</v>
      </c>
      <c r="N155" s="158" t="s">
        <v>35</v>
      </c>
      <c r="O155" s="159">
        <v>0.24399999999999999</v>
      </c>
      <c r="P155" s="159">
        <f t="shared" si="11"/>
        <v>18.341480000000001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204</v>
      </c>
      <c r="AT155" s="161" t="s">
        <v>142</v>
      </c>
      <c r="AU155" s="161" t="s">
        <v>91</v>
      </c>
      <c r="AY155" s="14" t="s">
        <v>140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4" t="s">
        <v>91</v>
      </c>
      <c r="BK155" s="162">
        <f t="shared" si="19"/>
        <v>0</v>
      </c>
      <c r="BL155" s="14" t="s">
        <v>204</v>
      </c>
      <c r="BM155" s="161" t="s">
        <v>582</v>
      </c>
    </row>
    <row r="156" spans="1:65" s="2" customFormat="1" ht="24.15" customHeight="1">
      <c r="A156" s="26"/>
      <c r="B156" s="149"/>
      <c r="C156" s="163" t="s">
        <v>7</v>
      </c>
      <c r="D156" s="163" t="s">
        <v>314</v>
      </c>
      <c r="E156" s="164" t="s">
        <v>583</v>
      </c>
      <c r="F156" s="165" t="s">
        <v>584</v>
      </c>
      <c r="G156" s="166" t="s">
        <v>145</v>
      </c>
      <c r="H156" s="167">
        <v>86.445999999999998</v>
      </c>
      <c r="I156" s="168"/>
      <c r="J156" s="168">
        <f t="shared" si="10"/>
        <v>0</v>
      </c>
      <c r="K156" s="169"/>
      <c r="L156" s="170"/>
      <c r="M156" s="171" t="s">
        <v>1</v>
      </c>
      <c r="N156" s="172" t="s">
        <v>35</v>
      </c>
      <c r="O156" s="159">
        <v>0</v>
      </c>
      <c r="P156" s="159">
        <f t="shared" si="11"/>
        <v>0</v>
      </c>
      <c r="Q156" s="159">
        <v>1.9E-3</v>
      </c>
      <c r="R156" s="159">
        <f t="shared" si="12"/>
        <v>0.16424739999999999</v>
      </c>
      <c r="S156" s="159">
        <v>0</v>
      </c>
      <c r="T156" s="16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275</v>
      </c>
      <c r="AT156" s="161" t="s">
        <v>314</v>
      </c>
      <c r="AU156" s="161" t="s">
        <v>91</v>
      </c>
      <c r="AY156" s="14" t="s">
        <v>140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4" t="s">
        <v>91</v>
      </c>
      <c r="BK156" s="162">
        <f t="shared" si="19"/>
        <v>0</v>
      </c>
      <c r="BL156" s="14" t="s">
        <v>204</v>
      </c>
      <c r="BM156" s="161" t="s">
        <v>585</v>
      </c>
    </row>
    <row r="157" spans="1:65" s="2" customFormat="1" ht="24.15" customHeight="1">
      <c r="A157" s="26"/>
      <c r="B157" s="149"/>
      <c r="C157" s="163" t="s">
        <v>224</v>
      </c>
      <c r="D157" s="163" t="s">
        <v>314</v>
      </c>
      <c r="E157" s="164" t="s">
        <v>586</v>
      </c>
      <c r="F157" s="165" t="s">
        <v>587</v>
      </c>
      <c r="G157" s="166" t="s">
        <v>343</v>
      </c>
      <c r="H157" s="167">
        <v>225</v>
      </c>
      <c r="I157" s="168"/>
      <c r="J157" s="168">
        <f t="shared" si="10"/>
        <v>0</v>
      </c>
      <c r="K157" s="169"/>
      <c r="L157" s="170"/>
      <c r="M157" s="171" t="s">
        <v>1</v>
      </c>
      <c r="N157" s="172" t="s">
        <v>35</v>
      </c>
      <c r="O157" s="159">
        <v>0</v>
      </c>
      <c r="P157" s="159">
        <f t="shared" si="11"/>
        <v>0</v>
      </c>
      <c r="Q157" s="159">
        <v>1.4999999999999999E-4</v>
      </c>
      <c r="R157" s="159">
        <f t="shared" si="12"/>
        <v>3.3749999999999995E-2</v>
      </c>
      <c r="S157" s="159">
        <v>0</v>
      </c>
      <c r="T157" s="16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275</v>
      </c>
      <c r="AT157" s="161" t="s">
        <v>314</v>
      </c>
      <c r="AU157" s="161" t="s">
        <v>91</v>
      </c>
      <c r="AY157" s="14" t="s">
        <v>140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4" t="s">
        <v>91</v>
      </c>
      <c r="BK157" s="162">
        <f t="shared" si="19"/>
        <v>0</v>
      </c>
      <c r="BL157" s="14" t="s">
        <v>204</v>
      </c>
      <c r="BM157" s="161" t="s">
        <v>588</v>
      </c>
    </row>
    <row r="158" spans="1:65" s="2" customFormat="1" ht="24.15" customHeight="1">
      <c r="A158" s="26"/>
      <c r="B158" s="149"/>
      <c r="C158" s="150" t="s">
        <v>228</v>
      </c>
      <c r="D158" s="150" t="s">
        <v>142</v>
      </c>
      <c r="E158" s="151" t="s">
        <v>589</v>
      </c>
      <c r="F158" s="152" t="s">
        <v>590</v>
      </c>
      <c r="G158" s="153" t="s">
        <v>343</v>
      </c>
      <c r="H158" s="154">
        <v>2</v>
      </c>
      <c r="I158" s="155"/>
      <c r="J158" s="155">
        <f t="shared" si="10"/>
        <v>0</v>
      </c>
      <c r="K158" s="156"/>
      <c r="L158" s="27"/>
      <c r="M158" s="157" t="s">
        <v>1</v>
      </c>
      <c r="N158" s="158" t="s">
        <v>35</v>
      </c>
      <c r="O158" s="159">
        <v>2.3199999999999998</v>
      </c>
      <c r="P158" s="159">
        <f t="shared" si="11"/>
        <v>4.6399999999999997</v>
      </c>
      <c r="Q158" s="159">
        <v>1.9000000000000001E-4</v>
      </c>
      <c r="R158" s="159">
        <f t="shared" si="12"/>
        <v>3.8000000000000002E-4</v>
      </c>
      <c r="S158" s="159">
        <v>0</v>
      </c>
      <c r="T158" s="16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204</v>
      </c>
      <c r="AT158" s="161" t="s">
        <v>142</v>
      </c>
      <c r="AU158" s="161" t="s">
        <v>91</v>
      </c>
      <c r="AY158" s="14" t="s">
        <v>140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4" t="s">
        <v>91</v>
      </c>
      <c r="BK158" s="162">
        <f t="shared" si="19"/>
        <v>0</v>
      </c>
      <c r="BL158" s="14" t="s">
        <v>204</v>
      </c>
      <c r="BM158" s="161" t="s">
        <v>591</v>
      </c>
    </row>
    <row r="159" spans="1:65" s="2" customFormat="1" ht="24.15" customHeight="1">
      <c r="A159" s="26"/>
      <c r="B159" s="149"/>
      <c r="C159" s="163" t="s">
        <v>232</v>
      </c>
      <c r="D159" s="163" t="s">
        <v>314</v>
      </c>
      <c r="E159" s="164" t="s">
        <v>592</v>
      </c>
      <c r="F159" s="165" t="s">
        <v>593</v>
      </c>
      <c r="G159" s="166" t="s">
        <v>145</v>
      </c>
      <c r="H159" s="167">
        <v>0.91200000000000003</v>
      </c>
      <c r="I159" s="168"/>
      <c r="J159" s="168">
        <f t="shared" si="10"/>
        <v>0</v>
      </c>
      <c r="K159" s="169"/>
      <c r="L159" s="170"/>
      <c r="M159" s="171" t="s">
        <v>1</v>
      </c>
      <c r="N159" s="172" t="s">
        <v>35</v>
      </c>
      <c r="O159" s="159">
        <v>0</v>
      </c>
      <c r="P159" s="159">
        <f t="shared" si="11"/>
        <v>0</v>
      </c>
      <c r="Q159" s="159">
        <v>2.5400000000000002E-3</v>
      </c>
      <c r="R159" s="159">
        <f t="shared" si="12"/>
        <v>2.3164800000000001E-3</v>
      </c>
      <c r="S159" s="159">
        <v>0</v>
      </c>
      <c r="T159" s="16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275</v>
      </c>
      <c r="AT159" s="161" t="s">
        <v>314</v>
      </c>
      <c r="AU159" s="161" t="s">
        <v>91</v>
      </c>
      <c r="AY159" s="14" t="s">
        <v>140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4" t="s">
        <v>91</v>
      </c>
      <c r="BK159" s="162">
        <f t="shared" si="19"/>
        <v>0</v>
      </c>
      <c r="BL159" s="14" t="s">
        <v>204</v>
      </c>
      <c r="BM159" s="161" t="s">
        <v>594</v>
      </c>
    </row>
    <row r="160" spans="1:65" s="2" customFormat="1" ht="21.75" customHeight="1">
      <c r="A160" s="26"/>
      <c r="B160" s="149"/>
      <c r="C160" s="150" t="s">
        <v>236</v>
      </c>
      <c r="D160" s="150" t="s">
        <v>142</v>
      </c>
      <c r="E160" s="151" t="s">
        <v>595</v>
      </c>
      <c r="F160" s="152" t="s">
        <v>596</v>
      </c>
      <c r="G160" s="153" t="s">
        <v>343</v>
      </c>
      <c r="H160" s="154">
        <v>3</v>
      </c>
      <c r="I160" s="155"/>
      <c r="J160" s="155">
        <f t="shared" si="10"/>
        <v>0</v>
      </c>
      <c r="K160" s="156"/>
      <c r="L160" s="27"/>
      <c r="M160" s="157" t="s">
        <v>1</v>
      </c>
      <c r="N160" s="158" t="s">
        <v>35</v>
      </c>
      <c r="O160" s="159">
        <v>0.23</v>
      </c>
      <c r="P160" s="159">
        <f t="shared" si="11"/>
        <v>0.69000000000000006</v>
      </c>
      <c r="Q160" s="159">
        <v>1.0000000000000001E-5</v>
      </c>
      <c r="R160" s="159">
        <f t="shared" si="12"/>
        <v>3.0000000000000004E-5</v>
      </c>
      <c r="S160" s="159">
        <v>0</v>
      </c>
      <c r="T160" s="16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204</v>
      </c>
      <c r="AT160" s="161" t="s">
        <v>142</v>
      </c>
      <c r="AU160" s="161" t="s">
        <v>91</v>
      </c>
      <c r="AY160" s="14" t="s">
        <v>140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4" t="s">
        <v>91</v>
      </c>
      <c r="BK160" s="162">
        <f t="shared" si="19"/>
        <v>0</v>
      </c>
      <c r="BL160" s="14" t="s">
        <v>204</v>
      </c>
      <c r="BM160" s="161" t="s">
        <v>597</v>
      </c>
    </row>
    <row r="161" spans="1:65" s="2" customFormat="1" ht="24.15" customHeight="1">
      <c r="A161" s="26"/>
      <c r="B161" s="149"/>
      <c r="C161" s="163" t="s">
        <v>241</v>
      </c>
      <c r="D161" s="163" t="s">
        <v>314</v>
      </c>
      <c r="E161" s="164" t="s">
        <v>598</v>
      </c>
      <c r="F161" s="165" t="s">
        <v>599</v>
      </c>
      <c r="G161" s="166" t="s">
        <v>343</v>
      </c>
      <c r="H161" s="167">
        <v>3</v>
      </c>
      <c r="I161" s="168"/>
      <c r="J161" s="168">
        <f t="shared" si="10"/>
        <v>0</v>
      </c>
      <c r="K161" s="169"/>
      <c r="L161" s="170"/>
      <c r="M161" s="171" t="s">
        <v>1</v>
      </c>
      <c r="N161" s="172" t="s">
        <v>35</v>
      </c>
      <c r="O161" s="159">
        <v>0</v>
      </c>
      <c r="P161" s="159">
        <f t="shared" si="11"/>
        <v>0</v>
      </c>
      <c r="Q161" s="159">
        <v>3.8000000000000002E-4</v>
      </c>
      <c r="R161" s="159">
        <f t="shared" si="12"/>
        <v>1.14E-3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275</v>
      </c>
      <c r="AT161" s="161" t="s">
        <v>314</v>
      </c>
      <c r="AU161" s="161" t="s">
        <v>91</v>
      </c>
      <c r="AY161" s="14" t="s">
        <v>140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91</v>
      </c>
      <c r="BK161" s="162">
        <f t="shared" si="19"/>
        <v>0</v>
      </c>
      <c r="BL161" s="14" t="s">
        <v>204</v>
      </c>
      <c r="BM161" s="161" t="s">
        <v>600</v>
      </c>
    </row>
    <row r="162" spans="1:65" s="2" customFormat="1" ht="24.15" customHeight="1">
      <c r="A162" s="26"/>
      <c r="B162" s="149"/>
      <c r="C162" s="150" t="s">
        <v>245</v>
      </c>
      <c r="D162" s="150" t="s">
        <v>142</v>
      </c>
      <c r="E162" s="151" t="s">
        <v>601</v>
      </c>
      <c r="F162" s="152" t="s">
        <v>602</v>
      </c>
      <c r="G162" s="153" t="s">
        <v>343</v>
      </c>
      <c r="H162" s="154">
        <v>3</v>
      </c>
      <c r="I162" s="155"/>
      <c r="J162" s="155">
        <f t="shared" si="10"/>
        <v>0</v>
      </c>
      <c r="K162" s="156"/>
      <c r="L162" s="27"/>
      <c r="M162" s="157" t="s">
        <v>1</v>
      </c>
      <c r="N162" s="158" t="s">
        <v>35</v>
      </c>
      <c r="O162" s="159">
        <v>0.35199999999999998</v>
      </c>
      <c r="P162" s="159">
        <f t="shared" si="11"/>
        <v>1.056</v>
      </c>
      <c r="Q162" s="159">
        <v>1.0000000000000001E-5</v>
      </c>
      <c r="R162" s="159">
        <f t="shared" si="12"/>
        <v>3.0000000000000004E-5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204</v>
      </c>
      <c r="AT162" s="161" t="s">
        <v>142</v>
      </c>
      <c r="AU162" s="161" t="s">
        <v>91</v>
      </c>
      <c r="AY162" s="14" t="s">
        <v>140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91</v>
      </c>
      <c r="BK162" s="162">
        <f t="shared" si="19"/>
        <v>0</v>
      </c>
      <c r="BL162" s="14" t="s">
        <v>204</v>
      </c>
      <c r="BM162" s="161" t="s">
        <v>603</v>
      </c>
    </row>
    <row r="163" spans="1:65" s="2" customFormat="1" ht="24.15" customHeight="1">
      <c r="A163" s="26"/>
      <c r="B163" s="149"/>
      <c r="C163" s="163" t="s">
        <v>249</v>
      </c>
      <c r="D163" s="163" t="s">
        <v>314</v>
      </c>
      <c r="E163" s="164" t="s">
        <v>592</v>
      </c>
      <c r="F163" s="165" t="s">
        <v>593</v>
      </c>
      <c r="G163" s="166" t="s">
        <v>145</v>
      </c>
      <c r="H163" s="167">
        <v>0.12</v>
      </c>
      <c r="I163" s="168"/>
      <c r="J163" s="168">
        <f t="shared" si="10"/>
        <v>0</v>
      </c>
      <c r="K163" s="169"/>
      <c r="L163" s="170"/>
      <c r="M163" s="171" t="s">
        <v>1</v>
      </c>
      <c r="N163" s="172" t="s">
        <v>35</v>
      </c>
      <c r="O163" s="159">
        <v>0</v>
      </c>
      <c r="P163" s="159">
        <f t="shared" si="11"/>
        <v>0</v>
      </c>
      <c r="Q163" s="159">
        <v>2.5400000000000002E-3</v>
      </c>
      <c r="R163" s="159">
        <f t="shared" si="12"/>
        <v>3.0479999999999998E-4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275</v>
      </c>
      <c r="AT163" s="161" t="s">
        <v>314</v>
      </c>
      <c r="AU163" s="161" t="s">
        <v>91</v>
      </c>
      <c r="AY163" s="14" t="s">
        <v>140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91</v>
      </c>
      <c r="BK163" s="162">
        <f t="shared" si="19"/>
        <v>0</v>
      </c>
      <c r="BL163" s="14" t="s">
        <v>204</v>
      </c>
      <c r="BM163" s="161" t="s">
        <v>604</v>
      </c>
    </row>
    <row r="164" spans="1:65" s="2" customFormat="1" ht="24.15" customHeight="1">
      <c r="A164" s="26"/>
      <c r="B164" s="149"/>
      <c r="C164" s="150" t="s">
        <v>253</v>
      </c>
      <c r="D164" s="150" t="s">
        <v>142</v>
      </c>
      <c r="E164" s="151" t="s">
        <v>605</v>
      </c>
      <c r="F164" s="152" t="s">
        <v>606</v>
      </c>
      <c r="G164" s="153" t="s">
        <v>145</v>
      </c>
      <c r="H164" s="154">
        <v>75.17</v>
      </c>
      <c r="I164" s="155"/>
      <c r="J164" s="155">
        <f t="shared" si="10"/>
        <v>0</v>
      </c>
      <c r="K164" s="156"/>
      <c r="L164" s="27"/>
      <c r="M164" s="157" t="s">
        <v>1</v>
      </c>
      <c r="N164" s="158" t="s">
        <v>35</v>
      </c>
      <c r="O164" s="159">
        <v>2.8000000000000001E-2</v>
      </c>
      <c r="P164" s="159">
        <f t="shared" si="11"/>
        <v>2.1047600000000002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204</v>
      </c>
      <c r="AT164" s="161" t="s">
        <v>142</v>
      </c>
      <c r="AU164" s="161" t="s">
        <v>91</v>
      </c>
      <c r="AY164" s="14" t="s">
        <v>140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4" t="s">
        <v>91</v>
      </c>
      <c r="BK164" s="162">
        <f t="shared" si="19"/>
        <v>0</v>
      </c>
      <c r="BL164" s="14" t="s">
        <v>204</v>
      </c>
      <c r="BM164" s="161" t="s">
        <v>607</v>
      </c>
    </row>
    <row r="165" spans="1:65" s="2" customFormat="1" ht="16.5" customHeight="1">
      <c r="A165" s="26"/>
      <c r="B165" s="149"/>
      <c r="C165" s="163" t="s">
        <v>257</v>
      </c>
      <c r="D165" s="163" t="s">
        <v>314</v>
      </c>
      <c r="E165" s="164" t="s">
        <v>608</v>
      </c>
      <c r="F165" s="165" t="s">
        <v>609</v>
      </c>
      <c r="G165" s="166" t="s">
        <v>145</v>
      </c>
      <c r="H165" s="167">
        <v>82.686999999999998</v>
      </c>
      <c r="I165" s="168"/>
      <c r="J165" s="168">
        <f t="shared" si="10"/>
        <v>0</v>
      </c>
      <c r="K165" s="169"/>
      <c r="L165" s="170"/>
      <c r="M165" s="171" t="s">
        <v>1</v>
      </c>
      <c r="N165" s="172" t="s">
        <v>35</v>
      </c>
      <c r="O165" s="159">
        <v>0</v>
      </c>
      <c r="P165" s="159">
        <f t="shared" si="11"/>
        <v>0</v>
      </c>
      <c r="Q165" s="159">
        <v>5.0000000000000001E-4</v>
      </c>
      <c r="R165" s="159">
        <f t="shared" si="12"/>
        <v>4.1343499999999998E-2</v>
      </c>
      <c r="S165" s="159">
        <v>0</v>
      </c>
      <c r="T165" s="160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275</v>
      </c>
      <c r="AT165" s="161" t="s">
        <v>314</v>
      </c>
      <c r="AU165" s="161" t="s">
        <v>91</v>
      </c>
      <c r="AY165" s="14" t="s">
        <v>140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4" t="s">
        <v>91</v>
      </c>
      <c r="BK165" s="162">
        <f t="shared" si="19"/>
        <v>0</v>
      </c>
      <c r="BL165" s="14" t="s">
        <v>204</v>
      </c>
      <c r="BM165" s="161" t="s">
        <v>610</v>
      </c>
    </row>
    <row r="166" spans="1:65" s="2" customFormat="1" ht="33" customHeight="1">
      <c r="A166" s="26"/>
      <c r="B166" s="149"/>
      <c r="C166" s="150" t="s">
        <v>261</v>
      </c>
      <c r="D166" s="150" t="s">
        <v>142</v>
      </c>
      <c r="E166" s="151" t="s">
        <v>611</v>
      </c>
      <c r="F166" s="152" t="s">
        <v>612</v>
      </c>
      <c r="G166" s="153" t="s">
        <v>211</v>
      </c>
      <c r="H166" s="154">
        <v>7.5</v>
      </c>
      <c r="I166" s="155"/>
      <c r="J166" s="155">
        <f t="shared" si="10"/>
        <v>0</v>
      </c>
      <c r="K166" s="156"/>
      <c r="L166" s="27"/>
      <c r="M166" s="157" t="s">
        <v>1</v>
      </c>
      <c r="N166" s="158" t="s">
        <v>35</v>
      </c>
      <c r="O166" s="159">
        <v>0.46800000000000003</v>
      </c>
      <c r="P166" s="159">
        <f t="shared" si="11"/>
        <v>3.5100000000000002</v>
      </c>
      <c r="Q166" s="159">
        <v>3.0000000000000001E-5</v>
      </c>
      <c r="R166" s="159">
        <f t="shared" si="12"/>
        <v>2.2499999999999999E-4</v>
      </c>
      <c r="S166" s="159">
        <v>0</v>
      </c>
      <c r="T166" s="160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204</v>
      </c>
      <c r="AT166" s="161" t="s">
        <v>142</v>
      </c>
      <c r="AU166" s="161" t="s">
        <v>91</v>
      </c>
      <c r="AY166" s="14" t="s">
        <v>140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4" t="s">
        <v>91</v>
      </c>
      <c r="BK166" s="162">
        <f t="shared" si="19"/>
        <v>0</v>
      </c>
      <c r="BL166" s="14" t="s">
        <v>204</v>
      </c>
      <c r="BM166" s="161" t="s">
        <v>613</v>
      </c>
    </row>
    <row r="167" spans="1:65" s="2" customFormat="1" ht="16.5" customHeight="1">
      <c r="A167" s="26"/>
      <c r="B167" s="149"/>
      <c r="C167" s="163" t="s">
        <v>267</v>
      </c>
      <c r="D167" s="163" t="s">
        <v>314</v>
      </c>
      <c r="E167" s="164" t="s">
        <v>614</v>
      </c>
      <c r="F167" s="165" t="s">
        <v>615</v>
      </c>
      <c r="G167" s="166" t="s">
        <v>343</v>
      </c>
      <c r="H167" s="167">
        <v>60</v>
      </c>
      <c r="I167" s="168"/>
      <c r="J167" s="168">
        <f t="shared" si="10"/>
        <v>0</v>
      </c>
      <c r="K167" s="169"/>
      <c r="L167" s="170"/>
      <c r="M167" s="171" t="s">
        <v>1</v>
      </c>
      <c r="N167" s="172" t="s">
        <v>35</v>
      </c>
      <c r="O167" s="159">
        <v>0</v>
      </c>
      <c r="P167" s="159">
        <f t="shared" si="11"/>
        <v>0</v>
      </c>
      <c r="Q167" s="159">
        <v>3.5E-4</v>
      </c>
      <c r="R167" s="159">
        <f t="shared" si="12"/>
        <v>2.1000000000000001E-2</v>
      </c>
      <c r="S167" s="159">
        <v>0</v>
      </c>
      <c r="T167" s="160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275</v>
      </c>
      <c r="AT167" s="161" t="s">
        <v>314</v>
      </c>
      <c r="AU167" s="161" t="s">
        <v>91</v>
      </c>
      <c r="AY167" s="14" t="s">
        <v>140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4" t="s">
        <v>91</v>
      </c>
      <c r="BK167" s="162">
        <f t="shared" si="19"/>
        <v>0</v>
      </c>
      <c r="BL167" s="14" t="s">
        <v>204</v>
      </c>
      <c r="BM167" s="161" t="s">
        <v>616</v>
      </c>
    </row>
    <row r="168" spans="1:65" s="2" customFormat="1" ht="16.5" customHeight="1">
      <c r="A168" s="26"/>
      <c r="B168" s="149"/>
      <c r="C168" s="163" t="s">
        <v>275</v>
      </c>
      <c r="D168" s="163" t="s">
        <v>314</v>
      </c>
      <c r="E168" s="164" t="s">
        <v>617</v>
      </c>
      <c r="F168" s="165" t="s">
        <v>618</v>
      </c>
      <c r="G168" s="166" t="s">
        <v>145</v>
      </c>
      <c r="H168" s="167">
        <v>4.6500000000000004</v>
      </c>
      <c r="I168" s="168"/>
      <c r="J168" s="168">
        <f t="shared" si="10"/>
        <v>0</v>
      </c>
      <c r="K168" s="169"/>
      <c r="L168" s="170"/>
      <c r="M168" s="171" t="s">
        <v>1</v>
      </c>
      <c r="N168" s="172" t="s">
        <v>35</v>
      </c>
      <c r="O168" s="159">
        <v>0</v>
      </c>
      <c r="P168" s="159">
        <f t="shared" si="11"/>
        <v>0</v>
      </c>
      <c r="Q168" s="159">
        <v>1.0999999999999999E-2</v>
      </c>
      <c r="R168" s="159">
        <f t="shared" si="12"/>
        <v>5.1150000000000001E-2</v>
      </c>
      <c r="S168" s="159">
        <v>0</v>
      </c>
      <c r="T168" s="160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275</v>
      </c>
      <c r="AT168" s="161" t="s">
        <v>314</v>
      </c>
      <c r="AU168" s="161" t="s">
        <v>91</v>
      </c>
      <c r="AY168" s="14" t="s">
        <v>140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4" t="s">
        <v>91</v>
      </c>
      <c r="BK168" s="162">
        <f t="shared" si="19"/>
        <v>0</v>
      </c>
      <c r="BL168" s="14" t="s">
        <v>204</v>
      </c>
      <c r="BM168" s="161" t="s">
        <v>619</v>
      </c>
    </row>
    <row r="169" spans="1:65" s="2" customFormat="1" ht="21.75" customHeight="1">
      <c r="A169" s="26"/>
      <c r="B169" s="149"/>
      <c r="C169" s="150" t="s">
        <v>279</v>
      </c>
      <c r="D169" s="150" t="s">
        <v>142</v>
      </c>
      <c r="E169" s="151" t="s">
        <v>620</v>
      </c>
      <c r="F169" s="152" t="s">
        <v>621</v>
      </c>
      <c r="G169" s="153" t="s">
        <v>211</v>
      </c>
      <c r="H169" s="154">
        <v>45.5</v>
      </c>
      <c r="I169" s="155"/>
      <c r="J169" s="155">
        <f t="shared" si="10"/>
        <v>0</v>
      </c>
      <c r="K169" s="156"/>
      <c r="L169" s="27"/>
      <c r="M169" s="157" t="s">
        <v>1</v>
      </c>
      <c r="N169" s="158" t="s">
        <v>35</v>
      </c>
      <c r="O169" s="159">
        <v>7.0000000000000007E-2</v>
      </c>
      <c r="P169" s="159">
        <f t="shared" si="11"/>
        <v>3.1850000000000005</v>
      </c>
      <c r="Q169" s="159">
        <v>0</v>
      </c>
      <c r="R169" s="159">
        <f t="shared" si="12"/>
        <v>0</v>
      </c>
      <c r="S169" s="159">
        <v>0</v>
      </c>
      <c r="T169" s="160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204</v>
      </c>
      <c r="AT169" s="161" t="s">
        <v>142</v>
      </c>
      <c r="AU169" s="161" t="s">
        <v>91</v>
      </c>
      <c r="AY169" s="14" t="s">
        <v>140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4" t="s">
        <v>91</v>
      </c>
      <c r="BK169" s="162">
        <f t="shared" si="19"/>
        <v>0</v>
      </c>
      <c r="BL169" s="14" t="s">
        <v>204</v>
      </c>
      <c r="BM169" s="161" t="s">
        <v>622</v>
      </c>
    </row>
    <row r="170" spans="1:65" s="2" customFormat="1" ht="24.15" customHeight="1">
      <c r="A170" s="26"/>
      <c r="B170" s="149"/>
      <c r="C170" s="163" t="s">
        <v>283</v>
      </c>
      <c r="D170" s="163" t="s">
        <v>314</v>
      </c>
      <c r="E170" s="164" t="s">
        <v>623</v>
      </c>
      <c r="F170" s="165" t="s">
        <v>624</v>
      </c>
      <c r="G170" s="166" t="s">
        <v>211</v>
      </c>
      <c r="H170" s="167">
        <v>45.5</v>
      </c>
      <c r="I170" s="168"/>
      <c r="J170" s="168">
        <f t="shared" si="10"/>
        <v>0</v>
      </c>
      <c r="K170" s="169"/>
      <c r="L170" s="170"/>
      <c r="M170" s="171" t="s">
        <v>1</v>
      </c>
      <c r="N170" s="172" t="s">
        <v>35</v>
      </c>
      <c r="O170" s="159">
        <v>0</v>
      </c>
      <c r="P170" s="159">
        <f t="shared" si="11"/>
        <v>0</v>
      </c>
      <c r="Q170" s="159">
        <v>2.0000000000000001E-4</v>
      </c>
      <c r="R170" s="159">
        <f t="shared" si="12"/>
        <v>9.1000000000000004E-3</v>
      </c>
      <c r="S170" s="159">
        <v>0</v>
      </c>
      <c r="T170" s="160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275</v>
      </c>
      <c r="AT170" s="161" t="s">
        <v>314</v>
      </c>
      <c r="AU170" s="161" t="s">
        <v>91</v>
      </c>
      <c r="AY170" s="14" t="s">
        <v>140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4" t="s">
        <v>91</v>
      </c>
      <c r="BK170" s="162">
        <f t="shared" si="19"/>
        <v>0</v>
      </c>
      <c r="BL170" s="14" t="s">
        <v>204</v>
      </c>
      <c r="BM170" s="161" t="s">
        <v>625</v>
      </c>
    </row>
    <row r="171" spans="1:65" s="2" customFormat="1" ht="16.5" customHeight="1">
      <c r="A171" s="26"/>
      <c r="B171" s="149"/>
      <c r="C171" s="150" t="s">
        <v>287</v>
      </c>
      <c r="D171" s="150" t="s">
        <v>142</v>
      </c>
      <c r="E171" s="151" t="s">
        <v>626</v>
      </c>
      <c r="F171" s="152" t="s">
        <v>627</v>
      </c>
      <c r="G171" s="153" t="s">
        <v>343</v>
      </c>
      <c r="H171" s="154">
        <v>1</v>
      </c>
      <c r="I171" s="155"/>
      <c r="J171" s="155">
        <f t="shared" si="10"/>
        <v>0</v>
      </c>
      <c r="K171" s="156"/>
      <c r="L171" s="27"/>
      <c r="M171" s="157" t="s">
        <v>1</v>
      </c>
      <c r="N171" s="158" t="s">
        <v>35</v>
      </c>
      <c r="O171" s="159">
        <v>6.9370000000000003</v>
      </c>
      <c r="P171" s="159">
        <f t="shared" si="11"/>
        <v>6.9370000000000003</v>
      </c>
      <c r="Q171" s="159">
        <v>0</v>
      </c>
      <c r="R171" s="159">
        <f t="shared" si="12"/>
        <v>0</v>
      </c>
      <c r="S171" s="159">
        <v>0</v>
      </c>
      <c r="T171" s="160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389</v>
      </c>
      <c r="AT171" s="161" t="s">
        <v>142</v>
      </c>
      <c r="AU171" s="161" t="s">
        <v>91</v>
      </c>
      <c r="AY171" s="14" t="s">
        <v>140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4" t="s">
        <v>91</v>
      </c>
      <c r="BK171" s="162">
        <f t="shared" si="19"/>
        <v>0</v>
      </c>
      <c r="BL171" s="14" t="s">
        <v>389</v>
      </c>
      <c r="BM171" s="161" t="s">
        <v>628</v>
      </c>
    </row>
    <row r="172" spans="1:65" s="2" customFormat="1" ht="24.15" customHeight="1">
      <c r="A172" s="26"/>
      <c r="B172" s="149"/>
      <c r="C172" s="150" t="s">
        <v>291</v>
      </c>
      <c r="D172" s="150" t="s">
        <v>142</v>
      </c>
      <c r="E172" s="151" t="s">
        <v>629</v>
      </c>
      <c r="F172" s="152" t="s">
        <v>630</v>
      </c>
      <c r="G172" s="153" t="s">
        <v>239</v>
      </c>
      <c r="H172" s="154">
        <v>0.44600000000000001</v>
      </c>
      <c r="I172" s="155"/>
      <c r="J172" s="155">
        <f t="shared" si="10"/>
        <v>0</v>
      </c>
      <c r="K172" s="156"/>
      <c r="L172" s="27"/>
      <c r="M172" s="157" t="s">
        <v>1</v>
      </c>
      <c r="N172" s="158" t="s">
        <v>35</v>
      </c>
      <c r="O172" s="159">
        <v>1.629</v>
      </c>
      <c r="P172" s="159">
        <f t="shared" si="11"/>
        <v>0.72653400000000001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204</v>
      </c>
      <c r="AT172" s="161" t="s">
        <v>142</v>
      </c>
      <c r="AU172" s="161" t="s">
        <v>91</v>
      </c>
      <c r="AY172" s="14" t="s">
        <v>140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4" t="s">
        <v>91</v>
      </c>
      <c r="BK172" s="162">
        <f t="shared" si="19"/>
        <v>0</v>
      </c>
      <c r="BL172" s="14" t="s">
        <v>204</v>
      </c>
      <c r="BM172" s="161" t="s">
        <v>631</v>
      </c>
    </row>
    <row r="173" spans="1:65" s="12" customFormat="1" ht="22.95" customHeight="1">
      <c r="B173" s="137"/>
      <c r="D173" s="138" t="s">
        <v>68</v>
      </c>
      <c r="E173" s="147" t="s">
        <v>632</v>
      </c>
      <c r="F173" s="147" t="s">
        <v>633</v>
      </c>
      <c r="J173" s="148">
        <f>BK173</f>
        <v>0</v>
      </c>
      <c r="L173" s="137"/>
      <c r="M173" s="141"/>
      <c r="N173" s="142"/>
      <c r="O173" s="142"/>
      <c r="P173" s="143">
        <f>SUM(P174:P182)</f>
        <v>123.41976360000001</v>
      </c>
      <c r="Q173" s="142"/>
      <c r="R173" s="143">
        <f>SUM(R174:R182)</f>
        <v>5.63105192</v>
      </c>
      <c r="S173" s="142"/>
      <c r="T173" s="144">
        <f>SUM(T174:T182)</f>
        <v>0</v>
      </c>
      <c r="AR173" s="138" t="s">
        <v>91</v>
      </c>
      <c r="AT173" s="145" t="s">
        <v>68</v>
      </c>
      <c r="AU173" s="145" t="s">
        <v>77</v>
      </c>
      <c r="AY173" s="138" t="s">
        <v>140</v>
      </c>
      <c r="BK173" s="146">
        <f>SUM(BK174:BK182)</f>
        <v>0</v>
      </c>
    </row>
    <row r="174" spans="1:65" s="2" customFormat="1" ht="16.5" customHeight="1">
      <c r="A174" s="26"/>
      <c r="B174" s="149"/>
      <c r="C174" s="150" t="s">
        <v>295</v>
      </c>
      <c r="D174" s="150" t="s">
        <v>142</v>
      </c>
      <c r="E174" s="151" t="s">
        <v>634</v>
      </c>
      <c r="F174" s="152" t="s">
        <v>635</v>
      </c>
      <c r="G174" s="153" t="s">
        <v>145</v>
      </c>
      <c r="H174" s="154">
        <v>349.65</v>
      </c>
      <c r="I174" s="155"/>
      <c r="J174" s="155">
        <f t="shared" ref="J174:J182" si="20">ROUND(I174*H174,2)</f>
        <v>0</v>
      </c>
      <c r="K174" s="156"/>
      <c r="L174" s="27"/>
      <c r="M174" s="157" t="s">
        <v>1</v>
      </c>
      <c r="N174" s="158" t="s">
        <v>35</v>
      </c>
      <c r="O174" s="159">
        <v>6.0019999999999997E-2</v>
      </c>
      <c r="P174" s="159">
        <f t="shared" ref="P174:P182" si="21">O174*H174</f>
        <v>20.985992999999997</v>
      </c>
      <c r="Q174" s="159">
        <v>1.0000000000000001E-5</v>
      </c>
      <c r="R174" s="159">
        <f t="shared" ref="R174:R182" si="22">Q174*H174</f>
        <v>3.4965E-3</v>
      </c>
      <c r="S174" s="159">
        <v>0</v>
      </c>
      <c r="T174" s="160">
        <f t="shared" ref="T174:T182" si="23"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204</v>
      </c>
      <c r="AT174" s="161" t="s">
        <v>142</v>
      </c>
      <c r="AU174" s="161" t="s">
        <v>91</v>
      </c>
      <c r="AY174" s="14" t="s">
        <v>140</v>
      </c>
      <c r="BE174" s="162">
        <f t="shared" ref="BE174:BE182" si="24">IF(N174="základná",J174,0)</f>
        <v>0</v>
      </c>
      <c r="BF174" s="162">
        <f t="shared" ref="BF174:BF182" si="25">IF(N174="znížená",J174,0)</f>
        <v>0</v>
      </c>
      <c r="BG174" s="162">
        <f t="shared" ref="BG174:BG182" si="26">IF(N174="zákl. prenesená",J174,0)</f>
        <v>0</v>
      </c>
      <c r="BH174" s="162">
        <f t="shared" ref="BH174:BH182" si="27">IF(N174="zníž. prenesená",J174,0)</f>
        <v>0</v>
      </c>
      <c r="BI174" s="162">
        <f t="shared" ref="BI174:BI182" si="28">IF(N174="nulová",J174,0)</f>
        <v>0</v>
      </c>
      <c r="BJ174" s="14" t="s">
        <v>91</v>
      </c>
      <c r="BK174" s="162">
        <f t="shared" ref="BK174:BK182" si="29">ROUND(I174*H174,2)</f>
        <v>0</v>
      </c>
      <c r="BL174" s="14" t="s">
        <v>204</v>
      </c>
      <c r="BM174" s="161" t="s">
        <v>636</v>
      </c>
    </row>
    <row r="175" spans="1:65" s="2" customFormat="1" ht="24.15" customHeight="1">
      <c r="A175" s="26"/>
      <c r="B175" s="149"/>
      <c r="C175" s="163" t="s">
        <v>299</v>
      </c>
      <c r="D175" s="163" t="s">
        <v>314</v>
      </c>
      <c r="E175" s="164" t="s">
        <v>637</v>
      </c>
      <c r="F175" s="165" t="s">
        <v>638</v>
      </c>
      <c r="G175" s="166" t="s">
        <v>145</v>
      </c>
      <c r="H175" s="167">
        <v>402.09800000000001</v>
      </c>
      <c r="I175" s="168"/>
      <c r="J175" s="168">
        <f t="shared" si="20"/>
        <v>0</v>
      </c>
      <c r="K175" s="169"/>
      <c r="L175" s="170"/>
      <c r="M175" s="171" t="s">
        <v>1</v>
      </c>
      <c r="N175" s="172" t="s">
        <v>35</v>
      </c>
      <c r="O175" s="159">
        <v>0</v>
      </c>
      <c r="P175" s="159">
        <f t="shared" si="21"/>
        <v>0</v>
      </c>
      <c r="Q175" s="159">
        <v>1.9000000000000001E-4</v>
      </c>
      <c r="R175" s="159">
        <f t="shared" si="22"/>
        <v>7.639862E-2</v>
      </c>
      <c r="S175" s="159">
        <v>0</v>
      </c>
      <c r="T175" s="16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275</v>
      </c>
      <c r="AT175" s="161" t="s">
        <v>314</v>
      </c>
      <c r="AU175" s="161" t="s">
        <v>91</v>
      </c>
      <c r="AY175" s="14" t="s">
        <v>140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4" t="s">
        <v>91</v>
      </c>
      <c r="BK175" s="162">
        <f t="shared" si="29"/>
        <v>0</v>
      </c>
      <c r="BL175" s="14" t="s">
        <v>204</v>
      </c>
      <c r="BM175" s="161" t="s">
        <v>639</v>
      </c>
    </row>
    <row r="176" spans="1:65" s="2" customFormat="1" ht="24.15" customHeight="1">
      <c r="A176" s="26"/>
      <c r="B176" s="149"/>
      <c r="C176" s="150" t="s">
        <v>303</v>
      </c>
      <c r="D176" s="150" t="s">
        <v>142</v>
      </c>
      <c r="E176" s="151" t="s">
        <v>640</v>
      </c>
      <c r="F176" s="152" t="s">
        <v>641</v>
      </c>
      <c r="G176" s="153" t="s">
        <v>145</v>
      </c>
      <c r="H176" s="154">
        <v>349.65</v>
      </c>
      <c r="I176" s="155"/>
      <c r="J176" s="155">
        <f t="shared" si="20"/>
        <v>0</v>
      </c>
      <c r="K176" s="156"/>
      <c r="L176" s="27"/>
      <c r="M176" s="157" t="s">
        <v>1</v>
      </c>
      <c r="N176" s="158" t="s">
        <v>35</v>
      </c>
      <c r="O176" s="159">
        <v>0.123</v>
      </c>
      <c r="P176" s="159">
        <f t="shared" si="21"/>
        <v>43.006949999999996</v>
      </c>
      <c r="Q176" s="159">
        <v>0</v>
      </c>
      <c r="R176" s="159">
        <f t="shared" si="22"/>
        <v>0</v>
      </c>
      <c r="S176" s="159">
        <v>0</v>
      </c>
      <c r="T176" s="160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204</v>
      </c>
      <c r="AT176" s="161" t="s">
        <v>142</v>
      </c>
      <c r="AU176" s="161" t="s">
        <v>91</v>
      </c>
      <c r="AY176" s="14" t="s">
        <v>140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4" t="s">
        <v>91</v>
      </c>
      <c r="BK176" s="162">
        <f t="shared" si="29"/>
        <v>0</v>
      </c>
      <c r="BL176" s="14" t="s">
        <v>204</v>
      </c>
      <c r="BM176" s="161" t="s">
        <v>642</v>
      </c>
    </row>
    <row r="177" spans="1:65" s="2" customFormat="1" ht="24.15" customHeight="1">
      <c r="A177" s="26"/>
      <c r="B177" s="149"/>
      <c r="C177" s="163" t="s">
        <v>309</v>
      </c>
      <c r="D177" s="163" t="s">
        <v>314</v>
      </c>
      <c r="E177" s="164" t="s">
        <v>643</v>
      </c>
      <c r="F177" s="165" t="s">
        <v>644</v>
      </c>
      <c r="G177" s="166" t="s">
        <v>145</v>
      </c>
      <c r="H177" s="167">
        <v>734.26499999999999</v>
      </c>
      <c r="I177" s="168"/>
      <c r="J177" s="168">
        <f t="shared" si="20"/>
        <v>0</v>
      </c>
      <c r="K177" s="169"/>
      <c r="L177" s="170"/>
      <c r="M177" s="171" t="s">
        <v>1</v>
      </c>
      <c r="N177" s="172" t="s">
        <v>35</v>
      </c>
      <c r="O177" s="159">
        <v>0</v>
      </c>
      <c r="P177" s="159">
        <f t="shared" si="21"/>
        <v>0</v>
      </c>
      <c r="Q177" s="159">
        <v>4.3200000000000001E-3</v>
      </c>
      <c r="R177" s="159">
        <f t="shared" si="22"/>
        <v>3.1720248</v>
      </c>
      <c r="S177" s="159">
        <v>0</v>
      </c>
      <c r="T177" s="160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275</v>
      </c>
      <c r="AT177" s="161" t="s">
        <v>314</v>
      </c>
      <c r="AU177" s="161" t="s">
        <v>91</v>
      </c>
      <c r="AY177" s="14" t="s">
        <v>140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4" t="s">
        <v>91</v>
      </c>
      <c r="BK177" s="162">
        <f t="shared" si="29"/>
        <v>0</v>
      </c>
      <c r="BL177" s="14" t="s">
        <v>204</v>
      </c>
      <c r="BM177" s="161" t="s">
        <v>645</v>
      </c>
    </row>
    <row r="178" spans="1:65" s="2" customFormat="1" ht="37.950000000000003" customHeight="1">
      <c r="A178" s="26"/>
      <c r="B178" s="149"/>
      <c r="C178" s="150" t="s">
        <v>313</v>
      </c>
      <c r="D178" s="150" t="s">
        <v>142</v>
      </c>
      <c r="E178" s="151" t="s">
        <v>646</v>
      </c>
      <c r="F178" s="152" t="s">
        <v>647</v>
      </c>
      <c r="G178" s="153" t="s">
        <v>145</v>
      </c>
      <c r="H178" s="154">
        <v>68.12</v>
      </c>
      <c r="I178" s="155"/>
      <c r="J178" s="155">
        <f t="shared" si="20"/>
        <v>0</v>
      </c>
      <c r="K178" s="156"/>
      <c r="L178" s="27"/>
      <c r="M178" s="157" t="s">
        <v>1</v>
      </c>
      <c r="N178" s="158" t="s">
        <v>35</v>
      </c>
      <c r="O178" s="159">
        <v>0.28948000000000002</v>
      </c>
      <c r="P178" s="159">
        <f t="shared" si="21"/>
        <v>19.719377600000001</v>
      </c>
      <c r="Q178" s="159">
        <v>1.2E-4</v>
      </c>
      <c r="R178" s="159">
        <f t="shared" si="22"/>
        <v>8.1744000000000001E-3</v>
      </c>
      <c r="S178" s="159">
        <v>0</v>
      </c>
      <c r="T178" s="160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204</v>
      </c>
      <c r="AT178" s="161" t="s">
        <v>142</v>
      </c>
      <c r="AU178" s="161" t="s">
        <v>91</v>
      </c>
      <c r="AY178" s="14" t="s">
        <v>140</v>
      </c>
      <c r="BE178" s="162">
        <f t="shared" si="24"/>
        <v>0</v>
      </c>
      <c r="BF178" s="162">
        <f t="shared" si="25"/>
        <v>0</v>
      </c>
      <c r="BG178" s="162">
        <f t="shared" si="26"/>
        <v>0</v>
      </c>
      <c r="BH178" s="162">
        <f t="shared" si="27"/>
        <v>0</v>
      </c>
      <c r="BI178" s="162">
        <f t="shared" si="28"/>
        <v>0</v>
      </c>
      <c r="BJ178" s="14" t="s">
        <v>91</v>
      </c>
      <c r="BK178" s="162">
        <f t="shared" si="29"/>
        <v>0</v>
      </c>
      <c r="BL178" s="14" t="s">
        <v>204</v>
      </c>
      <c r="BM178" s="161" t="s">
        <v>648</v>
      </c>
    </row>
    <row r="179" spans="1:65" s="2" customFormat="1" ht="24.15" customHeight="1">
      <c r="A179" s="26"/>
      <c r="B179" s="149"/>
      <c r="C179" s="163" t="s">
        <v>318</v>
      </c>
      <c r="D179" s="163" t="s">
        <v>314</v>
      </c>
      <c r="E179" s="164" t="s">
        <v>649</v>
      </c>
      <c r="F179" s="165" t="s">
        <v>650</v>
      </c>
      <c r="G179" s="166" t="s">
        <v>145</v>
      </c>
      <c r="H179" s="167">
        <v>143.05199999999999</v>
      </c>
      <c r="I179" s="168"/>
      <c r="J179" s="168">
        <f t="shared" si="20"/>
        <v>0</v>
      </c>
      <c r="K179" s="169"/>
      <c r="L179" s="170"/>
      <c r="M179" s="171" t="s">
        <v>1</v>
      </c>
      <c r="N179" s="172" t="s">
        <v>35</v>
      </c>
      <c r="O179" s="159">
        <v>0</v>
      </c>
      <c r="P179" s="159">
        <f t="shared" si="21"/>
        <v>0</v>
      </c>
      <c r="Q179" s="159">
        <v>6.0000000000000001E-3</v>
      </c>
      <c r="R179" s="159">
        <f t="shared" si="22"/>
        <v>0.85831199999999996</v>
      </c>
      <c r="S179" s="159">
        <v>0</v>
      </c>
      <c r="T179" s="160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275</v>
      </c>
      <c r="AT179" s="161" t="s">
        <v>314</v>
      </c>
      <c r="AU179" s="161" t="s">
        <v>91</v>
      </c>
      <c r="AY179" s="14" t="s">
        <v>140</v>
      </c>
      <c r="BE179" s="162">
        <f t="shared" si="24"/>
        <v>0</v>
      </c>
      <c r="BF179" s="162">
        <f t="shared" si="25"/>
        <v>0</v>
      </c>
      <c r="BG179" s="162">
        <f t="shared" si="26"/>
        <v>0</v>
      </c>
      <c r="BH179" s="162">
        <f t="shared" si="27"/>
        <v>0</v>
      </c>
      <c r="BI179" s="162">
        <f t="shared" si="28"/>
        <v>0</v>
      </c>
      <c r="BJ179" s="14" t="s">
        <v>91</v>
      </c>
      <c r="BK179" s="162">
        <f t="shared" si="29"/>
        <v>0</v>
      </c>
      <c r="BL179" s="14" t="s">
        <v>204</v>
      </c>
      <c r="BM179" s="161" t="s">
        <v>651</v>
      </c>
    </row>
    <row r="180" spans="1:65" s="2" customFormat="1" ht="24.15" customHeight="1">
      <c r="A180" s="26"/>
      <c r="B180" s="149"/>
      <c r="C180" s="150" t="s">
        <v>324</v>
      </c>
      <c r="D180" s="150" t="s">
        <v>142</v>
      </c>
      <c r="E180" s="151" t="s">
        <v>652</v>
      </c>
      <c r="F180" s="152" t="s">
        <v>653</v>
      </c>
      <c r="G180" s="153" t="s">
        <v>145</v>
      </c>
      <c r="H180" s="154">
        <v>316.71800000000002</v>
      </c>
      <c r="I180" s="155"/>
      <c r="J180" s="155">
        <f t="shared" si="20"/>
        <v>0</v>
      </c>
      <c r="K180" s="156"/>
      <c r="L180" s="27"/>
      <c r="M180" s="157" t="s">
        <v>1</v>
      </c>
      <c r="N180" s="158" t="s">
        <v>35</v>
      </c>
      <c r="O180" s="159">
        <v>9.1999999999999998E-2</v>
      </c>
      <c r="P180" s="159">
        <f t="shared" si="21"/>
        <v>29.138056000000002</v>
      </c>
      <c r="Q180" s="159">
        <v>2.4000000000000001E-4</v>
      </c>
      <c r="R180" s="159">
        <f t="shared" si="22"/>
        <v>7.6012320000000008E-2</v>
      </c>
      <c r="S180" s="159">
        <v>0</v>
      </c>
      <c r="T180" s="160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204</v>
      </c>
      <c r="AT180" s="161" t="s">
        <v>142</v>
      </c>
      <c r="AU180" s="161" t="s">
        <v>91</v>
      </c>
      <c r="AY180" s="14" t="s">
        <v>140</v>
      </c>
      <c r="BE180" s="162">
        <f t="shared" si="24"/>
        <v>0</v>
      </c>
      <c r="BF180" s="162">
        <f t="shared" si="25"/>
        <v>0</v>
      </c>
      <c r="BG180" s="162">
        <f t="shared" si="26"/>
        <v>0</v>
      </c>
      <c r="BH180" s="162">
        <f t="shared" si="27"/>
        <v>0</v>
      </c>
      <c r="BI180" s="162">
        <f t="shared" si="28"/>
        <v>0</v>
      </c>
      <c r="BJ180" s="14" t="s">
        <v>91</v>
      </c>
      <c r="BK180" s="162">
        <f t="shared" si="29"/>
        <v>0</v>
      </c>
      <c r="BL180" s="14" t="s">
        <v>204</v>
      </c>
      <c r="BM180" s="161" t="s">
        <v>654</v>
      </c>
    </row>
    <row r="181" spans="1:65" s="2" customFormat="1" ht="24.15" customHeight="1">
      <c r="A181" s="26"/>
      <c r="B181" s="149"/>
      <c r="C181" s="163" t="s">
        <v>329</v>
      </c>
      <c r="D181" s="163" t="s">
        <v>314</v>
      </c>
      <c r="E181" s="164" t="s">
        <v>643</v>
      </c>
      <c r="F181" s="165" t="s">
        <v>644</v>
      </c>
      <c r="G181" s="166" t="s">
        <v>145</v>
      </c>
      <c r="H181" s="167">
        <v>332.55399999999997</v>
      </c>
      <c r="I181" s="168"/>
      <c r="J181" s="168">
        <f t="shared" si="20"/>
        <v>0</v>
      </c>
      <c r="K181" s="169"/>
      <c r="L181" s="170"/>
      <c r="M181" s="171" t="s">
        <v>1</v>
      </c>
      <c r="N181" s="172" t="s">
        <v>35</v>
      </c>
      <c r="O181" s="159">
        <v>0</v>
      </c>
      <c r="P181" s="159">
        <f t="shared" si="21"/>
        <v>0</v>
      </c>
      <c r="Q181" s="159">
        <v>4.3200000000000001E-3</v>
      </c>
      <c r="R181" s="159">
        <f t="shared" si="22"/>
        <v>1.4366332799999999</v>
      </c>
      <c r="S181" s="159">
        <v>0</v>
      </c>
      <c r="T181" s="160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275</v>
      </c>
      <c r="AT181" s="161" t="s">
        <v>314</v>
      </c>
      <c r="AU181" s="161" t="s">
        <v>91</v>
      </c>
      <c r="AY181" s="14" t="s">
        <v>140</v>
      </c>
      <c r="BE181" s="162">
        <f t="shared" si="24"/>
        <v>0</v>
      </c>
      <c r="BF181" s="162">
        <f t="shared" si="25"/>
        <v>0</v>
      </c>
      <c r="BG181" s="162">
        <f t="shared" si="26"/>
        <v>0</v>
      </c>
      <c r="BH181" s="162">
        <f t="shared" si="27"/>
        <v>0</v>
      </c>
      <c r="BI181" s="162">
        <f t="shared" si="28"/>
        <v>0</v>
      </c>
      <c r="BJ181" s="14" t="s">
        <v>91</v>
      </c>
      <c r="BK181" s="162">
        <f t="shared" si="29"/>
        <v>0</v>
      </c>
      <c r="BL181" s="14" t="s">
        <v>204</v>
      </c>
      <c r="BM181" s="161" t="s">
        <v>655</v>
      </c>
    </row>
    <row r="182" spans="1:65" s="2" customFormat="1" ht="24.15" customHeight="1">
      <c r="A182" s="26"/>
      <c r="B182" s="149"/>
      <c r="C182" s="150" t="s">
        <v>334</v>
      </c>
      <c r="D182" s="150" t="s">
        <v>142</v>
      </c>
      <c r="E182" s="151" t="s">
        <v>656</v>
      </c>
      <c r="F182" s="152" t="s">
        <v>657</v>
      </c>
      <c r="G182" s="153" t="s">
        <v>239</v>
      </c>
      <c r="H182" s="154">
        <v>5.6310000000000002</v>
      </c>
      <c r="I182" s="155"/>
      <c r="J182" s="155">
        <f t="shared" si="20"/>
        <v>0</v>
      </c>
      <c r="K182" s="156"/>
      <c r="L182" s="27"/>
      <c r="M182" s="157" t="s">
        <v>1</v>
      </c>
      <c r="N182" s="158" t="s">
        <v>35</v>
      </c>
      <c r="O182" s="159">
        <v>1.877</v>
      </c>
      <c r="P182" s="159">
        <f t="shared" si="21"/>
        <v>10.569387000000001</v>
      </c>
      <c r="Q182" s="159">
        <v>0</v>
      </c>
      <c r="R182" s="159">
        <f t="shared" si="22"/>
        <v>0</v>
      </c>
      <c r="S182" s="159">
        <v>0</v>
      </c>
      <c r="T182" s="160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204</v>
      </c>
      <c r="AT182" s="161" t="s">
        <v>142</v>
      </c>
      <c r="AU182" s="161" t="s">
        <v>91</v>
      </c>
      <c r="AY182" s="14" t="s">
        <v>140</v>
      </c>
      <c r="BE182" s="162">
        <f t="shared" si="24"/>
        <v>0</v>
      </c>
      <c r="BF182" s="162">
        <f t="shared" si="25"/>
        <v>0</v>
      </c>
      <c r="BG182" s="162">
        <f t="shared" si="26"/>
        <v>0</v>
      </c>
      <c r="BH182" s="162">
        <f t="shared" si="27"/>
        <v>0</v>
      </c>
      <c r="BI182" s="162">
        <f t="shared" si="28"/>
        <v>0</v>
      </c>
      <c r="BJ182" s="14" t="s">
        <v>91</v>
      </c>
      <c r="BK182" s="162">
        <f t="shared" si="29"/>
        <v>0</v>
      </c>
      <c r="BL182" s="14" t="s">
        <v>204</v>
      </c>
      <c r="BM182" s="161" t="s">
        <v>658</v>
      </c>
    </row>
    <row r="183" spans="1:65" s="12" customFormat="1" ht="22.95" customHeight="1">
      <c r="B183" s="137"/>
      <c r="D183" s="138" t="s">
        <v>68</v>
      </c>
      <c r="E183" s="147" t="s">
        <v>659</v>
      </c>
      <c r="F183" s="147" t="s">
        <v>660</v>
      </c>
      <c r="J183" s="148">
        <f>BK183</f>
        <v>0</v>
      </c>
      <c r="L183" s="137"/>
      <c r="M183" s="141"/>
      <c r="N183" s="142"/>
      <c r="O183" s="142"/>
      <c r="P183" s="143">
        <f>SUM(P184:P192)</f>
        <v>145.93723</v>
      </c>
      <c r="Q183" s="142"/>
      <c r="R183" s="143">
        <f>SUM(R184:R192)</f>
        <v>3.9200749000000004</v>
      </c>
      <c r="S183" s="142"/>
      <c r="T183" s="144">
        <f>SUM(T184:T192)</f>
        <v>0.6458799999999999</v>
      </c>
      <c r="AR183" s="138" t="s">
        <v>91</v>
      </c>
      <c r="AT183" s="145" t="s">
        <v>68</v>
      </c>
      <c r="AU183" s="145" t="s">
        <v>77</v>
      </c>
      <c r="AY183" s="138" t="s">
        <v>140</v>
      </c>
      <c r="BK183" s="146">
        <f>SUM(BK184:BK192)</f>
        <v>0</v>
      </c>
    </row>
    <row r="184" spans="1:65" s="2" customFormat="1" ht="24.15" customHeight="1">
      <c r="A184" s="26"/>
      <c r="B184" s="149"/>
      <c r="C184" s="150" t="s">
        <v>340</v>
      </c>
      <c r="D184" s="150" t="s">
        <v>142</v>
      </c>
      <c r="E184" s="151" t="s">
        <v>661</v>
      </c>
      <c r="F184" s="152" t="s">
        <v>662</v>
      </c>
      <c r="G184" s="153" t="s">
        <v>211</v>
      </c>
      <c r="H184" s="154">
        <v>213</v>
      </c>
      <c r="I184" s="155"/>
      <c r="J184" s="155">
        <f t="shared" ref="J184:J192" si="30">ROUND(I184*H184,2)</f>
        <v>0</v>
      </c>
      <c r="K184" s="156"/>
      <c r="L184" s="27"/>
      <c r="M184" s="157" t="s">
        <v>1</v>
      </c>
      <c r="N184" s="158" t="s">
        <v>35</v>
      </c>
      <c r="O184" s="159">
        <v>0.43099999999999999</v>
      </c>
      <c r="P184" s="159">
        <f t="shared" ref="P184:P192" si="31">O184*H184</f>
        <v>91.802999999999997</v>
      </c>
      <c r="Q184" s="159">
        <v>2.5999999999999998E-4</v>
      </c>
      <c r="R184" s="159">
        <f t="shared" ref="R184:R192" si="32">Q184*H184</f>
        <v>5.5379999999999992E-2</v>
      </c>
      <c r="S184" s="159">
        <v>0</v>
      </c>
      <c r="T184" s="160">
        <f t="shared" ref="T184:T192" si="33"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204</v>
      </c>
      <c r="AT184" s="161" t="s">
        <v>142</v>
      </c>
      <c r="AU184" s="161" t="s">
        <v>91</v>
      </c>
      <c r="AY184" s="14" t="s">
        <v>140</v>
      </c>
      <c r="BE184" s="162">
        <f t="shared" ref="BE184:BE192" si="34">IF(N184="základná",J184,0)</f>
        <v>0</v>
      </c>
      <c r="BF184" s="162">
        <f t="shared" ref="BF184:BF192" si="35">IF(N184="znížená",J184,0)</f>
        <v>0</v>
      </c>
      <c r="BG184" s="162">
        <f t="shared" ref="BG184:BG192" si="36">IF(N184="zákl. prenesená",J184,0)</f>
        <v>0</v>
      </c>
      <c r="BH184" s="162">
        <f t="shared" ref="BH184:BH192" si="37">IF(N184="zníž. prenesená",J184,0)</f>
        <v>0</v>
      </c>
      <c r="BI184" s="162">
        <f t="shared" ref="BI184:BI192" si="38">IF(N184="nulová",J184,0)</f>
        <v>0</v>
      </c>
      <c r="BJ184" s="14" t="s">
        <v>91</v>
      </c>
      <c r="BK184" s="162">
        <f t="shared" ref="BK184:BK192" si="39">ROUND(I184*H184,2)</f>
        <v>0</v>
      </c>
      <c r="BL184" s="14" t="s">
        <v>204</v>
      </c>
      <c r="BM184" s="161" t="s">
        <v>663</v>
      </c>
    </row>
    <row r="185" spans="1:65" s="2" customFormat="1" ht="33" customHeight="1">
      <c r="A185" s="26"/>
      <c r="B185" s="149"/>
      <c r="C185" s="163" t="s">
        <v>345</v>
      </c>
      <c r="D185" s="163" t="s">
        <v>314</v>
      </c>
      <c r="E185" s="164" t="s">
        <v>664</v>
      </c>
      <c r="F185" s="165" t="s">
        <v>665</v>
      </c>
      <c r="G185" s="166" t="s">
        <v>404</v>
      </c>
      <c r="H185" s="167">
        <v>5.0090000000000003</v>
      </c>
      <c r="I185" s="168"/>
      <c r="J185" s="168">
        <f t="shared" si="30"/>
        <v>0</v>
      </c>
      <c r="K185" s="169"/>
      <c r="L185" s="170"/>
      <c r="M185" s="171" t="s">
        <v>1</v>
      </c>
      <c r="N185" s="172" t="s">
        <v>35</v>
      </c>
      <c r="O185" s="159">
        <v>0</v>
      </c>
      <c r="P185" s="159">
        <f t="shared" si="31"/>
        <v>0</v>
      </c>
      <c r="Q185" s="159">
        <v>0.55000000000000004</v>
      </c>
      <c r="R185" s="159">
        <f t="shared" si="32"/>
        <v>2.7549500000000005</v>
      </c>
      <c r="S185" s="159">
        <v>0</v>
      </c>
      <c r="T185" s="160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275</v>
      </c>
      <c r="AT185" s="161" t="s">
        <v>314</v>
      </c>
      <c r="AU185" s="161" t="s">
        <v>91</v>
      </c>
      <c r="AY185" s="14" t="s">
        <v>140</v>
      </c>
      <c r="BE185" s="162">
        <f t="shared" si="34"/>
        <v>0</v>
      </c>
      <c r="BF185" s="162">
        <f t="shared" si="35"/>
        <v>0</v>
      </c>
      <c r="BG185" s="162">
        <f t="shared" si="36"/>
        <v>0</v>
      </c>
      <c r="BH185" s="162">
        <f t="shared" si="37"/>
        <v>0</v>
      </c>
      <c r="BI185" s="162">
        <f t="shared" si="38"/>
        <v>0</v>
      </c>
      <c r="BJ185" s="14" t="s">
        <v>91</v>
      </c>
      <c r="BK185" s="162">
        <f t="shared" si="39"/>
        <v>0</v>
      </c>
      <c r="BL185" s="14" t="s">
        <v>204</v>
      </c>
      <c r="BM185" s="161" t="s">
        <v>666</v>
      </c>
    </row>
    <row r="186" spans="1:65" s="2" customFormat="1" ht="21.75" customHeight="1">
      <c r="A186" s="26"/>
      <c r="B186" s="149"/>
      <c r="C186" s="150" t="s">
        <v>349</v>
      </c>
      <c r="D186" s="150" t="s">
        <v>142</v>
      </c>
      <c r="E186" s="151" t="s">
        <v>667</v>
      </c>
      <c r="F186" s="152" t="s">
        <v>668</v>
      </c>
      <c r="G186" s="153" t="s">
        <v>211</v>
      </c>
      <c r="H186" s="154">
        <v>520.55999999999995</v>
      </c>
      <c r="I186" s="155"/>
      <c r="J186" s="155">
        <f t="shared" si="30"/>
        <v>0</v>
      </c>
      <c r="K186" s="156"/>
      <c r="L186" s="27"/>
      <c r="M186" s="157" t="s">
        <v>1</v>
      </c>
      <c r="N186" s="158" t="s">
        <v>35</v>
      </c>
      <c r="O186" s="159">
        <v>5.305E-2</v>
      </c>
      <c r="P186" s="159">
        <f t="shared" si="31"/>
        <v>27.615707999999998</v>
      </c>
      <c r="Q186" s="159">
        <v>0</v>
      </c>
      <c r="R186" s="159">
        <f t="shared" si="32"/>
        <v>0</v>
      </c>
      <c r="S186" s="159">
        <v>0</v>
      </c>
      <c r="T186" s="160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204</v>
      </c>
      <c r="AT186" s="161" t="s">
        <v>142</v>
      </c>
      <c r="AU186" s="161" t="s">
        <v>91</v>
      </c>
      <c r="AY186" s="14" t="s">
        <v>140</v>
      </c>
      <c r="BE186" s="162">
        <f t="shared" si="34"/>
        <v>0</v>
      </c>
      <c r="BF186" s="162">
        <f t="shared" si="35"/>
        <v>0</v>
      </c>
      <c r="BG186" s="162">
        <f t="shared" si="36"/>
        <v>0</v>
      </c>
      <c r="BH186" s="162">
        <f t="shared" si="37"/>
        <v>0</v>
      </c>
      <c r="BI186" s="162">
        <f t="shared" si="38"/>
        <v>0</v>
      </c>
      <c r="BJ186" s="14" t="s">
        <v>91</v>
      </c>
      <c r="BK186" s="162">
        <f t="shared" si="39"/>
        <v>0</v>
      </c>
      <c r="BL186" s="14" t="s">
        <v>204</v>
      </c>
      <c r="BM186" s="161" t="s">
        <v>669</v>
      </c>
    </row>
    <row r="187" spans="1:65" s="2" customFormat="1" ht="24.15" customHeight="1">
      <c r="A187" s="26"/>
      <c r="B187" s="149"/>
      <c r="C187" s="163" t="s">
        <v>353</v>
      </c>
      <c r="D187" s="163" t="s">
        <v>314</v>
      </c>
      <c r="E187" s="164" t="s">
        <v>670</v>
      </c>
      <c r="F187" s="165" t="s">
        <v>671</v>
      </c>
      <c r="G187" s="166" t="s">
        <v>404</v>
      </c>
      <c r="H187" s="167">
        <v>1.4319999999999999</v>
      </c>
      <c r="I187" s="168"/>
      <c r="J187" s="168">
        <f t="shared" si="30"/>
        <v>0</v>
      </c>
      <c r="K187" s="169"/>
      <c r="L187" s="170"/>
      <c r="M187" s="171" t="s">
        <v>1</v>
      </c>
      <c r="N187" s="172" t="s">
        <v>35</v>
      </c>
      <c r="O187" s="159">
        <v>0</v>
      </c>
      <c r="P187" s="159">
        <f t="shared" si="31"/>
        <v>0</v>
      </c>
      <c r="Q187" s="159">
        <v>0.55000000000000004</v>
      </c>
      <c r="R187" s="159">
        <f t="shared" si="32"/>
        <v>0.78760000000000008</v>
      </c>
      <c r="S187" s="159">
        <v>0</v>
      </c>
      <c r="T187" s="160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275</v>
      </c>
      <c r="AT187" s="161" t="s">
        <v>314</v>
      </c>
      <c r="AU187" s="161" t="s">
        <v>91</v>
      </c>
      <c r="AY187" s="14" t="s">
        <v>140</v>
      </c>
      <c r="BE187" s="162">
        <f t="shared" si="34"/>
        <v>0</v>
      </c>
      <c r="BF187" s="162">
        <f t="shared" si="35"/>
        <v>0</v>
      </c>
      <c r="BG187" s="162">
        <f t="shared" si="36"/>
        <v>0</v>
      </c>
      <c r="BH187" s="162">
        <f t="shared" si="37"/>
        <v>0</v>
      </c>
      <c r="BI187" s="162">
        <f t="shared" si="38"/>
        <v>0</v>
      </c>
      <c r="BJ187" s="14" t="s">
        <v>91</v>
      </c>
      <c r="BK187" s="162">
        <f t="shared" si="39"/>
        <v>0</v>
      </c>
      <c r="BL187" s="14" t="s">
        <v>204</v>
      </c>
      <c r="BM187" s="161" t="s">
        <v>672</v>
      </c>
    </row>
    <row r="188" spans="1:65" s="2" customFormat="1" ht="16.5" customHeight="1">
      <c r="A188" s="26"/>
      <c r="B188" s="149"/>
      <c r="C188" s="150" t="s">
        <v>357</v>
      </c>
      <c r="D188" s="150" t="s">
        <v>142</v>
      </c>
      <c r="E188" s="151" t="s">
        <v>673</v>
      </c>
      <c r="F188" s="152" t="s">
        <v>674</v>
      </c>
      <c r="G188" s="153" t="s">
        <v>211</v>
      </c>
      <c r="H188" s="154">
        <v>195</v>
      </c>
      <c r="I188" s="155"/>
      <c r="J188" s="155">
        <f t="shared" si="30"/>
        <v>0</v>
      </c>
      <c r="K188" s="156"/>
      <c r="L188" s="27"/>
      <c r="M188" s="157" t="s">
        <v>1</v>
      </c>
      <c r="N188" s="158" t="s">
        <v>35</v>
      </c>
      <c r="O188" s="159">
        <v>7.0099999999999996E-2</v>
      </c>
      <c r="P188" s="159">
        <f t="shared" si="31"/>
        <v>13.669499999999999</v>
      </c>
      <c r="Q188" s="159">
        <v>0</v>
      </c>
      <c r="R188" s="159">
        <f t="shared" si="32"/>
        <v>0</v>
      </c>
      <c r="S188" s="159">
        <v>0</v>
      </c>
      <c r="T188" s="160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204</v>
      </c>
      <c r="AT188" s="161" t="s">
        <v>142</v>
      </c>
      <c r="AU188" s="161" t="s">
        <v>91</v>
      </c>
      <c r="AY188" s="14" t="s">
        <v>140</v>
      </c>
      <c r="BE188" s="162">
        <f t="shared" si="34"/>
        <v>0</v>
      </c>
      <c r="BF188" s="162">
        <f t="shared" si="35"/>
        <v>0</v>
      </c>
      <c r="BG188" s="162">
        <f t="shared" si="36"/>
        <v>0</v>
      </c>
      <c r="BH188" s="162">
        <f t="shared" si="37"/>
        <v>0</v>
      </c>
      <c r="BI188" s="162">
        <f t="shared" si="38"/>
        <v>0</v>
      </c>
      <c r="BJ188" s="14" t="s">
        <v>91</v>
      </c>
      <c r="BK188" s="162">
        <f t="shared" si="39"/>
        <v>0</v>
      </c>
      <c r="BL188" s="14" t="s">
        <v>204</v>
      </c>
      <c r="BM188" s="161" t="s">
        <v>675</v>
      </c>
    </row>
    <row r="189" spans="1:65" s="2" customFormat="1" ht="24.15" customHeight="1">
      <c r="A189" s="26"/>
      <c r="B189" s="149"/>
      <c r="C189" s="163" t="s">
        <v>361</v>
      </c>
      <c r="D189" s="163" t="s">
        <v>314</v>
      </c>
      <c r="E189" s="164" t="s">
        <v>676</v>
      </c>
      <c r="F189" s="165" t="s">
        <v>677</v>
      </c>
      <c r="G189" s="166" t="s">
        <v>404</v>
      </c>
      <c r="H189" s="167">
        <v>0.32200000000000001</v>
      </c>
      <c r="I189" s="168"/>
      <c r="J189" s="168">
        <f t="shared" si="30"/>
        <v>0</v>
      </c>
      <c r="K189" s="169"/>
      <c r="L189" s="170"/>
      <c r="M189" s="171" t="s">
        <v>1</v>
      </c>
      <c r="N189" s="172" t="s">
        <v>35</v>
      </c>
      <c r="O189" s="159">
        <v>0</v>
      </c>
      <c r="P189" s="159">
        <f t="shared" si="31"/>
        <v>0</v>
      </c>
      <c r="Q189" s="159">
        <v>0.55000000000000004</v>
      </c>
      <c r="R189" s="159">
        <f t="shared" si="32"/>
        <v>0.17710000000000001</v>
      </c>
      <c r="S189" s="159">
        <v>0</v>
      </c>
      <c r="T189" s="160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275</v>
      </c>
      <c r="AT189" s="161" t="s">
        <v>314</v>
      </c>
      <c r="AU189" s="161" t="s">
        <v>91</v>
      </c>
      <c r="AY189" s="14" t="s">
        <v>140</v>
      </c>
      <c r="BE189" s="162">
        <f t="shared" si="34"/>
        <v>0</v>
      </c>
      <c r="BF189" s="162">
        <f t="shared" si="35"/>
        <v>0</v>
      </c>
      <c r="BG189" s="162">
        <f t="shared" si="36"/>
        <v>0</v>
      </c>
      <c r="BH189" s="162">
        <f t="shared" si="37"/>
        <v>0</v>
      </c>
      <c r="BI189" s="162">
        <f t="shared" si="38"/>
        <v>0</v>
      </c>
      <c r="BJ189" s="14" t="s">
        <v>91</v>
      </c>
      <c r="BK189" s="162">
        <f t="shared" si="39"/>
        <v>0</v>
      </c>
      <c r="BL189" s="14" t="s">
        <v>204</v>
      </c>
      <c r="BM189" s="161" t="s">
        <v>678</v>
      </c>
    </row>
    <row r="190" spans="1:65" s="2" customFormat="1" ht="33" customHeight="1">
      <c r="A190" s="26"/>
      <c r="B190" s="149"/>
      <c r="C190" s="150" t="s">
        <v>365</v>
      </c>
      <c r="D190" s="150" t="s">
        <v>142</v>
      </c>
      <c r="E190" s="151" t="s">
        <v>679</v>
      </c>
      <c r="F190" s="152" t="s">
        <v>680</v>
      </c>
      <c r="G190" s="153" t="s">
        <v>145</v>
      </c>
      <c r="H190" s="154">
        <v>129.17599999999999</v>
      </c>
      <c r="I190" s="155"/>
      <c r="J190" s="155">
        <f t="shared" si="30"/>
        <v>0</v>
      </c>
      <c r="K190" s="156"/>
      <c r="L190" s="27"/>
      <c r="M190" s="157" t="s">
        <v>1</v>
      </c>
      <c r="N190" s="158" t="s">
        <v>35</v>
      </c>
      <c r="O190" s="159">
        <v>4.7E-2</v>
      </c>
      <c r="P190" s="159">
        <f t="shared" si="31"/>
        <v>6.0712719999999996</v>
      </c>
      <c r="Q190" s="159">
        <v>0</v>
      </c>
      <c r="R190" s="159">
        <f t="shared" si="32"/>
        <v>0</v>
      </c>
      <c r="S190" s="159">
        <v>5.0000000000000001E-3</v>
      </c>
      <c r="T190" s="160">
        <f t="shared" si="33"/>
        <v>0.6458799999999999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204</v>
      </c>
      <c r="AT190" s="161" t="s">
        <v>142</v>
      </c>
      <c r="AU190" s="161" t="s">
        <v>91</v>
      </c>
      <c r="AY190" s="14" t="s">
        <v>140</v>
      </c>
      <c r="BE190" s="162">
        <f t="shared" si="34"/>
        <v>0</v>
      </c>
      <c r="BF190" s="162">
        <f t="shared" si="35"/>
        <v>0</v>
      </c>
      <c r="BG190" s="162">
        <f t="shared" si="36"/>
        <v>0</v>
      </c>
      <c r="BH190" s="162">
        <f t="shared" si="37"/>
        <v>0</v>
      </c>
      <c r="BI190" s="162">
        <f t="shared" si="38"/>
        <v>0</v>
      </c>
      <c r="BJ190" s="14" t="s">
        <v>91</v>
      </c>
      <c r="BK190" s="162">
        <f t="shared" si="39"/>
        <v>0</v>
      </c>
      <c r="BL190" s="14" t="s">
        <v>204</v>
      </c>
      <c r="BM190" s="161" t="s">
        <v>681</v>
      </c>
    </row>
    <row r="191" spans="1:65" s="2" customFormat="1" ht="44.25" customHeight="1">
      <c r="A191" s="26"/>
      <c r="B191" s="149"/>
      <c r="C191" s="150" t="s">
        <v>369</v>
      </c>
      <c r="D191" s="150" t="s">
        <v>142</v>
      </c>
      <c r="E191" s="151" t="s">
        <v>682</v>
      </c>
      <c r="F191" s="152" t="s">
        <v>683</v>
      </c>
      <c r="G191" s="153" t="s">
        <v>404</v>
      </c>
      <c r="H191" s="154">
        <v>6.2789999999999999</v>
      </c>
      <c r="I191" s="155"/>
      <c r="J191" s="155">
        <f t="shared" si="30"/>
        <v>0</v>
      </c>
      <c r="K191" s="156"/>
      <c r="L191" s="27"/>
      <c r="M191" s="157" t="s">
        <v>1</v>
      </c>
      <c r="N191" s="158" t="s">
        <v>35</v>
      </c>
      <c r="O191" s="159">
        <v>0.01</v>
      </c>
      <c r="P191" s="159">
        <f t="shared" si="31"/>
        <v>6.2789999999999999E-2</v>
      </c>
      <c r="Q191" s="159">
        <v>2.3099999999999999E-2</v>
      </c>
      <c r="R191" s="159">
        <f t="shared" si="32"/>
        <v>0.1450449</v>
      </c>
      <c r="S191" s="159">
        <v>0</v>
      </c>
      <c r="T191" s="160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204</v>
      </c>
      <c r="AT191" s="161" t="s">
        <v>142</v>
      </c>
      <c r="AU191" s="161" t="s">
        <v>91</v>
      </c>
      <c r="AY191" s="14" t="s">
        <v>140</v>
      </c>
      <c r="BE191" s="162">
        <f t="shared" si="34"/>
        <v>0</v>
      </c>
      <c r="BF191" s="162">
        <f t="shared" si="35"/>
        <v>0</v>
      </c>
      <c r="BG191" s="162">
        <f t="shared" si="36"/>
        <v>0</v>
      </c>
      <c r="BH191" s="162">
        <f t="shared" si="37"/>
        <v>0</v>
      </c>
      <c r="BI191" s="162">
        <f t="shared" si="38"/>
        <v>0</v>
      </c>
      <c r="BJ191" s="14" t="s">
        <v>91</v>
      </c>
      <c r="BK191" s="162">
        <f t="shared" si="39"/>
        <v>0</v>
      </c>
      <c r="BL191" s="14" t="s">
        <v>204</v>
      </c>
      <c r="BM191" s="161" t="s">
        <v>684</v>
      </c>
    </row>
    <row r="192" spans="1:65" s="2" customFormat="1" ht="24.15" customHeight="1">
      <c r="A192" s="26"/>
      <c r="B192" s="149"/>
      <c r="C192" s="150" t="s">
        <v>373</v>
      </c>
      <c r="D192" s="150" t="s">
        <v>142</v>
      </c>
      <c r="E192" s="151" t="s">
        <v>685</v>
      </c>
      <c r="F192" s="152" t="s">
        <v>686</v>
      </c>
      <c r="G192" s="153" t="s">
        <v>239</v>
      </c>
      <c r="H192" s="154">
        <v>3.92</v>
      </c>
      <c r="I192" s="155"/>
      <c r="J192" s="155">
        <f t="shared" si="30"/>
        <v>0</v>
      </c>
      <c r="K192" s="156"/>
      <c r="L192" s="27"/>
      <c r="M192" s="157" t="s">
        <v>1</v>
      </c>
      <c r="N192" s="158" t="s">
        <v>35</v>
      </c>
      <c r="O192" s="159">
        <v>1.7130000000000001</v>
      </c>
      <c r="P192" s="159">
        <f t="shared" si="31"/>
        <v>6.7149600000000005</v>
      </c>
      <c r="Q192" s="159">
        <v>0</v>
      </c>
      <c r="R192" s="159">
        <f t="shared" si="32"/>
        <v>0</v>
      </c>
      <c r="S192" s="159">
        <v>0</v>
      </c>
      <c r="T192" s="160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204</v>
      </c>
      <c r="AT192" s="161" t="s">
        <v>142</v>
      </c>
      <c r="AU192" s="161" t="s">
        <v>91</v>
      </c>
      <c r="AY192" s="14" t="s">
        <v>140</v>
      </c>
      <c r="BE192" s="162">
        <f t="shared" si="34"/>
        <v>0</v>
      </c>
      <c r="BF192" s="162">
        <f t="shared" si="35"/>
        <v>0</v>
      </c>
      <c r="BG192" s="162">
        <f t="shared" si="36"/>
        <v>0</v>
      </c>
      <c r="BH192" s="162">
        <f t="shared" si="37"/>
        <v>0</v>
      </c>
      <c r="BI192" s="162">
        <f t="shared" si="38"/>
        <v>0</v>
      </c>
      <c r="BJ192" s="14" t="s">
        <v>91</v>
      </c>
      <c r="BK192" s="162">
        <f t="shared" si="39"/>
        <v>0</v>
      </c>
      <c r="BL192" s="14" t="s">
        <v>204</v>
      </c>
      <c r="BM192" s="161" t="s">
        <v>687</v>
      </c>
    </row>
    <row r="193" spans="1:65" s="12" customFormat="1" ht="22.95" customHeight="1">
      <c r="B193" s="137"/>
      <c r="D193" s="138" t="s">
        <v>68</v>
      </c>
      <c r="E193" s="147" t="s">
        <v>273</v>
      </c>
      <c r="F193" s="147" t="s">
        <v>274</v>
      </c>
      <c r="J193" s="148">
        <f>BK193</f>
        <v>0</v>
      </c>
      <c r="L193" s="137"/>
      <c r="M193" s="141"/>
      <c r="N193" s="142"/>
      <c r="O193" s="142"/>
      <c r="P193" s="143">
        <f>SUM(P194:P199)</f>
        <v>20.660560000000004</v>
      </c>
      <c r="Q193" s="142"/>
      <c r="R193" s="143">
        <f>SUM(R194:R199)</f>
        <v>5.3937200000000005E-2</v>
      </c>
      <c r="S193" s="142"/>
      <c r="T193" s="144">
        <f>SUM(T194:T199)</f>
        <v>6.4724000000000004E-2</v>
      </c>
      <c r="AR193" s="138" t="s">
        <v>91</v>
      </c>
      <c r="AT193" s="145" t="s">
        <v>68</v>
      </c>
      <c r="AU193" s="145" t="s">
        <v>77</v>
      </c>
      <c r="AY193" s="138" t="s">
        <v>140</v>
      </c>
      <c r="BK193" s="146">
        <f>SUM(BK194:BK199)</f>
        <v>0</v>
      </c>
    </row>
    <row r="194" spans="1:65" s="2" customFormat="1" ht="24.15" customHeight="1">
      <c r="A194" s="26"/>
      <c r="B194" s="149"/>
      <c r="C194" s="150" t="s">
        <v>379</v>
      </c>
      <c r="D194" s="150" t="s">
        <v>142</v>
      </c>
      <c r="E194" s="151" t="s">
        <v>688</v>
      </c>
      <c r="F194" s="152" t="s">
        <v>689</v>
      </c>
      <c r="G194" s="153" t="s">
        <v>211</v>
      </c>
      <c r="H194" s="154">
        <v>19.28</v>
      </c>
      <c r="I194" s="155"/>
      <c r="J194" s="155">
        <f t="shared" ref="J194:J199" si="40">ROUND(I194*H194,2)</f>
        <v>0</v>
      </c>
      <c r="K194" s="156"/>
      <c r="L194" s="27"/>
      <c r="M194" s="157" t="s">
        <v>1</v>
      </c>
      <c r="N194" s="158" t="s">
        <v>35</v>
      </c>
      <c r="O194" s="159">
        <v>0.10199999999999999</v>
      </c>
      <c r="P194" s="159">
        <f t="shared" ref="P194:P199" si="41">O194*H194</f>
        <v>1.9665600000000001</v>
      </c>
      <c r="Q194" s="159">
        <v>1.07E-3</v>
      </c>
      <c r="R194" s="159">
        <f t="shared" ref="R194:R199" si="42">Q194*H194</f>
        <v>2.0629600000000001E-2</v>
      </c>
      <c r="S194" s="159">
        <v>0</v>
      </c>
      <c r="T194" s="160">
        <f t="shared" ref="T194:T199" si="43"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204</v>
      </c>
      <c r="AT194" s="161" t="s">
        <v>142</v>
      </c>
      <c r="AU194" s="161" t="s">
        <v>91</v>
      </c>
      <c r="AY194" s="14" t="s">
        <v>140</v>
      </c>
      <c r="BE194" s="162">
        <f t="shared" ref="BE194:BE199" si="44">IF(N194="základná",J194,0)</f>
        <v>0</v>
      </c>
      <c r="BF194" s="162">
        <f t="shared" ref="BF194:BF199" si="45">IF(N194="znížená",J194,0)</f>
        <v>0</v>
      </c>
      <c r="BG194" s="162">
        <f t="shared" ref="BG194:BG199" si="46">IF(N194="zákl. prenesená",J194,0)</f>
        <v>0</v>
      </c>
      <c r="BH194" s="162">
        <f t="shared" ref="BH194:BH199" si="47">IF(N194="zníž. prenesená",J194,0)</f>
        <v>0</v>
      </c>
      <c r="BI194" s="162">
        <f t="shared" ref="BI194:BI199" si="48">IF(N194="nulová",J194,0)</f>
        <v>0</v>
      </c>
      <c r="BJ194" s="14" t="s">
        <v>91</v>
      </c>
      <c r="BK194" s="162">
        <f t="shared" ref="BK194:BK199" si="49">ROUND(I194*H194,2)</f>
        <v>0</v>
      </c>
      <c r="BL194" s="14" t="s">
        <v>204</v>
      </c>
      <c r="BM194" s="161" t="s">
        <v>690</v>
      </c>
    </row>
    <row r="195" spans="1:65" s="2" customFormat="1" ht="24.15" customHeight="1">
      <c r="A195" s="26"/>
      <c r="B195" s="149"/>
      <c r="C195" s="150" t="s">
        <v>386</v>
      </c>
      <c r="D195" s="150" t="s">
        <v>142</v>
      </c>
      <c r="E195" s="151" t="s">
        <v>691</v>
      </c>
      <c r="F195" s="152" t="s">
        <v>692</v>
      </c>
      <c r="G195" s="153" t="s">
        <v>211</v>
      </c>
      <c r="H195" s="154">
        <v>19.28</v>
      </c>
      <c r="I195" s="155"/>
      <c r="J195" s="155">
        <f t="shared" si="40"/>
        <v>0</v>
      </c>
      <c r="K195" s="156"/>
      <c r="L195" s="27"/>
      <c r="M195" s="157" t="s">
        <v>1</v>
      </c>
      <c r="N195" s="158" t="s">
        <v>35</v>
      </c>
      <c r="O195" s="159">
        <v>5.6000000000000001E-2</v>
      </c>
      <c r="P195" s="159">
        <f t="shared" si="41"/>
        <v>1.0796800000000002</v>
      </c>
      <c r="Q195" s="159">
        <v>0</v>
      </c>
      <c r="R195" s="159">
        <f t="shared" si="42"/>
        <v>0</v>
      </c>
      <c r="S195" s="159">
        <v>3.3E-3</v>
      </c>
      <c r="T195" s="160">
        <f t="shared" si="43"/>
        <v>6.3624E-2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204</v>
      </c>
      <c r="AT195" s="161" t="s">
        <v>142</v>
      </c>
      <c r="AU195" s="161" t="s">
        <v>91</v>
      </c>
      <c r="AY195" s="14" t="s">
        <v>140</v>
      </c>
      <c r="BE195" s="162">
        <f t="shared" si="44"/>
        <v>0</v>
      </c>
      <c r="BF195" s="162">
        <f t="shared" si="45"/>
        <v>0</v>
      </c>
      <c r="BG195" s="162">
        <f t="shared" si="46"/>
        <v>0</v>
      </c>
      <c r="BH195" s="162">
        <f t="shared" si="47"/>
        <v>0</v>
      </c>
      <c r="BI195" s="162">
        <f t="shared" si="48"/>
        <v>0</v>
      </c>
      <c r="BJ195" s="14" t="s">
        <v>91</v>
      </c>
      <c r="BK195" s="162">
        <f t="shared" si="49"/>
        <v>0</v>
      </c>
      <c r="BL195" s="14" t="s">
        <v>204</v>
      </c>
      <c r="BM195" s="161" t="s">
        <v>693</v>
      </c>
    </row>
    <row r="196" spans="1:65" s="2" customFormat="1" ht="24.15" customHeight="1">
      <c r="A196" s="26"/>
      <c r="B196" s="149"/>
      <c r="C196" s="150" t="s">
        <v>391</v>
      </c>
      <c r="D196" s="150" t="s">
        <v>142</v>
      </c>
      <c r="E196" s="151" t="s">
        <v>694</v>
      </c>
      <c r="F196" s="152" t="s">
        <v>695</v>
      </c>
      <c r="G196" s="153" t="s">
        <v>343</v>
      </c>
      <c r="H196" s="154">
        <v>1</v>
      </c>
      <c r="I196" s="155"/>
      <c r="J196" s="155">
        <f t="shared" si="40"/>
        <v>0</v>
      </c>
      <c r="K196" s="156"/>
      <c r="L196" s="27"/>
      <c r="M196" s="157" t="s">
        <v>1</v>
      </c>
      <c r="N196" s="158" t="s">
        <v>35</v>
      </c>
      <c r="O196" s="159">
        <v>7.4999999999999997E-2</v>
      </c>
      <c r="P196" s="159">
        <f t="shared" si="41"/>
        <v>7.4999999999999997E-2</v>
      </c>
      <c r="Q196" s="159">
        <v>0</v>
      </c>
      <c r="R196" s="159">
        <f t="shared" si="42"/>
        <v>0</v>
      </c>
      <c r="S196" s="159">
        <v>1.1000000000000001E-3</v>
      </c>
      <c r="T196" s="160">
        <f t="shared" si="43"/>
        <v>1.1000000000000001E-3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204</v>
      </c>
      <c r="AT196" s="161" t="s">
        <v>142</v>
      </c>
      <c r="AU196" s="161" t="s">
        <v>91</v>
      </c>
      <c r="AY196" s="14" t="s">
        <v>140</v>
      </c>
      <c r="BE196" s="162">
        <f t="shared" si="44"/>
        <v>0</v>
      </c>
      <c r="BF196" s="162">
        <f t="shared" si="45"/>
        <v>0</v>
      </c>
      <c r="BG196" s="162">
        <f t="shared" si="46"/>
        <v>0</v>
      </c>
      <c r="BH196" s="162">
        <f t="shared" si="47"/>
        <v>0</v>
      </c>
      <c r="BI196" s="162">
        <f t="shared" si="48"/>
        <v>0</v>
      </c>
      <c r="BJ196" s="14" t="s">
        <v>91</v>
      </c>
      <c r="BK196" s="162">
        <f t="shared" si="49"/>
        <v>0</v>
      </c>
      <c r="BL196" s="14" t="s">
        <v>204</v>
      </c>
      <c r="BM196" s="161" t="s">
        <v>696</v>
      </c>
    </row>
    <row r="197" spans="1:65" s="2" customFormat="1" ht="24.15" customHeight="1">
      <c r="A197" s="26"/>
      <c r="B197" s="149"/>
      <c r="C197" s="150" t="s">
        <v>697</v>
      </c>
      <c r="D197" s="150" t="s">
        <v>142</v>
      </c>
      <c r="E197" s="151" t="s">
        <v>698</v>
      </c>
      <c r="F197" s="152" t="s">
        <v>699</v>
      </c>
      <c r="G197" s="153" t="s">
        <v>343</v>
      </c>
      <c r="H197" s="154">
        <v>1</v>
      </c>
      <c r="I197" s="155"/>
      <c r="J197" s="155">
        <f t="shared" si="40"/>
        <v>0</v>
      </c>
      <c r="K197" s="156"/>
      <c r="L197" s="27"/>
      <c r="M197" s="157" t="s">
        <v>1</v>
      </c>
      <c r="N197" s="158" t="s">
        <v>35</v>
      </c>
      <c r="O197" s="159">
        <v>0.30299999999999999</v>
      </c>
      <c r="P197" s="159">
        <f t="shared" si="41"/>
        <v>0.30299999999999999</v>
      </c>
      <c r="Q197" s="159">
        <v>1.1100000000000001E-3</v>
      </c>
      <c r="R197" s="159">
        <f t="shared" si="42"/>
        <v>1.1100000000000001E-3</v>
      </c>
      <c r="S197" s="159">
        <v>0</v>
      </c>
      <c r="T197" s="160">
        <f t="shared" si="4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204</v>
      </c>
      <c r="AT197" s="161" t="s">
        <v>142</v>
      </c>
      <c r="AU197" s="161" t="s">
        <v>91</v>
      </c>
      <c r="AY197" s="14" t="s">
        <v>140</v>
      </c>
      <c r="BE197" s="162">
        <f t="shared" si="44"/>
        <v>0</v>
      </c>
      <c r="BF197" s="162">
        <f t="shared" si="45"/>
        <v>0</v>
      </c>
      <c r="BG197" s="162">
        <f t="shared" si="46"/>
        <v>0</v>
      </c>
      <c r="BH197" s="162">
        <f t="shared" si="47"/>
        <v>0</v>
      </c>
      <c r="BI197" s="162">
        <f t="shared" si="48"/>
        <v>0</v>
      </c>
      <c r="BJ197" s="14" t="s">
        <v>91</v>
      </c>
      <c r="BK197" s="162">
        <f t="shared" si="49"/>
        <v>0</v>
      </c>
      <c r="BL197" s="14" t="s">
        <v>204</v>
      </c>
      <c r="BM197" s="161" t="s">
        <v>700</v>
      </c>
    </row>
    <row r="198" spans="1:65" s="2" customFormat="1" ht="24.15" customHeight="1">
      <c r="A198" s="26"/>
      <c r="B198" s="149"/>
      <c r="C198" s="150" t="s">
        <v>701</v>
      </c>
      <c r="D198" s="150" t="s">
        <v>142</v>
      </c>
      <c r="E198" s="151" t="s">
        <v>702</v>
      </c>
      <c r="F198" s="152" t="s">
        <v>703</v>
      </c>
      <c r="G198" s="153" t="s">
        <v>211</v>
      </c>
      <c r="H198" s="154">
        <v>19.28</v>
      </c>
      <c r="I198" s="155"/>
      <c r="J198" s="155">
        <f t="shared" si="40"/>
        <v>0</v>
      </c>
      <c r="K198" s="156"/>
      <c r="L198" s="27"/>
      <c r="M198" s="157" t="s">
        <v>1</v>
      </c>
      <c r="N198" s="158" t="s">
        <v>35</v>
      </c>
      <c r="O198" s="159">
        <v>0.89400000000000002</v>
      </c>
      <c r="P198" s="159">
        <f t="shared" si="41"/>
        <v>17.236320000000003</v>
      </c>
      <c r="Q198" s="159">
        <v>1.67E-3</v>
      </c>
      <c r="R198" s="159">
        <f t="shared" si="42"/>
        <v>3.21976E-2</v>
      </c>
      <c r="S198" s="159">
        <v>0</v>
      </c>
      <c r="T198" s="160">
        <f t="shared" si="4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204</v>
      </c>
      <c r="AT198" s="161" t="s">
        <v>142</v>
      </c>
      <c r="AU198" s="161" t="s">
        <v>91</v>
      </c>
      <c r="AY198" s="14" t="s">
        <v>140</v>
      </c>
      <c r="BE198" s="162">
        <f t="shared" si="44"/>
        <v>0</v>
      </c>
      <c r="BF198" s="162">
        <f t="shared" si="45"/>
        <v>0</v>
      </c>
      <c r="BG198" s="162">
        <f t="shared" si="46"/>
        <v>0</v>
      </c>
      <c r="BH198" s="162">
        <f t="shared" si="47"/>
        <v>0</v>
      </c>
      <c r="BI198" s="162">
        <f t="shared" si="48"/>
        <v>0</v>
      </c>
      <c r="BJ198" s="14" t="s">
        <v>91</v>
      </c>
      <c r="BK198" s="162">
        <f t="shared" si="49"/>
        <v>0</v>
      </c>
      <c r="BL198" s="14" t="s">
        <v>204</v>
      </c>
      <c r="BM198" s="161" t="s">
        <v>704</v>
      </c>
    </row>
    <row r="199" spans="1:65" s="2" customFormat="1" ht="24.15" customHeight="1">
      <c r="A199" s="26"/>
      <c r="B199" s="149"/>
      <c r="C199" s="150" t="s">
        <v>705</v>
      </c>
      <c r="D199" s="150" t="s">
        <v>142</v>
      </c>
      <c r="E199" s="151" t="s">
        <v>706</v>
      </c>
      <c r="F199" s="152" t="s">
        <v>305</v>
      </c>
      <c r="G199" s="153" t="s">
        <v>239</v>
      </c>
      <c r="H199" s="154">
        <v>5.3999999999999999E-2</v>
      </c>
      <c r="I199" s="155"/>
      <c r="J199" s="155">
        <f t="shared" si="40"/>
        <v>0</v>
      </c>
      <c r="K199" s="156"/>
      <c r="L199" s="27"/>
      <c r="M199" s="157" t="s">
        <v>1</v>
      </c>
      <c r="N199" s="158" t="s">
        <v>35</v>
      </c>
      <c r="O199" s="159">
        <v>0</v>
      </c>
      <c r="P199" s="159">
        <f t="shared" si="41"/>
        <v>0</v>
      </c>
      <c r="Q199" s="159">
        <v>0</v>
      </c>
      <c r="R199" s="159">
        <f t="shared" si="42"/>
        <v>0</v>
      </c>
      <c r="S199" s="159">
        <v>0</v>
      </c>
      <c r="T199" s="160">
        <f t="shared" si="4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204</v>
      </c>
      <c r="AT199" s="161" t="s">
        <v>142</v>
      </c>
      <c r="AU199" s="161" t="s">
        <v>91</v>
      </c>
      <c r="AY199" s="14" t="s">
        <v>140</v>
      </c>
      <c r="BE199" s="162">
        <f t="shared" si="44"/>
        <v>0</v>
      </c>
      <c r="BF199" s="162">
        <f t="shared" si="45"/>
        <v>0</v>
      </c>
      <c r="BG199" s="162">
        <f t="shared" si="46"/>
        <v>0</v>
      </c>
      <c r="BH199" s="162">
        <f t="shared" si="47"/>
        <v>0</v>
      </c>
      <c r="BI199" s="162">
        <f t="shared" si="48"/>
        <v>0</v>
      </c>
      <c r="BJ199" s="14" t="s">
        <v>91</v>
      </c>
      <c r="BK199" s="162">
        <f t="shared" si="49"/>
        <v>0</v>
      </c>
      <c r="BL199" s="14" t="s">
        <v>204</v>
      </c>
      <c r="BM199" s="161" t="s">
        <v>707</v>
      </c>
    </row>
    <row r="200" spans="1:65" s="12" customFormat="1" ht="22.95" customHeight="1">
      <c r="B200" s="137"/>
      <c r="D200" s="138" t="s">
        <v>68</v>
      </c>
      <c r="E200" s="147" t="s">
        <v>708</v>
      </c>
      <c r="F200" s="147" t="s">
        <v>709</v>
      </c>
      <c r="J200" s="148">
        <f>BK200</f>
        <v>0</v>
      </c>
      <c r="L200" s="137"/>
      <c r="M200" s="141"/>
      <c r="N200" s="142"/>
      <c r="O200" s="142"/>
      <c r="P200" s="143">
        <f>SUM(P201:P205)</f>
        <v>156.94896139999997</v>
      </c>
      <c r="Q200" s="142"/>
      <c r="R200" s="143">
        <f>SUM(R201:R205)</f>
        <v>0.72689386</v>
      </c>
      <c r="S200" s="142"/>
      <c r="T200" s="144">
        <f>SUM(T201:T205)</f>
        <v>0</v>
      </c>
      <c r="AR200" s="138" t="s">
        <v>91</v>
      </c>
      <c r="AT200" s="145" t="s">
        <v>68</v>
      </c>
      <c r="AU200" s="145" t="s">
        <v>77</v>
      </c>
      <c r="AY200" s="138" t="s">
        <v>140</v>
      </c>
      <c r="BK200" s="146">
        <f>SUM(BK201:BK205)</f>
        <v>0</v>
      </c>
    </row>
    <row r="201" spans="1:65" s="2" customFormat="1" ht="24.15" customHeight="1">
      <c r="A201" s="26"/>
      <c r="B201" s="149"/>
      <c r="C201" s="150" t="s">
        <v>710</v>
      </c>
      <c r="D201" s="150" t="s">
        <v>142</v>
      </c>
      <c r="E201" s="151" t="s">
        <v>711</v>
      </c>
      <c r="F201" s="152" t="s">
        <v>712</v>
      </c>
      <c r="G201" s="153" t="s">
        <v>145</v>
      </c>
      <c r="H201" s="154">
        <v>12.917999999999999</v>
      </c>
      <c r="I201" s="155"/>
      <c r="J201" s="155">
        <f>ROUND(I201*H201,2)</f>
        <v>0</v>
      </c>
      <c r="K201" s="156"/>
      <c r="L201" s="27"/>
      <c r="M201" s="157" t="s">
        <v>1</v>
      </c>
      <c r="N201" s="158" t="s">
        <v>35</v>
      </c>
      <c r="O201" s="159">
        <v>0.80700000000000005</v>
      </c>
      <c r="P201" s="159">
        <f>O201*H201</f>
        <v>10.424825999999999</v>
      </c>
      <c r="Q201" s="159">
        <v>5.1270000000000003E-2</v>
      </c>
      <c r="R201" s="159">
        <f>Q201*H201</f>
        <v>0.66230586000000002</v>
      </c>
      <c r="S201" s="159">
        <v>0</v>
      </c>
      <c r="T201" s="160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204</v>
      </c>
      <c r="AT201" s="161" t="s">
        <v>142</v>
      </c>
      <c r="AU201" s="161" t="s">
        <v>91</v>
      </c>
      <c r="AY201" s="14" t="s">
        <v>140</v>
      </c>
      <c r="BE201" s="162">
        <f>IF(N201="základná",J201,0)</f>
        <v>0</v>
      </c>
      <c r="BF201" s="162">
        <f>IF(N201="znížená",J201,0)</f>
        <v>0</v>
      </c>
      <c r="BG201" s="162">
        <f>IF(N201="zákl. prenesená",J201,0)</f>
        <v>0</v>
      </c>
      <c r="BH201" s="162">
        <f>IF(N201="zníž. prenesená",J201,0)</f>
        <v>0</v>
      </c>
      <c r="BI201" s="162">
        <f>IF(N201="nulová",J201,0)</f>
        <v>0</v>
      </c>
      <c r="BJ201" s="14" t="s">
        <v>91</v>
      </c>
      <c r="BK201" s="162">
        <f>ROUND(I201*H201,2)</f>
        <v>0</v>
      </c>
      <c r="BL201" s="14" t="s">
        <v>204</v>
      </c>
      <c r="BM201" s="161" t="s">
        <v>713</v>
      </c>
    </row>
    <row r="202" spans="1:65" s="2" customFormat="1" ht="24.15" customHeight="1">
      <c r="A202" s="26"/>
      <c r="B202" s="149"/>
      <c r="C202" s="150" t="s">
        <v>714</v>
      </c>
      <c r="D202" s="150" t="s">
        <v>142</v>
      </c>
      <c r="E202" s="151" t="s">
        <v>715</v>
      </c>
      <c r="F202" s="152" t="s">
        <v>716</v>
      </c>
      <c r="G202" s="153" t="s">
        <v>145</v>
      </c>
      <c r="H202" s="154">
        <v>129.17599999999999</v>
      </c>
      <c r="I202" s="155"/>
      <c r="J202" s="155">
        <f>ROUND(I202*H202,2)</f>
        <v>0</v>
      </c>
      <c r="K202" s="156"/>
      <c r="L202" s="27"/>
      <c r="M202" s="157" t="s">
        <v>1</v>
      </c>
      <c r="N202" s="158" t="s">
        <v>35</v>
      </c>
      <c r="O202" s="159">
        <v>0.80700000000000005</v>
      </c>
      <c r="P202" s="159">
        <f>O202*H202</f>
        <v>104.24503199999999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204</v>
      </c>
      <c r="AT202" s="161" t="s">
        <v>142</v>
      </c>
      <c r="AU202" s="161" t="s">
        <v>91</v>
      </c>
      <c r="AY202" s="14" t="s">
        <v>140</v>
      </c>
      <c r="BE202" s="162">
        <f>IF(N202="základná",J202,0)</f>
        <v>0</v>
      </c>
      <c r="BF202" s="162">
        <f>IF(N202="znížená",J202,0)</f>
        <v>0</v>
      </c>
      <c r="BG202" s="162">
        <f>IF(N202="zákl. prenesená",J202,0)</f>
        <v>0</v>
      </c>
      <c r="BH202" s="162">
        <f>IF(N202="zníž. prenesená",J202,0)</f>
        <v>0</v>
      </c>
      <c r="BI202" s="162">
        <f>IF(N202="nulová",J202,0)</f>
        <v>0</v>
      </c>
      <c r="BJ202" s="14" t="s">
        <v>91</v>
      </c>
      <c r="BK202" s="162">
        <f>ROUND(I202*H202,2)</f>
        <v>0</v>
      </c>
      <c r="BL202" s="14" t="s">
        <v>204</v>
      </c>
      <c r="BM202" s="161" t="s">
        <v>717</v>
      </c>
    </row>
    <row r="203" spans="1:65" s="2" customFormat="1" ht="37.950000000000003" customHeight="1">
      <c r="A203" s="26"/>
      <c r="B203" s="149"/>
      <c r="C203" s="150" t="s">
        <v>718</v>
      </c>
      <c r="D203" s="150" t="s">
        <v>142</v>
      </c>
      <c r="E203" s="151" t="s">
        <v>719</v>
      </c>
      <c r="F203" s="152" t="s">
        <v>720</v>
      </c>
      <c r="G203" s="153" t="s">
        <v>145</v>
      </c>
      <c r="H203" s="154">
        <v>129.17599999999999</v>
      </c>
      <c r="I203" s="155"/>
      <c r="J203" s="155">
        <f>ROUND(I203*H203,2)</f>
        <v>0</v>
      </c>
      <c r="K203" s="156"/>
      <c r="L203" s="27"/>
      <c r="M203" s="157" t="s">
        <v>1</v>
      </c>
      <c r="N203" s="158" t="s">
        <v>35</v>
      </c>
      <c r="O203" s="159">
        <v>0.21</v>
      </c>
      <c r="P203" s="159">
        <f>O203*H203</f>
        <v>27.126959999999997</v>
      </c>
      <c r="Q203" s="159">
        <v>0</v>
      </c>
      <c r="R203" s="159">
        <f>Q203*H203</f>
        <v>0</v>
      </c>
      <c r="S203" s="159">
        <v>0</v>
      </c>
      <c r="T203" s="160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204</v>
      </c>
      <c r="AT203" s="161" t="s">
        <v>142</v>
      </c>
      <c r="AU203" s="161" t="s">
        <v>91</v>
      </c>
      <c r="AY203" s="14" t="s">
        <v>140</v>
      </c>
      <c r="BE203" s="162">
        <f>IF(N203="základná",J203,0)</f>
        <v>0</v>
      </c>
      <c r="BF203" s="162">
        <f>IF(N203="znížená",J203,0)</f>
        <v>0</v>
      </c>
      <c r="BG203" s="162">
        <f>IF(N203="zákl. prenesená",J203,0)</f>
        <v>0</v>
      </c>
      <c r="BH203" s="162">
        <f>IF(N203="zníž. prenesená",J203,0)</f>
        <v>0</v>
      </c>
      <c r="BI203" s="162">
        <f>IF(N203="nulová",J203,0)</f>
        <v>0</v>
      </c>
      <c r="BJ203" s="14" t="s">
        <v>91</v>
      </c>
      <c r="BK203" s="162">
        <f>ROUND(I203*H203,2)</f>
        <v>0</v>
      </c>
      <c r="BL203" s="14" t="s">
        <v>204</v>
      </c>
      <c r="BM203" s="161" t="s">
        <v>721</v>
      </c>
    </row>
    <row r="204" spans="1:65" s="2" customFormat="1" ht="24.15" customHeight="1">
      <c r="A204" s="26"/>
      <c r="B204" s="149"/>
      <c r="C204" s="150" t="s">
        <v>389</v>
      </c>
      <c r="D204" s="150" t="s">
        <v>142</v>
      </c>
      <c r="E204" s="151" t="s">
        <v>722</v>
      </c>
      <c r="F204" s="152" t="s">
        <v>723</v>
      </c>
      <c r="G204" s="153" t="s">
        <v>145</v>
      </c>
      <c r="H204" s="154">
        <v>129.17599999999999</v>
      </c>
      <c r="I204" s="155"/>
      <c r="J204" s="155">
        <f>ROUND(I204*H204,2)</f>
        <v>0</v>
      </c>
      <c r="K204" s="156"/>
      <c r="L204" s="27"/>
      <c r="M204" s="157" t="s">
        <v>1</v>
      </c>
      <c r="N204" s="158" t="s">
        <v>35</v>
      </c>
      <c r="O204" s="159">
        <v>0.10489999999999999</v>
      </c>
      <c r="P204" s="159">
        <f>O204*H204</f>
        <v>13.550562399999999</v>
      </c>
      <c r="Q204" s="159">
        <v>5.0000000000000001E-4</v>
      </c>
      <c r="R204" s="159">
        <f>Q204*H204</f>
        <v>6.4587999999999993E-2</v>
      </c>
      <c r="S204" s="159">
        <v>0</v>
      </c>
      <c r="T204" s="160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204</v>
      </c>
      <c r="AT204" s="161" t="s">
        <v>142</v>
      </c>
      <c r="AU204" s="161" t="s">
        <v>91</v>
      </c>
      <c r="AY204" s="14" t="s">
        <v>140</v>
      </c>
      <c r="BE204" s="162">
        <f>IF(N204="základná",J204,0)</f>
        <v>0</v>
      </c>
      <c r="BF204" s="162">
        <f>IF(N204="znížená",J204,0)</f>
        <v>0</v>
      </c>
      <c r="BG204" s="162">
        <f>IF(N204="zákl. prenesená",J204,0)</f>
        <v>0</v>
      </c>
      <c r="BH204" s="162">
        <f>IF(N204="zníž. prenesená",J204,0)</f>
        <v>0</v>
      </c>
      <c r="BI204" s="162">
        <f>IF(N204="nulová",J204,0)</f>
        <v>0</v>
      </c>
      <c r="BJ204" s="14" t="s">
        <v>91</v>
      </c>
      <c r="BK204" s="162">
        <f>ROUND(I204*H204,2)</f>
        <v>0</v>
      </c>
      <c r="BL204" s="14" t="s">
        <v>204</v>
      </c>
      <c r="BM204" s="161" t="s">
        <v>724</v>
      </c>
    </row>
    <row r="205" spans="1:65" s="2" customFormat="1" ht="24.15" customHeight="1">
      <c r="A205" s="26"/>
      <c r="B205" s="149"/>
      <c r="C205" s="150" t="s">
        <v>725</v>
      </c>
      <c r="D205" s="150" t="s">
        <v>142</v>
      </c>
      <c r="E205" s="151" t="s">
        <v>726</v>
      </c>
      <c r="F205" s="152" t="s">
        <v>727</v>
      </c>
      <c r="G205" s="153" t="s">
        <v>239</v>
      </c>
      <c r="H205" s="154">
        <v>0.72699999999999998</v>
      </c>
      <c r="I205" s="155"/>
      <c r="J205" s="155">
        <f>ROUND(I205*H205,2)</f>
        <v>0</v>
      </c>
      <c r="K205" s="156"/>
      <c r="L205" s="27"/>
      <c r="M205" s="157" t="s">
        <v>1</v>
      </c>
      <c r="N205" s="158" t="s">
        <v>35</v>
      </c>
      <c r="O205" s="159">
        <v>2.2029999999999998</v>
      </c>
      <c r="P205" s="159">
        <f>O205*H205</f>
        <v>1.6015809999999999</v>
      </c>
      <c r="Q205" s="159">
        <v>0</v>
      </c>
      <c r="R205" s="159">
        <f>Q205*H205</f>
        <v>0</v>
      </c>
      <c r="S205" s="159">
        <v>0</v>
      </c>
      <c r="T205" s="160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204</v>
      </c>
      <c r="AT205" s="161" t="s">
        <v>142</v>
      </c>
      <c r="AU205" s="161" t="s">
        <v>91</v>
      </c>
      <c r="AY205" s="14" t="s">
        <v>140</v>
      </c>
      <c r="BE205" s="162">
        <f>IF(N205="základná",J205,0)</f>
        <v>0</v>
      </c>
      <c r="BF205" s="162">
        <f>IF(N205="znížená",J205,0)</f>
        <v>0</v>
      </c>
      <c r="BG205" s="162">
        <f>IF(N205="zákl. prenesená",J205,0)</f>
        <v>0</v>
      </c>
      <c r="BH205" s="162">
        <f>IF(N205="zníž. prenesená",J205,0)</f>
        <v>0</v>
      </c>
      <c r="BI205" s="162">
        <f>IF(N205="nulová",J205,0)</f>
        <v>0</v>
      </c>
      <c r="BJ205" s="14" t="s">
        <v>91</v>
      </c>
      <c r="BK205" s="162">
        <f>ROUND(I205*H205,2)</f>
        <v>0</v>
      </c>
      <c r="BL205" s="14" t="s">
        <v>204</v>
      </c>
      <c r="BM205" s="161" t="s">
        <v>728</v>
      </c>
    </row>
    <row r="206" spans="1:65" s="12" customFormat="1" ht="22.95" customHeight="1">
      <c r="B206" s="137"/>
      <c r="D206" s="138" t="s">
        <v>68</v>
      </c>
      <c r="E206" s="147" t="s">
        <v>729</v>
      </c>
      <c r="F206" s="147" t="s">
        <v>730</v>
      </c>
      <c r="J206" s="148">
        <f>BK206</f>
        <v>0</v>
      </c>
      <c r="L206" s="137"/>
      <c r="M206" s="141"/>
      <c r="N206" s="142"/>
      <c r="O206" s="142"/>
      <c r="P206" s="143">
        <f>P207</f>
        <v>13.636349999999998</v>
      </c>
      <c r="Q206" s="142"/>
      <c r="R206" s="143">
        <f>R207</f>
        <v>0</v>
      </c>
      <c r="S206" s="142"/>
      <c r="T206" s="144">
        <f>T207</f>
        <v>0</v>
      </c>
      <c r="AR206" s="138" t="s">
        <v>91</v>
      </c>
      <c r="AT206" s="145" t="s">
        <v>68</v>
      </c>
      <c r="AU206" s="145" t="s">
        <v>77</v>
      </c>
      <c r="AY206" s="138" t="s">
        <v>140</v>
      </c>
      <c r="BK206" s="146">
        <f>BK207</f>
        <v>0</v>
      </c>
    </row>
    <row r="207" spans="1:65" s="2" customFormat="1" ht="21.75" customHeight="1">
      <c r="A207" s="26"/>
      <c r="B207" s="149"/>
      <c r="C207" s="150" t="s">
        <v>731</v>
      </c>
      <c r="D207" s="150" t="s">
        <v>142</v>
      </c>
      <c r="E207" s="151" t="s">
        <v>732</v>
      </c>
      <c r="F207" s="152" t="s">
        <v>733</v>
      </c>
      <c r="G207" s="153" t="s">
        <v>145</v>
      </c>
      <c r="H207" s="154">
        <v>349.65</v>
      </c>
      <c r="I207" s="155"/>
      <c r="J207" s="155">
        <f>ROUND(I207*H207,2)</f>
        <v>0</v>
      </c>
      <c r="K207" s="156"/>
      <c r="L207" s="27"/>
      <c r="M207" s="157" t="s">
        <v>1</v>
      </c>
      <c r="N207" s="158" t="s">
        <v>35</v>
      </c>
      <c r="O207" s="159">
        <v>3.9E-2</v>
      </c>
      <c r="P207" s="159">
        <f>O207*H207</f>
        <v>13.636349999999998</v>
      </c>
      <c r="Q207" s="159">
        <v>0</v>
      </c>
      <c r="R207" s="159">
        <f>Q207*H207</f>
        <v>0</v>
      </c>
      <c r="S207" s="159">
        <v>0</v>
      </c>
      <c r="T207" s="160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204</v>
      </c>
      <c r="AT207" s="161" t="s">
        <v>142</v>
      </c>
      <c r="AU207" s="161" t="s">
        <v>91</v>
      </c>
      <c r="AY207" s="14" t="s">
        <v>140</v>
      </c>
      <c r="BE207" s="162">
        <f>IF(N207="základná",J207,0)</f>
        <v>0</v>
      </c>
      <c r="BF207" s="162">
        <f>IF(N207="znížená",J207,0)</f>
        <v>0</v>
      </c>
      <c r="BG207" s="162">
        <f>IF(N207="zákl. prenesená",J207,0)</f>
        <v>0</v>
      </c>
      <c r="BH207" s="162">
        <f>IF(N207="zníž. prenesená",J207,0)</f>
        <v>0</v>
      </c>
      <c r="BI207" s="162">
        <f>IF(N207="nulová",J207,0)</f>
        <v>0</v>
      </c>
      <c r="BJ207" s="14" t="s">
        <v>91</v>
      </c>
      <c r="BK207" s="162">
        <f>ROUND(I207*H207,2)</f>
        <v>0</v>
      </c>
      <c r="BL207" s="14" t="s">
        <v>204</v>
      </c>
      <c r="BM207" s="161" t="s">
        <v>734</v>
      </c>
    </row>
    <row r="208" spans="1:65" s="12" customFormat="1" ht="25.95" customHeight="1">
      <c r="B208" s="137"/>
      <c r="D208" s="138" t="s">
        <v>68</v>
      </c>
      <c r="E208" s="139" t="s">
        <v>314</v>
      </c>
      <c r="F208" s="139" t="s">
        <v>383</v>
      </c>
      <c r="J208" s="140">
        <f>BK208</f>
        <v>0</v>
      </c>
      <c r="L208" s="137"/>
      <c r="M208" s="141"/>
      <c r="N208" s="142"/>
      <c r="O208" s="142"/>
      <c r="P208" s="143">
        <f>P209+P211</f>
        <v>100.92555</v>
      </c>
      <c r="Q208" s="142"/>
      <c r="R208" s="143">
        <f>R209+R211</f>
        <v>5.7348000000000008E-3</v>
      </c>
      <c r="S208" s="142"/>
      <c r="T208" s="144">
        <f>T209+T211</f>
        <v>0</v>
      </c>
      <c r="AR208" s="138" t="s">
        <v>153</v>
      </c>
      <c r="AT208" s="145" t="s">
        <v>68</v>
      </c>
      <c r="AU208" s="145" t="s">
        <v>69</v>
      </c>
      <c r="AY208" s="138" t="s">
        <v>140</v>
      </c>
      <c r="BK208" s="146">
        <f>BK209+BK211</f>
        <v>0</v>
      </c>
    </row>
    <row r="209" spans="1:65" s="12" customFormat="1" ht="22.95" customHeight="1">
      <c r="B209" s="137"/>
      <c r="D209" s="138" t="s">
        <v>68</v>
      </c>
      <c r="E209" s="147" t="s">
        <v>384</v>
      </c>
      <c r="F209" s="147" t="s">
        <v>385</v>
      </c>
      <c r="J209" s="148">
        <f>BK209</f>
        <v>0</v>
      </c>
      <c r="L209" s="137"/>
      <c r="M209" s="141"/>
      <c r="N209" s="142"/>
      <c r="O209" s="142"/>
      <c r="P209" s="143">
        <f>P210</f>
        <v>49.02561</v>
      </c>
      <c r="Q209" s="142"/>
      <c r="R209" s="143">
        <f>R210</f>
        <v>0</v>
      </c>
      <c r="S209" s="142"/>
      <c r="T209" s="144">
        <f>T210</f>
        <v>0</v>
      </c>
      <c r="AR209" s="138" t="s">
        <v>153</v>
      </c>
      <c r="AT209" s="145" t="s">
        <v>68</v>
      </c>
      <c r="AU209" s="145" t="s">
        <v>77</v>
      </c>
      <c r="AY209" s="138" t="s">
        <v>140</v>
      </c>
      <c r="BK209" s="146">
        <f>BK210</f>
        <v>0</v>
      </c>
    </row>
    <row r="210" spans="1:65" s="2" customFormat="1" ht="37.950000000000003" customHeight="1">
      <c r="A210" s="26"/>
      <c r="B210" s="149"/>
      <c r="C210" s="150" t="s">
        <v>735</v>
      </c>
      <c r="D210" s="150" t="s">
        <v>142</v>
      </c>
      <c r="E210" s="151" t="s">
        <v>392</v>
      </c>
      <c r="F210" s="152" t="s">
        <v>736</v>
      </c>
      <c r="G210" s="153" t="s">
        <v>145</v>
      </c>
      <c r="H210" s="154">
        <v>590.66999999999996</v>
      </c>
      <c r="I210" s="155"/>
      <c r="J210" s="155">
        <f>ROUND(I210*H210,2)</f>
        <v>0</v>
      </c>
      <c r="K210" s="156"/>
      <c r="L210" s="27"/>
      <c r="M210" s="157" t="s">
        <v>1</v>
      </c>
      <c r="N210" s="158" t="s">
        <v>35</v>
      </c>
      <c r="O210" s="159">
        <v>8.3000000000000004E-2</v>
      </c>
      <c r="P210" s="159">
        <f>O210*H210</f>
        <v>49.02561</v>
      </c>
      <c r="Q210" s="159">
        <v>0</v>
      </c>
      <c r="R210" s="159">
        <f>Q210*H210</f>
        <v>0</v>
      </c>
      <c r="S210" s="159">
        <v>0</v>
      </c>
      <c r="T210" s="160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 t="s">
        <v>389</v>
      </c>
      <c r="AT210" s="161" t="s">
        <v>142</v>
      </c>
      <c r="AU210" s="161" t="s">
        <v>91</v>
      </c>
      <c r="AY210" s="14" t="s">
        <v>140</v>
      </c>
      <c r="BE210" s="162">
        <f>IF(N210="základná",J210,0)</f>
        <v>0</v>
      </c>
      <c r="BF210" s="162">
        <f>IF(N210="znížená",J210,0)</f>
        <v>0</v>
      </c>
      <c r="BG210" s="162">
        <f>IF(N210="zákl. prenesená",J210,0)</f>
        <v>0</v>
      </c>
      <c r="BH210" s="162">
        <f>IF(N210="zníž. prenesená",J210,0)</f>
        <v>0</v>
      </c>
      <c r="BI210" s="162">
        <f>IF(N210="nulová",J210,0)</f>
        <v>0</v>
      </c>
      <c r="BJ210" s="14" t="s">
        <v>91</v>
      </c>
      <c r="BK210" s="162">
        <f>ROUND(I210*H210,2)</f>
        <v>0</v>
      </c>
      <c r="BL210" s="14" t="s">
        <v>389</v>
      </c>
      <c r="BM210" s="161" t="s">
        <v>737</v>
      </c>
    </row>
    <row r="211" spans="1:65" s="12" customFormat="1" ht="22.95" customHeight="1">
      <c r="B211" s="137"/>
      <c r="D211" s="138" t="s">
        <v>68</v>
      </c>
      <c r="E211" s="147" t="s">
        <v>377</v>
      </c>
      <c r="F211" s="147" t="s">
        <v>738</v>
      </c>
      <c r="J211" s="148">
        <f>BK211</f>
        <v>0</v>
      </c>
      <c r="L211" s="137"/>
      <c r="M211" s="141"/>
      <c r="N211" s="142"/>
      <c r="O211" s="142"/>
      <c r="P211" s="143">
        <f>P212</f>
        <v>51.899940000000001</v>
      </c>
      <c r="Q211" s="142"/>
      <c r="R211" s="143">
        <f>R212</f>
        <v>5.7348000000000008E-3</v>
      </c>
      <c r="S211" s="142"/>
      <c r="T211" s="144">
        <f>T212</f>
        <v>0</v>
      </c>
      <c r="AR211" s="138" t="s">
        <v>91</v>
      </c>
      <c r="AT211" s="145" t="s">
        <v>68</v>
      </c>
      <c r="AU211" s="145" t="s">
        <v>77</v>
      </c>
      <c r="AY211" s="138" t="s">
        <v>140</v>
      </c>
      <c r="BK211" s="146">
        <f>BK212</f>
        <v>0</v>
      </c>
    </row>
    <row r="212" spans="1:65" s="2" customFormat="1" ht="37.950000000000003" customHeight="1">
      <c r="A212" s="26"/>
      <c r="B212" s="149"/>
      <c r="C212" s="150" t="s">
        <v>739</v>
      </c>
      <c r="D212" s="150" t="s">
        <v>142</v>
      </c>
      <c r="E212" s="151" t="s">
        <v>740</v>
      </c>
      <c r="F212" s="152" t="s">
        <v>741</v>
      </c>
      <c r="G212" s="153" t="s">
        <v>145</v>
      </c>
      <c r="H212" s="154">
        <v>286.74</v>
      </c>
      <c r="I212" s="155"/>
      <c r="J212" s="155">
        <f>ROUND(I212*H212,2)</f>
        <v>0</v>
      </c>
      <c r="K212" s="156"/>
      <c r="L212" s="27"/>
      <c r="M212" s="173" t="s">
        <v>1</v>
      </c>
      <c r="N212" s="174" t="s">
        <v>35</v>
      </c>
      <c r="O212" s="175">
        <v>0.18099999999999999</v>
      </c>
      <c r="P212" s="175">
        <f>O212*H212</f>
        <v>51.899940000000001</v>
      </c>
      <c r="Q212" s="175">
        <v>2.0000000000000002E-5</v>
      </c>
      <c r="R212" s="175">
        <f>Q212*H212</f>
        <v>5.7348000000000008E-3</v>
      </c>
      <c r="S212" s="175">
        <v>0</v>
      </c>
      <c r="T212" s="176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204</v>
      </c>
      <c r="AT212" s="161" t="s">
        <v>142</v>
      </c>
      <c r="AU212" s="161" t="s">
        <v>91</v>
      </c>
      <c r="AY212" s="14" t="s">
        <v>140</v>
      </c>
      <c r="BE212" s="162">
        <f>IF(N212="základná",J212,0)</f>
        <v>0</v>
      </c>
      <c r="BF212" s="162">
        <f>IF(N212="znížená",J212,0)</f>
        <v>0</v>
      </c>
      <c r="BG212" s="162">
        <f>IF(N212="zákl. prenesená",J212,0)</f>
        <v>0</v>
      </c>
      <c r="BH212" s="162">
        <f>IF(N212="zníž. prenesená",J212,0)</f>
        <v>0</v>
      </c>
      <c r="BI212" s="162">
        <f>IF(N212="nulová",J212,0)</f>
        <v>0</v>
      </c>
      <c r="BJ212" s="14" t="s">
        <v>91</v>
      </c>
      <c r="BK212" s="162">
        <f>ROUND(I212*H212,2)</f>
        <v>0</v>
      </c>
      <c r="BL212" s="14" t="s">
        <v>204</v>
      </c>
      <c r="BM212" s="161" t="s">
        <v>742</v>
      </c>
    </row>
    <row r="213" spans="1:65" s="2" customFormat="1" ht="6.9" customHeight="1">
      <c r="A213" s="26"/>
      <c r="B213" s="44"/>
      <c r="C213" s="45"/>
      <c r="D213" s="45"/>
      <c r="E213" s="45"/>
      <c r="F213" s="45"/>
      <c r="G213" s="45"/>
      <c r="H213" s="45"/>
      <c r="I213" s="45"/>
      <c r="J213" s="45"/>
      <c r="K213" s="45"/>
      <c r="L213" s="27"/>
      <c r="M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  <row r="216" spans="1:65">
      <c r="B216" s="222" t="s">
        <v>1306</v>
      </c>
      <c r="C216" s="222"/>
      <c r="D216" s="222"/>
      <c r="E216" s="222"/>
      <c r="F216" s="222"/>
      <c r="G216" s="222"/>
      <c r="H216" s="222"/>
      <c r="I216" s="222"/>
      <c r="J216" s="222"/>
    </row>
    <row r="217" spans="1:65">
      <c r="B217" s="222"/>
      <c r="C217" s="222"/>
      <c r="D217" s="222"/>
      <c r="E217" s="222"/>
      <c r="F217" s="222"/>
      <c r="G217" s="222"/>
      <c r="H217" s="222"/>
      <c r="I217" s="222"/>
      <c r="J217" s="222"/>
    </row>
    <row r="218" spans="1:65">
      <c r="B218" s="222"/>
      <c r="C218" s="222"/>
      <c r="D218" s="222"/>
      <c r="E218" s="222"/>
      <c r="F218" s="222"/>
      <c r="G218" s="222"/>
      <c r="H218" s="222"/>
      <c r="I218" s="222"/>
      <c r="J218" s="222"/>
    </row>
    <row r="219" spans="1:65">
      <c r="B219" s="222"/>
      <c r="C219" s="222"/>
      <c r="D219" s="222"/>
      <c r="E219" s="222"/>
      <c r="F219" s="222"/>
      <c r="G219" s="222"/>
      <c r="H219" s="222"/>
      <c r="I219" s="222"/>
      <c r="J219" s="222"/>
    </row>
    <row r="220" spans="1:65">
      <c r="B220" s="222"/>
      <c r="C220" s="222"/>
      <c r="D220" s="222"/>
      <c r="E220" s="222"/>
      <c r="F220" s="222"/>
      <c r="G220" s="222"/>
      <c r="H220" s="222"/>
      <c r="I220" s="222"/>
      <c r="J220" s="222"/>
    </row>
    <row r="223" spans="1:65">
      <c r="B223" s="221" t="s">
        <v>1307</v>
      </c>
      <c r="C223" s="221"/>
      <c r="D223" s="221"/>
      <c r="E223" s="221"/>
      <c r="F223" s="221"/>
      <c r="G223" s="221"/>
      <c r="H223" s="221"/>
      <c r="I223" s="221"/>
      <c r="J223" s="221"/>
    </row>
    <row r="224" spans="1:65">
      <c r="B224" s="221"/>
      <c r="C224" s="221"/>
      <c r="D224" s="221"/>
      <c r="E224" s="221"/>
      <c r="F224" s="221"/>
      <c r="G224" s="221"/>
      <c r="H224" s="221"/>
      <c r="I224" s="221"/>
      <c r="J224" s="221"/>
    </row>
    <row r="225" spans="2:10">
      <c r="B225" s="221"/>
      <c r="C225" s="221"/>
      <c r="D225" s="221"/>
      <c r="E225" s="221"/>
      <c r="F225" s="221"/>
      <c r="G225" s="221"/>
      <c r="H225" s="221"/>
      <c r="I225" s="221"/>
      <c r="J225" s="221"/>
    </row>
    <row r="226" spans="2:10">
      <c r="B226" s="221"/>
      <c r="C226" s="221"/>
      <c r="D226" s="221"/>
      <c r="E226" s="221"/>
      <c r="F226" s="221"/>
      <c r="G226" s="221"/>
      <c r="H226" s="221"/>
      <c r="I226" s="221"/>
      <c r="J226" s="221"/>
    </row>
    <row r="229" spans="2:10">
      <c r="C229" s="221" t="s">
        <v>1308</v>
      </c>
      <c r="D229" s="221"/>
      <c r="E229" s="221"/>
      <c r="F229" s="221"/>
      <c r="G229" s="221"/>
      <c r="H229" s="221"/>
      <c r="I229" s="221"/>
      <c r="J229" s="221"/>
    </row>
    <row r="230" spans="2:10">
      <c r="C230" s="221"/>
      <c r="D230" s="221"/>
      <c r="E230" s="221"/>
      <c r="F230" s="221"/>
      <c r="G230" s="221"/>
      <c r="H230" s="221"/>
      <c r="I230" s="221"/>
      <c r="J230" s="221"/>
    </row>
    <row r="231" spans="2:10">
      <c r="C231" s="221"/>
      <c r="D231" s="221"/>
      <c r="E231" s="221"/>
      <c r="F231" s="221"/>
      <c r="G231" s="221"/>
      <c r="H231" s="221"/>
      <c r="I231" s="221"/>
      <c r="J231" s="221"/>
    </row>
  </sheetData>
  <autoFilter ref="C129:K212" xr:uid="{00000000-0009-0000-0000-000003000000}"/>
  <mergeCells count="12">
    <mergeCell ref="B216:J220"/>
    <mergeCell ref="B223:J226"/>
    <mergeCell ref="C229:J231"/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61"/>
  <sheetViews>
    <sheetView showGridLines="0" topLeftCell="A141" workbookViewId="0">
      <selection activeCell="C160" sqref="C160:J16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1" customFormat="1" ht="12" customHeight="1">
      <c r="B8" s="17"/>
      <c r="D8" s="23" t="s">
        <v>106</v>
      </c>
      <c r="L8" s="17"/>
    </row>
    <row r="9" spans="1:46" s="2" customFormat="1" ht="16.5" customHeight="1">
      <c r="A9" s="26"/>
      <c r="B9" s="27"/>
      <c r="C9" s="26"/>
      <c r="D9" s="26"/>
      <c r="E9" s="219" t="s">
        <v>743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744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7" t="s">
        <v>745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>
        <f>'Rekapitulácia stavby'!AN8</f>
        <v>0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16</v>
      </c>
      <c r="F17" s="26"/>
      <c r="G17" s="26"/>
      <c r="H17" s="26"/>
      <c r="I17" s="23" t="s">
        <v>20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20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24</v>
      </c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26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27</v>
      </c>
      <c r="F26" s="26"/>
      <c r="G26" s="26"/>
      <c r="H26" s="26"/>
      <c r="I26" s="23" t="s">
        <v>20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29</v>
      </c>
      <c r="E32" s="26"/>
      <c r="F32" s="26"/>
      <c r="G32" s="26"/>
      <c r="H32" s="26"/>
      <c r="I32" s="26"/>
      <c r="J32" s="68">
        <f>ROUND(J125,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customHeight="1">
      <c r="A35" s="26"/>
      <c r="B35" s="27"/>
      <c r="C35" s="26"/>
      <c r="D35" s="101" t="s">
        <v>33</v>
      </c>
      <c r="E35" s="32" t="s">
        <v>34</v>
      </c>
      <c r="F35" s="102">
        <f>ROUND((SUM(BE125:BE139)),  2)</f>
        <v>0</v>
      </c>
      <c r="G35" s="103"/>
      <c r="H35" s="103"/>
      <c r="I35" s="104">
        <v>0.2</v>
      </c>
      <c r="J35" s="102">
        <f>ROUND(((SUM(BE125:BE139))*I35),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customHeight="1">
      <c r="A36" s="26"/>
      <c r="B36" s="27"/>
      <c r="C36" s="26"/>
      <c r="D36" s="26"/>
      <c r="E36" s="32" t="s">
        <v>35</v>
      </c>
      <c r="F36" s="105">
        <f>ROUND((SUM(BF125:BF139)),  2)</f>
        <v>0</v>
      </c>
      <c r="G36" s="26"/>
      <c r="H36" s="26"/>
      <c r="I36" s="106">
        <v>0.2</v>
      </c>
      <c r="J36" s="105">
        <f>ROUND(((SUM(BF125:BF139))*I36),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105">
        <f>ROUND((SUM(BG125:BG139)),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hidden="1" customHeight="1">
      <c r="A38" s="26"/>
      <c r="B38" s="27"/>
      <c r="C38" s="26"/>
      <c r="D38" s="26"/>
      <c r="E38" s="23" t="s">
        <v>37</v>
      </c>
      <c r="F38" s="105">
        <f>ROUND((SUM(BH125:BH139)),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" hidden="1" customHeight="1">
      <c r="A39" s="26"/>
      <c r="B39" s="27"/>
      <c r="C39" s="26"/>
      <c r="D39" s="26"/>
      <c r="E39" s="32" t="s">
        <v>38</v>
      </c>
      <c r="F39" s="102">
        <f>ROUND((SUM(BI125:BI139)),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106</v>
      </c>
      <c r="L86" s="17"/>
    </row>
    <row r="87" spans="1:31" s="2" customFormat="1" ht="16.5" customHeight="1">
      <c r="A87" s="26"/>
      <c r="B87" s="27"/>
      <c r="C87" s="26"/>
      <c r="D87" s="26"/>
      <c r="E87" s="219" t="s">
        <v>743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744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7" t="str">
        <f>E11</f>
        <v>SO01.4 - Zateplenie stropu nad suterénom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Obec Gemerská Poloma</v>
      </c>
      <c r="G91" s="26"/>
      <c r="H91" s="26"/>
      <c r="I91" s="23" t="s">
        <v>17</v>
      </c>
      <c r="J91" s="52">
        <f>IF(J14="","",J14)</f>
        <v>0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5.65" customHeight="1">
      <c r="A93" s="26"/>
      <c r="B93" s="27"/>
      <c r="C93" s="23" t="s">
        <v>18</v>
      </c>
      <c r="D93" s="26"/>
      <c r="E93" s="26"/>
      <c r="F93" s="21" t="str">
        <f>E17</f>
        <v>Obec Gemerská Poloma</v>
      </c>
      <c r="G93" s="26"/>
      <c r="H93" s="26"/>
      <c r="I93" s="23" t="s">
        <v>23</v>
      </c>
      <c r="J93" s="24" t="str">
        <f>E23</f>
        <v>JM1 s.r.o., Krajná Poľana 56,090 05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26</v>
      </c>
      <c r="J94" s="24" t="str">
        <f>E26</f>
        <v>Ing.Jozef Feciľak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5" customHeight="1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J125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" customHeight="1">
      <c r="B99" s="118"/>
      <c r="D99" s="119" t="s">
        <v>113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95" customHeight="1">
      <c r="B100" s="122"/>
      <c r="D100" s="123" t="s">
        <v>114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95" customHeight="1">
      <c r="B101" s="122"/>
      <c r="D101" s="123" t="s">
        <v>115</v>
      </c>
      <c r="E101" s="124"/>
      <c r="F101" s="124"/>
      <c r="G101" s="124"/>
      <c r="H101" s="124"/>
      <c r="I101" s="124"/>
      <c r="J101" s="125">
        <f>J129</f>
        <v>0</v>
      </c>
      <c r="L101" s="122"/>
    </row>
    <row r="102" spans="1:47" s="10" customFormat="1" ht="19.95" customHeight="1">
      <c r="B102" s="122"/>
      <c r="D102" s="123" t="s">
        <v>116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10" customFormat="1" ht="19.95" customHeight="1">
      <c r="B103" s="122"/>
      <c r="D103" s="123" t="s">
        <v>117</v>
      </c>
      <c r="E103" s="124"/>
      <c r="F103" s="124"/>
      <c r="G103" s="124"/>
      <c r="H103" s="124"/>
      <c r="I103" s="124"/>
      <c r="J103" s="125">
        <f>J138</f>
        <v>0</v>
      </c>
      <c r="L103" s="122"/>
    </row>
    <row r="104" spans="1:47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" customHeight="1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47" s="2" customFormat="1" ht="6.9" customHeight="1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" customHeight="1">
      <c r="A110" s="26"/>
      <c r="B110" s="27"/>
      <c r="C110" s="18" t="s">
        <v>126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>
      <c r="A112" s="26"/>
      <c r="B112" s="27"/>
      <c r="C112" s="23" t="s">
        <v>11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19" t="str">
        <f>E7</f>
        <v>Obecný Úrad v obci Gemerská Poloma</v>
      </c>
      <c r="F113" s="220"/>
      <c r="G113" s="220"/>
      <c r="H113" s="220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1" customFormat="1" ht="12" customHeight="1">
      <c r="B114" s="17"/>
      <c r="C114" s="23" t="s">
        <v>106</v>
      </c>
      <c r="L114" s="17"/>
    </row>
    <row r="115" spans="1:65" s="2" customFormat="1" ht="16.5" customHeight="1">
      <c r="A115" s="26"/>
      <c r="B115" s="27"/>
      <c r="C115" s="26"/>
      <c r="D115" s="26"/>
      <c r="E115" s="219" t="s">
        <v>743</v>
      </c>
      <c r="F115" s="218"/>
      <c r="G115" s="218"/>
      <c r="H115" s="218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744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77" t="str">
        <f>E11</f>
        <v>SO01.4 - Zateplenie stropu nad suterénom</v>
      </c>
      <c r="F117" s="218"/>
      <c r="G117" s="218"/>
      <c r="H117" s="218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15</v>
      </c>
      <c r="D119" s="26"/>
      <c r="E119" s="26"/>
      <c r="F119" s="21" t="str">
        <f>F14</f>
        <v>Obec Gemerská Poloma</v>
      </c>
      <c r="G119" s="26"/>
      <c r="H119" s="26"/>
      <c r="I119" s="23" t="s">
        <v>17</v>
      </c>
      <c r="J119" s="52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25.65" customHeight="1">
      <c r="A121" s="26"/>
      <c r="B121" s="27"/>
      <c r="C121" s="23" t="s">
        <v>18</v>
      </c>
      <c r="D121" s="26"/>
      <c r="E121" s="26"/>
      <c r="F121" s="21" t="str">
        <f>E17</f>
        <v>Obec Gemerská Poloma</v>
      </c>
      <c r="G121" s="26"/>
      <c r="H121" s="26"/>
      <c r="I121" s="23" t="s">
        <v>23</v>
      </c>
      <c r="J121" s="24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15" customHeight="1">
      <c r="A122" s="26"/>
      <c r="B122" s="27"/>
      <c r="C122" s="23" t="s">
        <v>21</v>
      </c>
      <c r="D122" s="26"/>
      <c r="E122" s="26"/>
      <c r="F122" s="21" t="str">
        <f>IF(E20="","",E20)</f>
        <v xml:space="preserve"> </v>
      </c>
      <c r="G122" s="26"/>
      <c r="H122" s="26"/>
      <c r="I122" s="23" t="s">
        <v>26</v>
      </c>
      <c r="J122" s="24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26"/>
      <c r="B124" s="127"/>
      <c r="C124" s="128" t="s">
        <v>127</v>
      </c>
      <c r="D124" s="129" t="s">
        <v>54</v>
      </c>
      <c r="E124" s="129" t="s">
        <v>50</v>
      </c>
      <c r="F124" s="129" t="s">
        <v>51</v>
      </c>
      <c r="G124" s="129" t="s">
        <v>128</v>
      </c>
      <c r="H124" s="129" t="s">
        <v>129</v>
      </c>
      <c r="I124" s="129" t="s">
        <v>130</v>
      </c>
      <c r="J124" s="130" t="s">
        <v>110</v>
      </c>
      <c r="K124" s="131" t="s">
        <v>131</v>
      </c>
      <c r="L124" s="132"/>
      <c r="M124" s="59" t="s">
        <v>1</v>
      </c>
      <c r="N124" s="60" t="s">
        <v>33</v>
      </c>
      <c r="O124" s="60" t="s">
        <v>132</v>
      </c>
      <c r="P124" s="60" t="s">
        <v>133</v>
      </c>
      <c r="Q124" s="60" t="s">
        <v>134</v>
      </c>
      <c r="R124" s="60" t="s">
        <v>135</v>
      </c>
      <c r="S124" s="60" t="s">
        <v>136</v>
      </c>
      <c r="T124" s="61" t="s">
        <v>137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5" customHeight="1">
      <c r="A125" s="26"/>
      <c r="B125" s="27"/>
      <c r="C125" s="66" t="s">
        <v>111</v>
      </c>
      <c r="D125" s="26"/>
      <c r="E125" s="26"/>
      <c r="F125" s="26"/>
      <c r="G125" s="26"/>
      <c r="H125" s="26"/>
      <c r="I125" s="26"/>
      <c r="J125" s="133">
        <f>BK125</f>
        <v>0</v>
      </c>
      <c r="K125" s="26"/>
      <c r="L125" s="27"/>
      <c r="M125" s="62"/>
      <c r="N125" s="53"/>
      <c r="O125" s="63"/>
      <c r="P125" s="134">
        <f>P126</f>
        <v>88.858854399999998</v>
      </c>
      <c r="Q125" s="63"/>
      <c r="R125" s="134">
        <f>R126</f>
        <v>1.0201100000000001</v>
      </c>
      <c r="S125" s="63"/>
      <c r="T125" s="135">
        <f>T126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68</v>
      </c>
      <c r="AU125" s="14" t="s">
        <v>112</v>
      </c>
      <c r="BK125" s="136">
        <f>BK126</f>
        <v>0</v>
      </c>
    </row>
    <row r="126" spans="1:65" s="12" customFormat="1" ht="25.95" customHeight="1">
      <c r="B126" s="137"/>
      <c r="D126" s="138" t="s">
        <v>68</v>
      </c>
      <c r="E126" s="139" t="s">
        <v>138</v>
      </c>
      <c r="F126" s="139" t="s">
        <v>139</v>
      </c>
      <c r="J126" s="140">
        <f>BK126</f>
        <v>0</v>
      </c>
      <c r="L126" s="137"/>
      <c r="M126" s="141"/>
      <c r="N126" s="142"/>
      <c r="O126" s="142"/>
      <c r="P126" s="143">
        <f>P127+P129+P135+P138</f>
        <v>88.858854399999998</v>
      </c>
      <c r="Q126" s="142"/>
      <c r="R126" s="143">
        <f>R127+R129+R135+R138</f>
        <v>1.0201100000000001</v>
      </c>
      <c r="S126" s="142"/>
      <c r="T126" s="144">
        <f>T127+T129+T135+T138</f>
        <v>0</v>
      </c>
      <c r="AR126" s="138" t="s">
        <v>77</v>
      </c>
      <c r="AT126" s="145" t="s">
        <v>68</v>
      </c>
      <c r="AU126" s="145" t="s">
        <v>69</v>
      </c>
      <c r="AY126" s="138" t="s">
        <v>140</v>
      </c>
      <c r="BK126" s="146">
        <f>BK127+BK129+BK135+BK138</f>
        <v>0</v>
      </c>
    </row>
    <row r="127" spans="1:65" s="12" customFormat="1" ht="22.95" customHeight="1">
      <c r="B127" s="137"/>
      <c r="D127" s="138" t="s">
        <v>68</v>
      </c>
      <c r="E127" s="147" t="s">
        <v>91</v>
      </c>
      <c r="F127" s="147" t="s">
        <v>141</v>
      </c>
      <c r="J127" s="148">
        <f>BK127</f>
        <v>0</v>
      </c>
      <c r="L127" s="137"/>
      <c r="M127" s="141"/>
      <c r="N127" s="142"/>
      <c r="O127" s="142"/>
      <c r="P127" s="143">
        <f>P128</f>
        <v>13.945240000000002</v>
      </c>
      <c r="Q127" s="142"/>
      <c r="R127" s="143">
        <f>R128</f>
        <v>0</v>
      </c>
      <c r="S127" s="142"/>
      <c r="T127" s="144">
        <f>T128</f>
        <v>0</v>
      </c>
      <c r="AR127" s="138" t="s">
        <v>77</v>
      </c>
      <c r="AT127" s="145" t="s">
        <v>68</v>
      </c>
      <c r="AU127" s="145" t="s">
        <v>77</v>
      </c>
      <c r="AY127" s="138" t="s">
        <v>140</v>
      </c>
      <c r="BK127" s="146">
        <f>BK128</f>
        <v>0</v>
      </c>
    </row>
    <row r="128" spans="1:65" s="2" customFormat="1" ht="16.5" customHeight="1">
      <c r="A128" s="26"/>
      <c r="B128" s="149"/>
      <c r="C128" s="150" t="s">
        <v>77</v>
      </c>
      <c r="D128" s="150" t="s">
        <v>142</v>
      </c>
      <c r="E128" s="151" t="s">
        <v>746</v>
      </c>
      <c r="F128" s="152" t="s">
        <v>747</v>
      </c>
      <c r="G128" s="153" t="s">
        <v>145</v>
      </c>
      <c r="H128" s="154">
        <v>44.84</v>
      </c>
      <c r="I128" s="155"/>
      <c r="J128" s="155">
        <f>ROUND(I128*H128,2)</f>
        <v>0</v>
      </c>
      <c r="K128" s="156"/>
      <c r="L128" s="27"/>
      <c r="M128" s="157" t="s">
        <v>1</v>
      </c>
      <c r="N128" s="158" t="s">
        <v>35</v>
      </c>
      <c r="O128" s="159">
        <v>0.311</v>
      </c>
      <c r="P128" s="159">
        <f>O128*H128</f>
        <v>13.945240000000002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146</v>
      </c>
      <c r="AT128" s="161" t="s">
        <v>142</v>
      </c>
      <c r="AU128" s="161" t="s">
        <v>91</v>
      </c>
      <c r="AY128" s="14" t="s">
        <v>140</v>
      </c>
      <c r="BE128" s="162">
        <f>IF(N128="základná",J128,0)</f>
        <v>0</v>
      </c>
      <c r="BF128" s="162">
        <f>IF(N128="znížená",J128,0)</f>
        <v>0</v>
      </c>
      <c r="BG128" s="162">
        <f>IF(N128="zákl. prenesená",J128,0)</f>
        <v>0</v>
      </c>
      <c r="BH128" s="162">
        <f>IF(N128="zníž. prenesená",J128,0)</f>
        <v>0</v>
      </c>
      <c r="BI128" s="162">
        <f>IF(N128="nulová",J128,0)</f>
        <v>0</v>
      </c>
      <c r="BJ128" s="14" t="s">
        <v>91</v>
      </c>
      <c r="BK128" s="162">
        <f>ROUND(I128*H128,2)</f>
        <v>0</v>
      </c>
      <c r="BL128" s="14" t="s">
        <v>146</v>
      </c>
      <c r="BM128" s="161" t="s">
        <v>748</v>
      </c>
    </row>
    <row r="129" spans="1:65" s="12" customFormat="1" ht="22.95" customHeight="1">
      <c r="B129" s="137"/>
      <c r="D129" s="138" t="s">
        <v>68</v>
      </c>
      <c r="E129" s="147" t="s">
        <v>148</v>
      </c>
      <c r="F129" s="147" t="s">
        <v>149</v>
      </c>
      <c r="J129" s="148">
        <f>BK129</f>
        <v>0</v>
      </c>
      <c r="L129" s="137"/>
      <c r="M129" s="141"/>
      <c r="N129" s="142"/>
      <c r="O129" s="142"/>
      <c r="P129" s="143">
        <f>SUM(P130:P134)</f>
        <v>51.685274399999997</v>
      </c>
      <c r="Q129" s="142"/>
      <c r="R129" s="143">
        <f>SUM(R130:R134)</f>
        <v>0.93177520000000014</v>
      </c>
      <c r="S129" s="142"/>
      <c r="T129" s="144">
        <f>SUM(T130:T134)</f>
        <v>0</v>
      </c>
      <c r="AR129" s="138" t="s">
        <v>77</v>
      </c>
      <c r="AT129" s="145" t="s">
        <v>68</v>
      </c>
      <c r="AU129" s="145" t="s">
        <v>77</v>
      </c>
      <c r="AY129" s="138" t="s">
        <v>140</v>
      </c>
      <c r="BK129" s="146">
        <f>SUM(BK130:BK134)</f>
        <v>0</v>
      </c>
    </row>
    <row r="130" spans="1:65" s="2" customFormat="1" ht="24.15" customHeight="1">
      <c r="A130" s="26"/>
      <c r="B130" s="149"/>
      <c r="C130" s="150" t="s">
        <v>91</v>
      </c>
      <c r="D130" s="150" t="s">
        <v>142</v>
      </c>
      <c r="E130" s="151" t="s">
        <v>749</v>
      </c>
      <c r="F130" s="152" t="s">
        <v>750</v>
      </c>
      <c r="G130" s="153" t="s">
        <v>145</v>
      </c>
      <c r="H130" s="154">
        <v>44.84</v>
      </c>
      <c r="I130" s="155"/>
      <c r="J130" s="155">
        <f>ROUND(I130*H130,2)</f>
        <v>0</v>
      </c>
      <c r="K130" s="156"/>
      <c r="L130" s="27"/>
      <c r="M130" s="157" t="s">
        <v>1</v>
      </c>
      <c r="N130" s="158" t="s">
        <v>35</v>
      </c>
      <c r="O130" s="159">
        <v>0.112</v>
      </c>
      <c r="P130" s="159">
        <f>O130*H130</f>
        <v>5.0220800000000008</v>
      </c>
      <c r="Q130" s="159">
        <v>4.2000000000000002E-4</v>
      </c>
      <c r="R130" s="159">
        <f>Q130*H130</f>
        <v>1.8832800000000004E-2</v>
      </c>
      <c r="S130" s="159">
        <v>0</v>
      </c>
      <c r="T130" s="16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146</v>
      </c>
      <c r="AT130" s="161" t="s">
        <v>142</v>
      </c>
      <c r="AU130" s="161" t="s">
        <v>91</v>
      </c>
      <c r="AY130" s="14" t="s">
        <v>140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4" t="s">
        <v>91</v>
      </c>
      <c r="BK130" s="162">
        <f>ROUND(I130*H130,2)</f>
        <v>0</v>
      </c>
      <c r="BL130" s="14" t="s">
        <v>146</v>
      </c>
      <c r="BM130" s="161" t="s">
        <v>751</v>
      </c>
    </row>
    <row r="131" spans="1:65" s="2" customFormat="1" ht="24.15" customHeight="1">
      <c r="A131" s="26"/>
      <c r="B131" s="149"/>
      <c r="C131" s="150" t="s">
        <v>153</v>
      </c>
      <c r="D131" s="150" t="s">
        <v>142</v>
      </c>
      <c r="E131" s="151" t="s">
        <v>752</v>
      </c>
      <c r="F131" s="152" t="s">
        <v>753</v>
      </c>
      <c r="G131" s="153" t="s">
        <v>145</v>
      </c>
      <c r="H131" s="154">
        <v>44.84</v>
      </c>
      <c r="I131" s="155"/>
      <c r="J131" s="155">
        <f>ROUND(I131*H131,2)</f>
        <v>0</v>
      </c>
      <c r="K131" s="156"/>
      <c r="L131" s="27"/>
      <c r="M131" s="157" t="s">
        <v>1</v>
      </c>
      <c r="N131" s="158" t="s">
        <v>35</v>
      </c>
      <c r="O131" s="159">
        <v>0.112</v>
      </c>
      <c r="P131" s="159">
        <f>O131*H131</f>
        <v>5.0220800000000008</v>
      </c>
      <c r="Q131" s="159">
        <v>4.0000000000000002E-4</v>
      </c>
      <c r="R131" s="159">
        <f>Q131*H131</f>
        <v>1.7936000000000001E-2</v>
      </c>
      <c r="S131" s="159">
        <v>0</v>
      </c>
      <c r="T131" s="16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146</v>
      </c>
      <c r="AT131" s="161" t="s">
        <v>142</v>
      </c>
      <c r="AU131" s="161" t="s">
        <v>91</v>
      </c>
      <c r="AY131" s="14" t="s">
        <v>140</v>
      </c>
      <c r="BE131" s="162">
        <f>IF(N131="základná",J131,0)</f>
        <v>0</v>
      </c>
      <c r="BF131" s="162">
        <f>IF(N131="znížená",J131,0)</f>
        <v>0</v>
      </c>
      <c r="BG131" s="162">
        <f>IF(N131="zákl. prenesená",J131,0)</f>
        <v>0</v>
      </c>
      <c r="BH131" s="162">
        <f>IF(N131="zníž. prenesená",J131,0)</f>
        <v>0</v>
      </c>
      <c r="BI131" s="162">
        <f>IF(N131="nulová",J131,0)</f>
        <v>0</v>
      </c>
      <c r="BJ131" s="14" t="s">
        <v>91</v>
      </c>
      <c r="BK131" s="162">
        <f>ROUND(I131*H131,2)</f>
        <v>0</v>
      </c>
      <c r="BL131" s="14" t="s">
        <v>146</v>
      </c>
      <c r="BM131" s="161" t="s">
        <v>754</v>
      </c>
    </row>
    <row r="132" spans="1:65" s="2" customFormat="1" ht="24.15" customHeight="1">
      <c r="A132" s="26"/>
      <c r="B132" s="149"/>
      <c r="C132" s="150" t="s">
        <v>146</v>
      </c>
      <c r="D132" s="150" t="s">
        <v>142</v>
      </c>
      <c r="E132" s="151" t="s">
        <v>755</v>
      </c>
      <c r="F132" s="152" t="s">
        <v>756</v>
      </c>
      <c r="G132" s="153" t="s">
        <v>145</v>
      </c>
      <c r="H132" s="154">
        <v>44.84</v>
      </c>
      <c r="I132" s="155"/>
      <c r="J132" s="155">
        <f>ROUND(I132*H132,2)</f>
        <v>0</v>
      </c>
      <c r="K132" s="156"/>
      <c r="L132" s="27"/>
      <c r="M132" s="157" t="s">
        <v>1</v>
      </c>
      <c r="N132" s="158" t="s">
        <v>35</v>
      </c>
      <c r="O132" s="159">
        <v>0.37866</v>
      </c>
      <c r="P132" s="159">
        <f>O132*H132</f>
        <v>16.9791144</v>
      </c>
      <c r="Q132" s="159">
        <v>3.2200000000000002E-3</v>
      </c>
      <c r="R132" s="159">
        <f>Q132*H132</f>
        <v>0.14438480000000001</v>
      </c>
      <c r="S132" s="159">
        <v>0</v>
      </c>
      <c r="T132" s="16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146</v>
      </c>
      <c r="AT132" s="161" t="s">
        <v>142</v>
      </c>
      <c r="AU132" s="161" t="s">
        <v>91</v>
      </c>
      <c r="AY132" s="14" t="s">
        <v>140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91</v>
      </c>
      <c r="BK132" s="162">
        <f>ROUND(I132*H132,2)</f>
        <v>0</v>
      </c>
      <c r="BL132" s="14" t="s">
        <v>146</v>
      </c>
      <c r="BM132" s="161" t="s">
        <v>757</v>
      </c>
    </row>
    <row r="133" spans="1:65" s="2" customFormat="1" ht="24.15" customHeight="1">
      <c r="A133" s="26"/>
      <c r="B133" s="149"/>
      <c r="C133" s="150" t="s">
        <v>160</v>
      </c>
      <c r="D133" s="150" t="s">
        <v>142</v>
      </c>
      <c r="E133" s="151" t="s">
        <v>758</v>
      </c>
      <c r="F133" s="152" t="s">
        <v>759</v>
      </c>
      <c r="G133" s="153" t="s">
        <v>145</v>
      </c>
      <c r="H133" s="154">
        <v>44.84</v>
      </c>
      <c r="I133" s="155"/>
      <c r="J133" s="155">
        <f>ROUND(I133*H133,2)</f>
        <v>0</v>
      </c>
      <c r="K133" s="156"/>
      <c r="L133" s="27"/>
      <c r="M133" s="157" t="s">
        <v>1</v>
      </c>
      <c r="N133" s="158" t="s">
        <v>35</v>
      </c>
      <c r="O133" s="159">
        <v>0.121</v>
      </c>
      <c r="P133" s="159">
        <f>O133*H133</f>
        <v>5.4256400000000005</v>
      </c>
      <c r="Q133" s="159">
        <v>4.15E-3</v>
      </c>
      <c r="R133" s="159">
        <f>Q133*H133</f>
        <v>0.18608600000000003</v>
      </c>
      <c r="S133" s="159">
        <v>0</v>
      </c>
      <c r="T133" s="16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146</v>
      </c>
      <c r="AT133" s="161" t="s">
        <v>142</v>
      </c>
      <c r="AU133" s="161" t="s">
        <v>91</v>
      </c>
      <c r="AY133" s="14" t="s">
        <v>140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91</v>
      </c>
      <c r="BK133" s="162">
        <f>ROUND(I133*H133,2)</f>
        <v>0</v>
      </c>
      <c r="BL133" s="14" t="s">
        <v>146</v>
      </c>
      <c r="BM133" s="161" t="s">
        <v>760</v>
      </c>
    </row>
    <row r="134" spans="1:65" s="2" customFormat="1" ht="24.15" customHeight="1">
      <c r="A134" s="26"/>
      <c r="B134" s="149"/>
      <c r="C134" s="150" t="s">
        <v>148</v>
      </c>
      <c r="D134" s="150" t="s">
        <v>142</v>
      </c>
      <c r="E134" s="151" t="s">
        <v>761</v>
      </c>
      <c r="F134" s="152" t="s">
        <v>762</v>
      </c>
      <c r="G134" s="153" t="s">
        <v>145</v>
      </c>
      <c r="H134" s="154">
        <v>44.84</v>
      </c>
      <c r="I134" s="155"/>
      <c r="J134" s="155">
        <f>ROUND(I134*H134,2)</f>
        <v>0</v>
      </c>
      <c r="K134" s="156"/>
      <c r="L134" s="27"/>
      <c r="M134" s="157" t="s">
        <v>1</v>
      </c>
      <c r="N134" s="158" t="s">
        <v>35</v>
      </c>
      <c r="O134" s="159">
        <v>0.42899999999999999</v>
      </c>
      <c r="P134" s="159">
        <f>O134*H134</f>
        <v>19.236360000000001</v>
      </c>
      <c r="Q134" s="159">
        <v>1.259E-2</v>
      </c>
      <c r="R134" s="159">
        <f>Q134*H134</f>
        <v>0.56453560000000003</v>
      </c>
      <c r="S134" s="159">
        <v>0</v>
      </c>
      <c r="T134" s="16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146</v>
      </c>
      <c r="AT134" s="161" t="s">
        <v>142</v>
      </c>
      <c r="AU134" s="161" t="s">
        <v>91</v>
      </c>
      <c r="AY134" s="14" t="s">
        <v>140</v>
      </c>
      <c r="BE134" s="162">
        <f>IF(N134="základná",J134,0)</f>
        <v>0</v>
      </c>
      <c r="BF134" s="162">
        <f>IF(N134="znížená",J134,0)</f>
        <v>0</v>
      </c>
      <c r="BG134" s="162">
        <f>IF(N134="zákl. prenesená",J134,0)</f>
        <v>0</v>
      </c>
      <c r="BH134" s="162">
        <f>IF(N134="zníž. prenesená",J134,0)</f>
        <v>0</v>
      </c>
      <c r="BI134" s="162">
        <f>IF(N134="nulová",J134,0)</f>
        <v>0</v>
      </c>
      <c r="BJ134" s="14" t="s">
        <v>91</v>
      </c>
      <c r="BK134" s="162">
        <f>ROUND(I134*H134,2)</f>
        <v>0</v>
      </c>
      <c r="BL134" s="14" t="s">
        <v>146</v>
      </c>
      <c r="BM134" s="161" t="s">
        <v>763</v>
      </c>
    </row>
    <row r="135" spans="1:65" s="12" customFormat="1" ht="22.95" customHeight="1">
      <c r="B135" s="137"/>
      <c r="D135" s="138" t="s">
        <v>68</v>
      </c>
      <c r="E135" s="147" t="s">
        <v>175</v>
      </c>
      <c r="F135" s="147" t="s">
        <v>191</v>
      </c>
      <c r="J135" s="148">
        <f>BK135</f>
        <v>0</v>
      </c>
      <c r="L135" s="137"/>
      <c r="M135" s="141"/>
      <c r="N135" s="142"/>
      <c r="O135" s="142"/>
      <c r="P135" s="143">
        <f>SUM(P136:P137)</f>
        <v>20.716080000000002</v>
      </c>
      <c r="Q135" s="142"/>
      <c r="R135" s="143">
        <f>SUM(R136:R137)</f>
        <v>8.8334800000000005E-2</v>
      </c>
      <c r="S135" s="142"/>
      <c r="T135" s="144">
        <f>SUM(T136:T137)</f>
        <v>0</v>
      </c>
      <c r="AR135" s="138" t="s">
        <v>77</v>
      </c>
      <c r="AT135" s="145" t="s">
        <v>68</v>
      </c>
      <c r="AU135" s="145" t="s">
        <v>77</v>
      </c>
      <c r="AY135" s="138" t="s">
        <v>140</v>
      </c>
      <c r="BK135" s="146">
        <f>SUM(BK136:BK137)</f>
        <v>0</v>
      </c>
    </row>
    <row r="136" spans="1:65" s="2" customFormat="1" ht="24.15" customHeight="1">
      <c r="A136" s="26"/>
      <c r="B136" s="149"/>
      <c r="C136" s="150" t="s">
        <v>167</v>
      </c>
      <c r="D136" s="150" t="s">
        <v>142</v>
      </c>
      <c r="E136" s="151" t="s">
        <v>764</v>
      </c>
      <c r="F136" s="152" t="s">
        <v>765</v>
      </c>
      <c r="G136" s="153" t="s">
        <v>145</v>
      </c>
      <c r="H136" s="154">
        <v>44.84</v>
      </c>
      <c r="I136" s="155"/>
      <c r="J136" s="155">
        <f>ROUND(I136*H136,2)</f>
        <v>0</v>
      </c>
      <c r="K136" s="156"/>
      <c r="L136" s="27"/>
      <c r="M136" s="157" t="s">
        <v>1</v>
      </c>
      <c r="N136" s="158" t="s">
        <v>35</v>
      </c>
      <c r="O136" s="159">
        <v>0.13800000000000001</v>
      </c>
      <c r="P136" s="159">
        <f>O136*H136</f>
        <v>6.187920000000001</v>
      </c>
      <c r="Q136" s="159">
        <v>1.92E-3</v>
      </c>
      <c r="R136" s="159">
        <f>Q136*H136</f>
        <v>8.6092800000000011E-2</v>
      </c>
      <c r="S136" s="159">
        <v>0</v>
      </c>
      <c r="T136" s="160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146</v>
      </c>
      <c r="AT136" s="161" t="s">
        <v>142</v>
      </c>
      <c r="AU136" s="161" t="s">
        <v>91</v>
      </c>
      <c r="AY136" s="14" t="s">
        <v>140</v>
      </c>
      <c r="BE136" s="162">
        <f>IF(N136="základná",J136,0)</f>
        <v>0</v>
      </c>
      <c r="BF136" s="162">
        <f>IF(N136="znížená",J136,0)</f>
        <v>0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14" t="s">
        <v>91</v>
      </c>
      <c r="BK136" s="162">
        <f>ROUND(I136*H136,2)</f>
        <v>0</v>
      </c>
      <c r="BL136" s="14" t="s">
        <v>146</v>
      </c>
      <c r="BM136" s="161" t="s">
        <v>766</v>
      </c>
    </row>
    <row r="137" spans="1:65" s="2" customFormat="1" ht="16.5" customHeight="1">
      <c r="A137" s="26"/>
      <c r="B137" s="149"/>
      <c r="C137" s="150" t="s">
        <v>171</v>
      </c>
      <c r="D137" s="150" t="s">
        <v>142</v>
      </c>
      <c r="E137" s="151" t="s">
        <v>205</v>
      </c>
      <c r="F137" s="152" t="s">
        <v>206</v>
      </c>
      <c r="G137" s="153" t="s">
        <v>145</v>
      </c>
      <c r="H137" s="154">
        <v>44.84</v>
      </c>
      <c r="I137" s="155"/>
      <c r="J137" s="155">
        <f>ROUND(I137*H137,2)</f>
        <v>0</v>
      </c>
      <c r="K137" s="156"/>
      <c r="L137" s="27"/>
      <c r="M137" s="157" t="s">
        <v>1</v>
      </c>
      <c r="N137" s="158" t="s">
        <v>35</v>
      </c>
      <c r="O137" s="159">
        <v>0.32400000000000001</v>
      </c>
      <c r="P137" s="159">
        <f>O137*H137</f>
        <v>14.528160000000002</v>
      </c>
      <c r="Q137" s="159">
        <v>5.0000000000000002E-5</v>
      </c>
      <c r="R137" s="159">
        <f>Q137*H137</f>
        <v>2.2420000000000001E-3</v>
      </c>
      <c r="S137" s="159">
        <v>0</v>
      </c>
      <c r="T137" s="160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146</v>
      </c>
      <c r="AT137" s="161" t="s">
        <v>142</v>
      </c>
      <c r="AU137" s="161" t="s">
        <v>91</v>
      </c>
      <c r="AY137" s="14" t="s">
        <v>140</v>
      </c>
      <c r="BE137" s="162">
        <f>IF(N137="základná",J137,0)</f>
        <v>0</v>
      </c>
      <c r="BF137" s="162">
        <f>IF(N137="znížená",J137,0)</f>
        <v>0</v>
      </c>
      <c r="BG137" s="162">
        <f>IF(N137="zákl. prenesená",J137,0)</f>
        <v>0</v>
      </c>
      <c r="BH137" s="162">
        <f>IF(N137="zníž. prenesená",J137,0)</f>
        <v>0</v>
      </c>
      <c r="BI137" s="162">
        <f>IF(N137="nulová",J137,0)</f>
        <v>0</v>
      </c>
      <c r="BJ137" s="14" t="s">
        <v>91</v>
      </c>
      <c r="BK137" s="162">
        <f>ROUND(I137*H137,2)</f>
        <v>0</v>
      </c>
      <c r="BL137" s="14" t="s">
        <v>146</v>
      </c>
      <c r="BM137" s="161" t="s">
        <v>767</v>
      </c>
    </row>
    <row r="138" spans="1:65" s="12" customFormat="1" ht="22.95" customHeight="1">
      <c r="B138" s="137"/>
      <c r="D138" s="138" t="s">
        <v>68</v>
      </c>
      <c r="E138" s="147" t="s">
        <v>265</v>
      </c>
      <c r="F138" s="147" t="s">
        <v>266</v>
      </c>
      <c r="J138" s="148">
        <f>BK138</f>
        <v>0</v>
      </c>
      <c r="L138" s="137"/>
      <c r="M138" s="141"/>
      <c r="N138" s="142"/>
      <c r="O138" s="142"/>
      <c r="P138" s="143">
        <f>P139</f>
        <v>2.5122599999999999</v>
      </c>
      <c r="Q138" s="142"/>
      <c r="R138" s="143">
        <f>R139</f>
        <v>0</v>
      </c>
      <c r="S138" s="142"/>
      <c r="T138" s="144">
        <f>T139</f>
        <v>0</v>
      </c>
      <c r="AR138" s="138" t="s">
        <v>77</v>
      </c>
      <c r="AT138" s="145" t="s">
        <v>68</v>
      </c>
      <c r="AU138" s="145" t="s">
        <v>77</v>
      </c>
      <c r="AY138" s="138" t="s">
        <v>140</v>
      </c>
      <c r="BK138" s="146">
        <f>BK139</f>
        <v>0</v>
      </c>
    </row>
    <row r="139" spans="1:65" s="2" customFormat="1" ht="24.15" customHeight="1">
      <c r="A139" s="26"/>
      <c r="B139" s="149"/>
      <c r="C139" s="150" t="s">
        <v>175</v>
      </c>
      <c r="D139" s="150" t="s">
        <v>142</v>
      </c>
      <c r="E139" s="151" t="s">
        <v>268</v>
      </c>
      <c r="F139" s="152" t="s">
        <v>269</v>
      </c>
      <c r="G139" s="153" t="s">
        <v>239</v>
      </c>
      <c r="H139" s="154">
        <v>1.02</v>
      </c>
      <c r="I139" s="155"/>
      <c r="J139" s="155">
        <f>ROUND(I139*H139,2)</f>
        <v>0</v>
      </c>
      <c r="K139" s="156"/>
      <c r="L139" s="27"/>
      <c r="M139" s="173" t="s">
        <v>1</v>
      </c>
      <c r="N139" s="174" t="s">
        <v>35</v>
      </c>
      <c r="O139" s="175">
        <v>2.4630000000000001</v>
      </c>
      <c r="P139" s="175">
        <f>O139*H139</f>
        <v>2.5122599999999999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146</v>
      </c>
      <c r="AT139" s="161" t="s">
        <v>142</v>
      </c>
      <c r="AU139" s="161" t="s">
        <v>91</v>
      </c>
      <c r="AY139" s="14" t="s">
        <v>140</v>
      </c>
      <c r="BE139" s="162">
        <f>IF(N139="základná",J139,0)</f>
        <v>0</v>
      </c>
      <c r="BF139" s="162">
        <f>IF(N139="znížená",J139,0)</f>
        <v>0</v>
      </c>
      <c r="BG139" s="162">
        <f>IF(N139="zákl. prenesená",J139,0)</f>
        <v>0</v>
      </c>
      <c r="BH139" s="162">
        <f>IF(N139="zníž. prenesená",J139,0)</f>
        <v>0</v>
      </c>
      <c r="BI139" s="162">
        <f>IF(N139="nulová",J139,0)</f>
        <v>0</v>
      </c>
      <c r="BJ139" s="14" t="s">
        <v>91</v>
      </c>
      <c r="BK139" s="162">
        <f>ROUND(I139*H139,2)</f>
        <v>0</v>
      </c>
      <c r="BL139" s="14" t="s">
        <v>146</v>
      </c>
      <c r="BM139" s="161" t="s">
        <v>768</v>
      </c>
    </row>
    <row r="140" spans="1:65" s="2" customFormat="1" ht="6.9" customHeight="1">
      <c r="A140" s="26"/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27"/>
      <c r="M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3" spans="1:65">
      <c r="B143" s="221" t="s">
        <v>1306</v>
      </c>
      <c r="C143" s="221"/>
      <c r="D143" s="221"/>
      <c r="E143" s="221"/>
      <c r="F143" s="221"/>
      <c r="G143" s="221"/>
      <c r="H143" s="221"/>
      <c r="I143" s="221"/>
      <c r="J143" s="221"/>
    </row>
    <row r="144" spans="1:65">
      <c r="B144" s="221"/>
      <c r="C144" s="221"/>
      <c r="D144" s="221"/>
      <c r="E144" s="221"/>
      <c r="F144" s="221"/>
      <c r="G144" s="221"/>
      <c r="H144" s="221"/>
      <c r="I144" s="221"/>
      <c r="J144" s="221"/>
    </row>
    <row r="145" spans="2:10">
      <c r="B145" s="221"/>
      <c r="C145" s="221"/>
      <c r="D145" s="221"/>
      <c r="E145" s="221"/>
      <c r="F145" s="221"/>
      <c r="G145" s="221"/>
      <c r="H145" s="221"/>
      <c r="I145" s="221"/>
      <c r="J145" s="221"/>
    </row>
    <row r="146" spans="2:10">
      <c r="B146" s="221"/>
      <c r="C146" s="221"/>
      <c r="D146" s="221"/>
      <c r="E146" s="221"/>
      <c r="F146" s="221"/>
      <c r="G146" s="221"/>
      <c r="H146" s="221"/>
      <c r="I146" s="221"/>
      <c r="J146" s="221"/>
    </row>
    <row r="147" spans="2:10">
      <c r="B147" s="221"/>
      <c r="C147" s="221"/>
      <c r="D147" s="221"/>
      <c r="E147" s="221"/>
      <c r="F147" s="221"/>
      <c r="G147" s="221"/>
      <c r="H147" s="221"/>
      <c r="I147" s="221"/>
      <c r="J147" s="221"/>
    </row>
    <row r="148" spans="2:10">
      <c r="B148" s="221"/>
      <c r="C148" s="221"/>
      <c r="D148" s="221"/>
      <c r="E148" s="221"/>
      <c r="F148" s="221"/>
      <c r="G148" s="221"/>
      <c r="H148" s="221"/>
      <c r="I148" s="221"/>
      <c r="J148" s="221"/>
    </row>
    <row r="151" spans="2:10">
      <c r="C151" s="221" t="s">
        <v>1307</v>
      </c>
      <c r="D151" s="221"/>
      <c r="E151" s="221"/>
      <c r="F151" s="221"/>
      <c r="G151" s="221"/>
      <c r="H151" s="221"/>
      <c r="I151" s="221"/>
      <c r="J151" s="221"/>
    </row>
    <row r="152" spans="2:10">
      <c r="C152" s="221"/>
      <c r="D152" s="221"/>
      <c r="E152" s="221"/>
      <c r="F152" s="221"/>
      <c r="G152" s="221"/>
      <c r="H152" s="221"/>
      <c r="I152" s="221"/>
      <c r="J152" s="221"/>
    </row>
    <row r="153" spans="2:10">
      <c r="C153" s="221"/>
      <c r="D153" s="221"/>
      <c r="E153" s="221"/>
      <c r="F153" s="221"/>
      <c r="G153" s="221"/>
      <c r="H153" s="221"/>
      <c r="I153" s="221"/>
      <c r="J153" s="221"/>
    </row>
    <row r="154" spans="2:10">
      <c r="C154" s="221"/>
      <c r="D154" s="221"/>
      <c r="E154" s="221"/>
      <c r="F154" s="221"/>
      <c r="G154" s="221"/>
      <c r="H154" s="221"/>
      <c r="I154" s="221"/>
      <c r="J154" s="221"/>
    </row>
    <row r="155" spans="2:10">
      <c r="C155" s="221"/>
      <c r="D155" s="221"/>
      <c r="E155" s="221"/>
      <c r="F155" s="221"/>
      <c r="G155" s="221"/>
      <c r="H155" s="221"/>
      <c r="I155" s="221"/>
      <c r="J155" s="221"/>
    </row>
    <row r="160" spans="2:10">
      <c r="C160" s="221" t="s">
        <v>1308</v>
      </c>
      <c r="D160" s="221"/>
      <c r="E160" s="221"/>
      <c r="F160" s="221"/>
      <c r="G160" s="221"/>
      <c r="H160" s="221"/>
      <c r="I160" s="221"/>
      <c r="J160" s="221"/>
    </row>
    <row r="161" spans="3:10">
      <c r="C161" s="221"/>
      <c r="D161" s="221"/>
      <c r="E161" s="221"/>
      <c r="F161" s="221"/>
      <c r="G161" s="221"/>
      <c r="H161" s="221"/>
      <c r="I161" s="221"/>
      <c r="J161" s="221"/>
    </row>
  </sheetData>
  <autoFilter ref="C124:K139" xr:uid="{00000000-0009-0000-0000-000004000000}"/>
  <mergeCells count="15">
    <mergeCell ref="B143:J148"/>
    <mergeCell ref="C151:J155"/>
    <mergeCell ref="C160:J161"/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69"/>
  <sheetViews>
    <sheetView showGridLines="0" topLeftCell="A154" workbookViewId="0">
      <selection activeCell="C167" sqref="C167:J16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1" customFormat="1" ht="12" customHeight="1">
      <c r="B8" s="17"/>
      <c r="D8" s="23" t="s">
        <v>106</v>
      </c>
      <c r="L8" s="17"/>
    </row>
    <row r="9" spans="1:46" s="2" customFormat="1" ht="16.5" customHeight="1">
      <c r="A9" s="26"/>
      <c r="B9" s="27"/>
      <c r="C9" s="26"/>
      <c r="D9" s="26"/>
      <c r="E9" s="219" t="s">
        <v>743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744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7" t="s">
        <v>769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>
        <f>'Rekapitulácia stavby'!AN8</f>
        <v>0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16</v>
      </c>
      <c r="F17" s="26"/>
      <c r="G17" s="26"/>
      <c r="H17" s="26"/>
      <c r="I17" s="23" t="s">
        <v>20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20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24</v>
      </c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26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27</v>
      </c>
      <c r="F26" s="26"/>
      <c r="G26" s="26"/>
      <c r="H26" s="26"/>
      <c r="I26" s="23" t="s">
        <v>20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29</v>
      </c>
      <c r="E32" s="26"/>
      <c r="F32" s="26"/>
      <c r="G32" s="26"/>
      <c r="H32" s="26"/>
      <c r="I32" s="26"/>
      <c r="J32" s="68">
        <f>ROUND(J126,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customHeight="1">
      <c r="A35" s="26"/>
      <c r="B35" s="27"/>
      <c r="C35" s="26"/>
      <c r="D35" s="101" t="s">
        <v>33</v>
      </c>
      <c r="E35" s="32" t="s">
        <v>34</v>
      </c>
      <c r="F35" s="102">
        <f>ROUND((SUM(BE126:BE146)),  2)</f>
        <v>0</v>
      </c>
      <c r="G35" s="103"/>
      <c r="H35" s="103"/>
      <c r="I35" s="104">
        <v>0.2</v>
      </c>
      <c r="J35" s="102">
        <f>ROUND(((SUM(BE126:BE146))*I35),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customHeight="1">
      <c r="A36" s="26"/>
      <c r="B36" s="27"/>
      <c r="C36" s="26"/>
      <c r="D36" s="26"/>
      <c r="E36" s="32" t="s">
        <v>35</v>
      </c>
      <c r="F36" s="105">
        <f>ROUND((SUM(BF126:BF146)),  2)</f>
        <v>0</v>
      </c>
      <c r="G36" s="26"/>
      <c r="H36" s="26"/>
      <c r="I36" s="106">
        <v>0.2</v>
      </c>
      <c r="J36" s="105">
        <f>ROUND(((SUM(BF126:BF146))*I36),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105">
        <f>ROUND((SUM(BG126:BG146)),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hidden="1" customHeight="1">
      <c r="A38" s="26"/>
      <c r="B38" s="27"/>
      <c r="C38" s="26"/>
      <c r="D38" s="26"/>
      <c r="E38" s="23" t="s">
        <v>37</v>
      </c>
      <c r="F38" s="105">
        <f>ROUND((SUM(BH126:BH146)),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" hidden="1" customHeight="1">
      <c r="A39" s="26"/>
      <c r="B39" s="27"/>
      <c r="C39" s="26"/>
      <c r="D39" s="26"/>
      <c r="E39" s="32" t="s">
        <v>38</v>
      </c>
      <c r="F39" s="102">
        <f>ROUND((SUM(BI126:BI146)),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106</v>
      </c>
      <c r="L86" s="17"/>
    </row>
    <row r="87" spans="1:31" s="2" customFormat="1" ht="16.5" customHeight="1">
      <c r="A87" s="26"/>
      <c r="B87" s="27"/>
      <c r="C87" s="26"/>
      <c r="D87" s="26"/>
      <c r="E87" s="219" t="s">
        <v>743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744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7" t="str">
        <f>E11</f>
        <v>SO01.5 - Meranie a regulácia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Obec Gemerská Poloma</v>
      </c>
      <c r="G91" s="26"/>
      <c r="H91" s="26"/>
      <c r="I91" s="23" t="s">
        <v>17</v>
      </c>
      <c r="J91" s="52">
        <f>IF(J14="","",J14)</f>
        <v>0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5.65" customHeight="1">
      <c r="A93" s="26"/>
      <c r="B93" s="27"/>
      <c r="C93" s="23" t="s">
        <v>18</v>
      </c>
      <c r="D93" s="26"/>
      <c r="E93" s="26"/>
      <c r="F93" s="21" t="str">
        <f>E17</f>
        <v>Obec Gemerská Poloma</v>
      </c>
      <c r="G93" s="26"/>
      <c r="H93" s="26"/>
      <c r="I93" s="23" t="s">
        <v>23</v>
      </c>
      <c r="J93" s="24" t="str">
        <f>E23</f>
        <v>JM1 s.r.o., Krajná Poľana 56,090 05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26</v>
      </c>
      <c r="J94" s="24" t="str">
        <f>E26</f>
        <v>Ing.Jozef Feciľak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5" customHeight="1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J126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" customHeight="1">
      <c r="B99" s="118"/>
      <c r="D99" s="119" t="s">
        <v>118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19.95" customHeight="1">
      <c r="B100" s="122"/>
      <c r="D100" s="123" t="s">
        <v>770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19.95" customHeight="1">
      <c r="B101" s="122"/>
      <c r="D101" s="123" t="s">
        <v>771</v>
      </c>
      <c r="E101" s="124"/>
      <c r="F101" s="124"/>
      <c r="G101" s="124"/>
      <c r="H101" s="124"/>
      <c r="I101" s="124"/>
      <c r="J101" s="125">
        <f>J131</f>
        <v>0</v>
      </c>
      <c r="L101" s="122"/>
    </row>
    <row r="102" spans="1:47" s="10" customFormat="1" ht="19.95" customHeight="1">
      <c r="B102" s="122"/>
      <c r="D102" s="123" t="s">
        <v>772</v>
      </c>
      <c r="E102" s="124"/>
      <c r="F102" s="124"/>
      <c r="G102" s="124"/>
      <c r="H102" s="124"/>
      <c r="I102" s="124"/>
      <c r="J102" s="125">
        <f>J134</f>
        <v>0</v>
      </c>
      <c r="L102" s="122"/>
    </row>
    <row r="103" spans="1:47" s="9" customFormat="1" ht="24.9" customHeight="1">
      <c r="B103" s="118"/>
      <c r="D103" s="119" t="s">
        <v>124</v>
      </c>
      <c r="E103" s="120"/>
      <c r="F103" s="120"/>
      <c r="G103" s="120"/>
      <c r="H103" s="120"/>
      <c r="I103" s="120"/>
      <c r="J103" s="121">
        <f>J138</f>
        <v>0</v>
      </c>
      <c r="L103" s="118"/>
    </row>
    <row r="104" spans="1:47" s="10" customFormat="1" ht="19.95" customHeight="1">
      <c r="B104" s="122"/>
      <c r="D104" s="123" t="s">
        <v>125</v>
      </c>
      <c r="E104" s="124"/>
      <c r="F104" s="124"/>
      <c r="G104" s="124"/>
      <c r="H104" s="124"/>
      <c r="I104" s="124"/>
      <c r="J104" s="125">
        <f>J139</f>
        <v>0</v>
      </c>
      <c r="L104" s="12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" customHeight="1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" customHeight="1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" customHeight="1">
      <c r="A111" s="26"/>
      <c r="B111" s="27"/>
      <c r="C111" s="18" t="s">
        <v>126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11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>
      <c r="A114" s="26"/>
      <c r="B114" s="27"/>
      <c r="C114" s="26"/>
      <c r="D114" s="26"/>
      <c r="E114" s="219" t="str">
        <f>E7</f>
        <v>Obecný Úrad v obci Gemerská Poloma</v>
      </c>
      <c r="F114" s="220"/>
      <c r="G114" s="220"/>
      <c r="H114" s="220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106</v>
      </c>
      <c r="L115" s="17"/>
    </row>
    <row r="116" spans="1:63" s="2" customFormat="1" ht="16.5" customHeight="1">
      <c r="A116" s="26"/>
      <c r="B116" s="27"/>
      <c r="C116" s="26"/>
      <c r="D116" s="26"/>
      <c r="E116" s="219" t="s">
        <v>743</v>
      </c>
      <c r="F116" s="218"/>
      <c r="G116" s="218"/>
      <c r="H116" s="218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744</v>
      </c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77" t="str">
        <f>E11</f>
        <v>SO01.5 - Meranie a regulácia</v>
      </c>
      <c r="F118" s="218"/>
      <c r="G118" s="218"/>
      <c r="H118" s="218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15</v>
      </c>
      <c r="D120" s="26"/>
      <c r="E120" s="26"/>
      <c r="F120" s="21" t="str">
        <f>F14</f>
        <v>Obec Gemerská Poloma</v>
      </c>
      <c r="G120" s="26"/>
      <c r="H120" s="26"/>
      <c r="I120" s="23" t="s">
        <v>17</v>
      </c>
      <c r="J120" s="52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25.65" customHeight="1">
      <c r="A122" s="26"/>
      <c r="B122" s="27"/>
      <c r="C122" s="23" t="s">
        <v>18</v>
      </c>
      <c r="D122" s="26"/>
      <c r="E122" s="26"/>
      <c r="F122" s="21" t="str">
        <f>E17</f>
        <v>Obec Gemerská Poloma</v>
      </c>
      <c r="G122" s="26"/>
      <c r="H122" s="26"/>
      <c r="I122" s="23" t="s">
        <v>23</v>
      </c>
      <c r="J122" s="24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21</v>
      </c>
      <c r="D123" s="26"/>
      <c r="E123" s="26"/>
      <c r="F123" s="21" t="str">
        <f>IF(E20="","",E20)</f>
        <v xml:space="preserve"> </v>
      </c>
      <c r="G123" s="26"/>
      <c r="H123" s="26"/>
      <c r="I123" s="23" t="s">
        <v>26</v>
      </c>
      <c r="J123" s="24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6"/>
      <c r="B125" s="127"/>
      <c r="C125" s="128" t="s">
        <v>127</v>
      </c>
      <c r="D125" s="129" t="s">
        <v>54</v>
      </c>
      <c r="E125" s="129" t="s">
        <v>50</v>
      </c>
      <c r="F125" s="129" t="s">
        <v>51</v>
      </c>
      <c r="G125" s="129" t="s">
        <v>128</v>
      </c>
      <c r="H125" s="129" t="s">
        <v>129</v>
      </c>
      <c r="I125" s="129" t="s">
        <v>130</v>
      </c>
      <c r="J125" s="130" t="s">
        <v>110</v>
      </c>
      <c r="K125" s="131" t="s">
        <v>131</v>
      </c>
      <c r="L125" s="132"/>
      <c r="M125" s="59" t="s">
        <v>1</v>
      </c>
      <c r="N125" s="60" t="s">
        <v>33</v>
      </c>
      <c r="O125" s="60" t="s">
        <v>132</v>
      </c>
      <c r="P125" s="60" t="s">
        <v>133</v>
      </c>
      <c r="Q125" s="60" t="s">
        <v>134</v>
      </c>
      <c r="R125" s="60" t="s">
        <v>135</v>
      </c>
      <c r="S125" s="60" t="s">
        <v>136</v>
      </c>
      <c r="T125" s="61" t="s">
        <v>137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95" customHeight="1">
      <c r="A126" s="26"/>
      <c r="B126" s="27"/>
      <c r="C126" s="66" t="s">
        <v>111</v>
      </c>
      <c r="D126" s="26"/>
      <c r="E126" s="26"/>
      <c r="F126" s="26"/>
      <c r="G126" s="26"/>
      <c r="H126" s="26"/>
      <c r="I126" s="26"/>
      <c r="J126" s="133">
        <f>BK126</f>
        <v>0</v>
      </c>
      <c r="K126" s="26"/>
      <c r="L126" s="27"/>
      <c r="M126" s="62"/>
      <c r="N126" s="53"/>
      <c r="O126" s="63"/>
      <c r="P126" s="134">
        <f>P127+P138</f>
        <v>779.81115</v>
      </c>
      <c r="Q126" s="63"/>
      <c r="R126" s="134">
        <f>R127+R138</f>
        <v>2.5460000000000003E-2</v>
      </c>
      <c r="S126" s="63"/>
      <c r="T126" s="135">
        <f>T127+T138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68</v>
      </c>
      <c r="AU126" s="14" t="s">
        <v>112</v>
      </c>
      <c r="BK126" s="136">
        <f>BK127+BK138</f>
        <v>0</v>
      </c>
    </row>
    <row r="127" spans="1:63" s="12" customFormat="1" ht="25.95" customHeight="1">
      <c r="B127" s="137"/>
      <c r="D127" s="138" t="s">
        <v>68</v>
      </c>
      <c r="E127" s="139" t="s">
        <v>271</v>
      </c>
      <c r="F127" s="139" t="s">
        <v>272</v>
      </c>
      <c r="J127" s="140">
        <f>BK127</f>
        <v>0</v>
      </c>
      <c r="L127" s="137"/>
      <c r="M127" s="141"/>
      <c r="N127" s="142"/>
      <c r="O127" s="142"/>
      <c r="P127" s="143">
        <f>P128+P131+P134</f>
        <v>6.1941499999999996</v>
      </c>
      <c r="Q127" s="142"/>
      <c r="R127" s="143">
        <f>R128+R131+R134</f>
        <v>2.5370000000000004E-2</v>
      </c>
      <c r="S127" s="142"/>
      <c r="T127" s="144">
        <f>T128+T131+T134</f>
        <v>0</v>
      </c>
      <c r="AR127" s="138" t="s">
        <v>91</v>
      </c>
      <c r="AT127" s="145" t="s">
        <v>68</v>
      </c>
      <c r="AU127" s="145" t="s">
        <v>69</v>
      </c>
      <c r="AY127" s="138" t="s">
        <v>140</v>
      </c>
      <c r="BK127" s="146">
        <f>BK128+BK131+BK134</f>
        <v>0</v>
      </c>
    </row>
    <row r="128" spans="1:63" s="12" customFormat="1" ht="22.95" customHeight="1">
      <c r="B128" s="137"/>
      <c r="D128" s="138" t="s">
        <v>68</v>
      </c>
      <c r="E128" s="147" t="s">
        <v>773</v>
      </c>
      <c r="F128" s="147" t="s">
        <v>774</v>
      </c>
      <c r="J128" s="148">
        <f>BK128</f>
        <v>0</v>
      </c>
      <c r="L128" s="137"/>
      <c r="M128" s="141"/>
      <c r="N128" s="142"/>
      <c r="O128" s="142"/>
      <c r="P128" s="143">
        <f>SUM(P129:P130)</f>
        <v>2.65021</v>
      </c>
      <c r="Q128" s="142"/>
      <c r="R128" s="143">
        <f>SUM(R129:R130)</f>
        <v>1.338E-2</v>
      </c>
      <c r="S128" s="142"/>
      <c r="T128" s="144">
        <f>SUM(T129:T130)</f>
        <v>0</v>
      </c>
      <c r="AR128" s="138" t="s">
        <v>91</v>
      </c>
      <c r="AT128" s="145" t="s">
        <v>68</v>
      </c>
      <c r="AU128" s="145" t="s">
        <v>77</v>
      </c>
      <c r="AY128" s="138" t="s">
        <v>140</v>
      </c>
      <c r="BK128" s="146">
        <f>SUM(BK129:BK130)</f>
        <v>0</v>
      </c>
    </row>
    <row r="129" spans="1:65" s="2" customFormat="1" ht="16.5" customHeight="1">
      <c r="A129" s="26"/>
      <c r="B129" s="149"/>
      <c r="C129" s="150" t="s">
        <v>77</v>
      </c>
      <c r="D129" s="150" t="s">
        <v>142</v>
      </c>
      <c r="E129" s="151" t="s">
        <v>775</v>
      </c>
      <c r="F129" s="152" t="s">
        <v>776</v>
      </c>
      <c r="G129" s="153" t="s">
        <v>343</v>
      </c>
      <c r="H129" s="154">
        <v>1</v>
      </c>
      <c r="I129" s="155"/>
      <c r="J129" s="155">
        <f>ROUND(I129*H129,2)</f>
        <v>0</v>
      </c>
      <c r="K129" s="156"/>
      <c r="L129" s="27"/>
      <c r="M129" s="157" t="s">
        <v>1</v>
      </c>
      <c r="N129" s="158" t="s">
        <v>35</v>
      </c>
      <c r="O129" s="159">
        <v>2.65021</v>
      </c>
      <c r="P129" s="159">
        <f>O129*H129</f>
        <v>2.65021</v>
      </c>
      <c r="Q129" s="159">
        <v>1.2489999999999999E-2</v>
      </c>
      <c r="R129" s="159">
        <f>Q129*H129</f>
        <v>1.2489999999999999E-2</v>
      </c>
      <c r="S129" s="159">
        <v>0</v>
      </c>
      <c r="T129" s="16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204</v>
      </c>
      <c r="AT129" s="161" t="s">
        <v>142</v>
      </c>
      <c r="AU129" s="161" t="s">
        <v>91</v>
      </c>
      <c r="AY129" s="14" t="s">
        <v>140</v>
      </c>
      <c r="BE129" s="162">
        <f>IF(N129="základná",J129,0)</f>
        <v>0</v>
      </c>
      <c r="BF129" s="162">
        <f>IF(N129="znížená",J129,0)</f>
        <v>0</v>
      </c>
      <c r="BG129" s="162">
        <f>IF(N129="zákl. prenesená",J129,0)</f>
        <v>0</v>
      </c>
      <c r="BH129" s="162">
        <f>IF(N129="zníž. prenesená",J129,0)</f>
        <v>0</v>
      </c>
      <c r="BI129" s="162">
        <f>IF(N129="nulová",J129,0)</f>
        <v>0</v>
      </c>
      <c r="BJ129" s="14" t="s">
        <v>91</v>
      </c>
      <c r="BK129" s="162">
        <f>ROUND(I129*H129,2)</f>
        <v>0</v>
      </c>
      <c r="BL129" s="14" t="s">
        <v>204</v>
      </c>
      <c r="BM129" s="161" t="s">
        <v>777</v>
      </c>
    </row>
    <row r="130" spans="1:65" s="2" customFormat="1" ht="37.950000000000003" customHeight="1">
      <c r="A130" s="26"/>
      <c r="B130" s="149"/>
      <c r="C130" s="163" t="s">
        <v>91</v>
      </c>
      <c r="D130" s="163" t="s">
        <v>314</v>
      </c>
      <c r="E130" s="164" t="s">
        <v>778</v>
      </c>
      <c r="F130" s="165" t="s">
        <v>779</v>
      </c>
      <c r="G130" s="166" t="s">
        <v>343</v>
      </c>
      <c r="H130" s="167">
        <v>1</v>
      </c>
      <c r="I130" s="168"/>
      <c r="J130" s="168">
        <f>ROUND(I130*H130,2)</f>
        <v>0</v>
      </c>
      <c r="K130" s="169"/>
      <c r="L130" s="170"/>
      <c r="M130" s="171" t="s">
        <v>1</v>
      </c>
      <c r="N130" s="172" t="s">
        <v>35</v>
      </c>
      <c r="O130" s="159">
        <v>0</v>
      </c>
      <c r="P130" s="159">
        <f>O130*H130</f>
        <v>0</v>
      </c>
      <c r="Q130" s="159">
        <v>8.8999999999999995E-4</v>
      </c>
      <c r="R130" s="159">
        <f>Q130*H130</f>
        <v>8.8999999999999995E-4</v>
      </c>
      <c r="S130" s="159">
        <v>0</v>
      </c>
      <c r="T130" s="160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275</v>
      </c>
      <c r="AT130" s="161" t="s">
        <v>314</v>
      </c>
      <c r="AU130" s="161" t="s">
        <v>91</v>
      </c>
      <c r="AY130" s="14" t="s">
        <v>140</v>
      </c>
      <c r="BE130" s="162">
        <f>IF(N130="základná",J130,0)</f>
        <v>0</v>
      </c>
      <c r="BF130" s="162">
        <f>IF(N130="znížená",J130,0)</f>
        <v>0</v>
      </c>
      <c r="BG130" s="162">
        <f>IF(N130="zákl. prenesená",J130,0)</f>
        <v>0</v>
      </c>
      <c r="BH130" s="162">
        <f>IF(N130="zníž. prenesená",J130,0)</f>
        <v>0</v>
      </c>
      <c r="BI130" s="162">
        <f>IF(N130="nulová",J130,0)</f>
        <v>0</v>
      </c>
      <c r="BJ130" s="14" t="s">
        <v>91</v>
      </c>
      <c r="BK130" s="162">
        <f>ROUND(I130*H130,2)</f>
        <v>0</v>
      </c>
      <c r="BL130" s="14" t="s">
        <v>204</v>
      </c>
      <c r="BM130" s="161" t="s">
        <v>780</v>
      </c>
    </row>
    <row r="131" spans="1:65" s="12" customFormat="1" ht="22.95" customHeight="1">
      <c r="B131" s="137"/>
      <c r="D131" s="138" t="s">
        <v>68</v>
      </c>
      <c r="E131" s="147" t="s">
        <v>781</v>
      </c>
      <c r="F131" s="147" t="s">
        <v>782</v>
      </c>
      <c r="J131" s="148">
        <f>BK131</f>
        <v>0</v>
      </c>
      <c r="L131" s="137"/>
      <c r="M131" s="141"/>
      <c r="N131" s="142"/>
      <c r="O131" s="142"/>
      <c r="P131" s="143">
        <f>SUM(P132:P133)</f>
        <v>0.73418000000000005</v>
      </c>
      <c r="Q131" s="142"/>
      <c r="R131" s="143">
        <f>SUM(R132:R133)</f>
        <v>2.5100000000000001E-3</v>
      </c>
      <c r="S131" s="142"/>
      <c r="T131" s="144">
        <f>SUM(T132:T133)</f>
        <v>0</v>
      </c>
      <c r="AR131" s="138" t="s">
        <v>91</v>
      </c>
      <c r="AT131" s="145" t="s">
        <v>68</v>
      </c>
      <c r="AU131" s="145" t="s">
        <v>77</v>
      </c>
      <c r="AY131" s="138" t="s">
        <v>140</v>
      </c>
      <c r="BK131" s="146">
        <f>SUM(BK132:BK133)</f>
        <v>0</v>
      </c>
    </row>
    <row r="132" spans="1:65" s="2" customFormat="1" ht="16.5" customHeight="1">
      <c r="A132" s="26"/>
      <c r="B132" s="149"/>
      <c r="C132" s="150" t="s">
        <v>153</v>
      </c>
      <c r="D132" s="150" t="s">
        <v>142</v>
      </c>
      <c r="E132" s="151" t="s">
        <v>783</v>
      </c>
      <c r="F132" s="152" t="s">
        <v>784</v>
      </c>
      <c r="G132" s="153" t="s">
        <v>343</v>
      </c>
      <c r="H132" s="154">
        <v>1</v>
      </c>
      <c r="I132" s="155"/>
      <c r="J132" s="155">
        <f>ROUND(I132*H132,2)</f>
        <v>0</v>
      </c>
      <c r="K132" s="156"/>
      <c r="L132" s="27"/>
      <c r="M132" s="157" t="s">
        <v>1</v>
      </c>
      <c r="N132" s="158" t="s">
        <v>35</v>
      </c>
      <c r="O132" s="159">
        <v>0.73418000000000005</v>
      </c>
      <c r="P132" s="159">
        <f>O132*H132</f>
        <v>0.73418000000000005</v>
      </c>
      <c r="Q132" s="159">
        <v>1.6199999999999999E-3</v>
      </c>
      <c r="R132" s="159">
        <f>Q132*H132</f>
        <v>1.6199999999999999E-3</v>
      </c>
      <c r="S132" s="159">
        <v>0</v>
      </c>
      <c r="T132" s="16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204</v>
      </c>
      <c r="AT132" s="161" t="s">
        <v>142</v>
      </c>
      <c r="AU132" s="161" t="s">
        <v>91</v>
      </c>
      <c r="AY132" s="14" t="s">
        <v>140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91</v>
      </c>
      <c r="BK132" s="162">
        <f>ROUND(I132*H132,2)</f>
        <v>0</v>
      </c>
      <c r="BL132" s="14" t="s">
        <v>204</v>
      </c>
      <c r="BM132" s="161" t="s">
        <v>785</v>
      </c>
    </row>
    <row r="133" spans="1:65" s="2" customFormat="1" ht="37.950000000000003" customHeight="1">
      <c r="A133" s="26"/>
      <c r="B133" s="149"/>
      <c r="C133" s="163" t="s">
        <v>146</v>
      </c>
      <c r="D133" s="163" t="s">
        <v>314</v>
      </c>
      <c r="E133" s="164" t="s">
        <v>786</v>
      </c>
      <c r="F133" s="165" t="s">
        <v>787</v>
      </c>
      <c r="G133" s="166" t="s">
        <v>343</v>
      </c>
      <c r="H133" s="167">
        <v>1</v>
      </c>
      <c r="I133" s="168"/>
      <c r="J133" s="168">
        <f>ROUND(I133*H133,2)</f>
        <v>0</v>
      </c>
      <c r="K133" s="169"/>
      <c r="L133" s="170"/>
      <c r="M133" s="171" t="s">
        <v>1</v>
      </c>
      <c r="N133" s="172" t="s">
        <v>35</v>
      </c>
      <c r="O133" s="159">
        <v>0</v>
      </c>
      <c r="P133" s="159">
        <f>O133*H133</f>
        <v>0</v>
      </c>
      <c r="Q133" s="159">
        <v>8.8999999999999995E-4</v>
      </c>
      <c r="R133" s="159">
        <f>Q133*H133</f>
        <v>8.8999999999999995E-4</v>
      </c>
      <c r="S133" s="159">
        <v>0</v>
      </c>
      <c r="T133" s="16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275</v>
      </c>
      <c r="AT133" s="161" t="s">
        <v>314</v>
      </c>
      <c r="AU133" s="161" t="s">
        <v>91</v>
      </c>
      <c r="AY133" s="14" t="s">
        <v>140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91</v>
      </c>
      <c r="BK133" s="162">
        <f>ROUND(I133*H133,2)</f>
        <v>0</v>
      </c>
      <c r="BL133" s="14" t="s">
        <v>204</v>
      </c>
      <c r="BM133" s="161" t="s">
        <v>788</v>
      </c>
    </row>
    <row r="134" spans="1:65" s="12" customFormat="1" ht="22.95" customHeight="1">
      <c r="B134" s="137"/>
      <c r="D134" s="138" t="s">
        <v>68</v>
      </c>
      <c r="E134" s="147" t="s">
        <v>789</v>
      </c>
      <c r="F134" s="147" t="s">
        <v>790</v>
      </c>
      <c r="J134" s="148">
        <f>BK134</f>
        <v>0</v>
      </c>
      <c r="L134" s="137"/>
      <c r="M134" s="141"/>
      <c r="N134" s="142"/>
      <c r="O134" s="142"/>
      <c r="P134" s="143">
        <f>SUM(P135:P137)</f>
        <v>2.8097599999999998</v>
      </c>
      <c r="Q134" s="142"/>
      <c r="R134" s="143">
        <f>SUM(R135:R137)</f>
        <v>9.4800000000000006E-3</v>
      </c>
      <c r="S134" s="142"/>
      <c r="T134" s="144">
        <f>SUM(T135:T137)</f>
        <v>0</v>
      </c>
      <c r="AR134" s="138" t="s">
        <v>91</v>
      </c>
      <c r="AT134" s="145" t="s">
        <v>68</v>
      </c>
      <c r="AU134" s="145" t="s">
        <v>77</v>
      </c>
      <c r="AY134" s="138" t="s">
        <v>140</v>
      </c>
      <c r="BK134" s="146">
        <f>SUM(BK135:BK137)</f>
        <v>0</v>
      </c>
    </row>
    <row r="135" spans="1:65" s="2" customFormat="1" ht="16.5" customHeight="1">
      <c r="A135" s="26"/>
      <c r="B135" s="149"/>
      <c r="C135" s="150" t="s">
        <v>160</v>
      </c>
      <c r="D135" s="150" t="s">
        <v>142</v>
      </c>
      <c r="E135" s="151" t="s">
        <v>791</v>
      </c>
      <c r="F135" s="152" t="s">
        <v>792</v>
      </c>
      <c r="G135" s="153" t="s">
        <v>793</v>
      </c>
      <c r="H135" s="154">
        <v>4</v>
      </c>
      <c r="I135" s="155"/>
      <c r="J135" s="155">
        <f>ROUND(I135*H135,2)</f>
        <v>0</v>
      </c>
      <c r="K135" s="156"/>
      <c r="L135" s="27"/>
      <c r="M135" s="157" t="s">
        <v>1</v>
      </c>
      <c r="N135" s="158" t="s">
        <v>35</v>
      </c>
      <c r="O135" s="159">
        <v>0.70243999999999995</v>
      </c>
      <c r="P135" s="159">
        <f>O135*H135</f>
        <v>2.8097599999999998</v>
      </c>
      <c r="Q135" s="159">
        <v>2.3700000000000001E-3</v>
      </c>
      <c r="R135" s="159">
        <f>Q135*H135</f>
        <v>9.4800000000000006E-3</v>
      </c>
      <c r="S135" s="159">
        <v>0</v>
      </c>
      <c r="T135" s="16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204</v>
      </c>
      <c r="AT135" s="161" t="s">
        <v>142</v>
      </c>
      <c r="AU135" s="161" t="s">
        <v>91</v>
      </c>
      <c r="AY135" s="14" t="s">
        <v>140</v>
      </c>
      <c r="BE135" s="162">
        <f>IF(N135="základná",J135,0)</f>
        <v>0</v>
      </c>
      <c r="BF135" s="162">
        <f>IF(N135="znížená",J135,0)</f>
        <v>0</v>
      </c>
      <c r="BG135" s="162">
        <f>IF(N135="zákl. prenesená",J135,0)</f>
        <v>0</v>
      </c>
      <c r="BH135" s="162">
        <f>IF(N135="zníž. prenesená",J135,0)</f>
        <v>0</v>
      </c>
      <c r="BI135" s="162">
        <f>IF(N135="nulová",J135,0)</f>
        <v>0</v>
      </c>
      <c r="BJ135" s="14" t="s">
        <v>91</v>
      </c>
      <c r="BK135" s="162">
        <f>ROUND(I135*H135,2)</f>
        <v>0</v>
      </c>
      <c r="BL135" s="14" t="s">
        <v>204</v>
      </c>
      <c r="BM135" s="161" t="s">
        <v>794</v>
      </c>
    </row>
    <row r="136" spans="1:65" s="2" customFormat="1" ht="90" customHeight="1">
      <c r="A136" s="26"/>
      <c r="B136" s="149"/>
      <c r="C136" s="163" t="s">
        <v>148</v>
      </c>
      <c r="D136" s="163" t="s">
        <v>314</v>
      </c>
      <c r="E136" s="164" t="s">
        <v>795</v>
      </c>
      <c r="F136" s="165" t="s">
        <v>796</v>
      </c>
      <c r="G136" s="166" t="s">
        <v>343</v>
      </c>
      <c r="H136" s="167">
        <v>3</v>
      </c>
      <c r="I136" s="168"/>
      <c r="J136" s="168">
        <f>ROUND(I136*H136,2)</f>
        <v>0</v>
      </c>
      <c r="K136" s="169"/>
      <c r="L136" s="170"/>
      <c r="M136" s="171" t="s">
        <v>1</v>
      </c>
      <c r="N136" s="172" t="s">
        <v>35</v>
      </c>
      <c r="O136" s="159">
        <v>0</v>
      </c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275</v>
      </c>
      <c r="AT136" s="161" t="s">
        <v>314</v>
      </c>
      <c r="AU136" s="161" t="s">
        <v>91</v>
      </c>
      <c r="AY136" s="14" t="s">
        <v>140</v>
      </c>
      <c r="BE136" s="162">
        <f>IF(N136="základná",J136,0)</f>
        <v>0</v>
      </c>
      <c r="BF136" s="162">
        <f>IF(N136="znížená",J136,0)</f>
        <v>0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14" t="s">
        <v>91</v>
      </c>
      <c r="BK136" s="162">
        <f>ROUND(I136*H136,2)</f>
        <v>0</v>
      </c>
      <c r="BL136" s="14" t="s">
        <v>204</v>
      </c>
      <c r="BM136" s="161" t="s">
        <v>797</v>
      </c>
    </row>
    <row r="137" spans="1:65" s="2" customFormat="1" ht="90" customHeight="1">
      <c r="A137" s="26"/>
      <c r="B137" s="149"/>
      <c r="C137" s="163" t="s">
        <v>167</v>
      </c>
      <c r="D137" s="163" t="s">
        <v>314</v>
      </c>
      <c r="E137" s="164" t="s">
        <v>798</v>
      </c>
      <c r="F137" s="165" t="s">
        <v>799</v>
      </c>
      <c r="G137" s="166" t="s">
        <v>343</v>
      </c>
      <c r="H137" s="167">
        <v>1</v>
      </c>
      <c r="I137" s="168"/>
      <c r="J137" s="168">
        <f>ROUND(I137*H137,2)</f>
        <v>0</v>
      </c>
      <c r="K137" s="169"/>
      <c r="L137" s="170"/>
      <c r="M137" s="171" t="s">
        <v>1</v>
      </c>
      <c r="N137" s="172" t="s">
        <v>35</v>
      </c>
      <c r="O137" s="159">
        <v>0</v>
      </c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275</v>
      </c>
      <c r="AT137" s="161" t="s">
        <v>314</v>
      </c>
      <c r="AU137" s="161" t="s">
        <v>91</v>
      </c>
      <c r="AY137" s="14" t="s">
        <v>140</v>
      </c>
      <c r="BE137" s="162">
        <f>IF(N137="základná",J137,0)</f>
        <v>0</v>
      </c>
      <c r="BF137" s="162">
        <f>IF(N137="znížená",J137,0)</f>
        <v>0</v>
      </c>
      <c r="BG137" s="162">
        <f>IF(N137="zákl. prenesená",J137,0)</f>
        <v>0</v>
      </c>
      <c r="BH137" s="162">
        <f>IF(N137="zníž. prenesená",J137,0)</f>
        <v>0</v>
      </c>
      <c r="BI137" s="162">
        <f>IF(N137="nulová",J137,0)</f>
        <v>0</v>
      </c>
      <c r="BJ137" s="14" t="s">
        <v>91</v>
      </c>
      <c r="BK137" s="162">
        <f>ROUND(I137*H137,2)</f>
        <v>0</v>
      </c>
      <c r="BL137" s="14" t="s">
        <v>204</v>
      </c>
      <c r="BM137" s="161" t="s">
        <v>800</v>
      </c>
    </row>
    <row r="138" spans="1:65" s="12" customFormat="1" ht="25.95" customHeight="1">
      <c r="B138" s="137"/>
      <c r="D138" s="138" t="s">
        <v>68</v>
      </c>
      <c r="E138" s="139" t="s">
        <v>314</v>
      </c>
      <c r="F138" s="139" t="s">
        <v>383</v>
      </c>
      <c r="J138" s="140">
        <f>BK138</f>
        <v>0</v>
      </c>
      <c r="L138" s="137"/>
      <c r="M138" s="141"/>
      <c r="N138" s="142"/>
      <c r="O138" s="142"/>
      <c r="P138" s="143">
        <f>P139</f>
        <v>773.61699999999996</v>
      </c>
      <c r="Q138" s="142"/>
      <c r="R138" s="143">
        <f>R139</f>
        <v>9.0000000000000006E-5</v>
      </c>
      <c r="S138" s="142"/>
      <c r="T138" s="144">
        <f>T139</f>
        <v>0</v>
      </c>
      <c r="AR138" s="138" t="s">
        <v>153</v>
      </c>
      <c r="AT138" s="145" t="s">
        <v>68</v>
      </c>
      <c r="AU138" s="145" t="s">
        <v>69</v>
      </c>
      <c r="AY138" s="138" t="s">
        <v>140</v>
      </c>
      <c r="BK138" s="146">
        <f>BK139</f>
        <v>0</v>
      </c>
    </row>
    <row r="139" spans="1:65" s="12" customFormat="1" ht="22.95" customHeight="1">
      <c r="B139" s="137"/>
      <c r="D139" s="138" t="s">
        <v>68</v>
      </c>
      <c r="E139" s="147" t="s">
        <v>384</v>
      </c>
      <c r="F139" s="147" t="s">
        <v>385</v>
      </c>
      <c r="J139" s="148">
        <f>BK139</f>
        <v>0</v>
      </c>
      <c r="L139" s="137"/>
      <c r="M139" s="141"/>
      <c r="N139" s="142"/>
      <c r="O139" s="142"/>
      <c r="P139" s="143">
        <f>SUM(P140:P146)</f>
        <v>773.61699999999996</v>
      </c>
      <c r="Q139" s="142"/>
      <c r="R139" s="143">
        <f>SUM(R140:R146)</f>
        <v>9.0000000000000006E-5</v>
      </c>
      <c r="S139" s="142"/>
      <c r="T139" s="144">
        <f>SUM(T140:T146)</f>
        <v>0</v>
      </c>
      <c r="AR139" s="138" t="s">
        <v>153</v>
      </c>
      <c r="AT139" s="145" t="s">
        <v>68</v>
      </c>
      <c r="AU139" s="145" t="s">
        <v>77</v>
      </c>
      <c r="AY139" s="138" t="s">
        <v>140</v>
      </c>
      <c r="BK139" s="146">
        <f>SUM(BK140:BK146)</f>
        <v>0</v>
      </c>
    </row>
    <row r="140" spans="1:65" s="2" customFormat="1" ht="16.5" customHeight="1">
      <c r="A140" s="26"/>
      <c r="B140" s="149"/>
      <c r="C140" s="150" t="s">
        <v>171</v>
      </c>
      <c r="D140" s="150" t="s">
        <v>142</v>
      </c>
      <c r="E140" s="151" t="s">
        <v>801</v>
      </c>
      <c r="F140" s="152" t="s">
        <v>802</v>
      </c>
      <c r="G140" s="153" t="s">
        <v>343</v>
      </c>
      <c r="H140" s="154">
        <v>1</v>
      </c>
      <c r="I140" s="155"/>
      <c r="J140" s="155">
        <f t="shared" ref="J140:J146" si="0">ROUND(I140*H140,2)</f>
        <v>0</v>
      </c>
      <c r="K140" s="156"/>
      <c r="L140" s="27"/>
      <c r="M140" s="157" t="s">
        <v>1</v>
      </c>
      <c r="N140" s="158" t="s">
        <v>35</v>
      </c>
      <c r="O140" s="159">
        <v>1.27</v>
      </c>
      <c r="P140" s="159">
        <f t="shared" ref="P140:P146" si="1">O140*H140</f>
        <v>1.27</v>
      </c>
      <c r="Q140" s="159">
        <v>0</v>
      </c>
      <c r="R140" s="159">
        <f t="shared" ref="R140:R146" si="2">Q140*H140</f>
        <v>0</v>
      </c>
      <c r="S140" s="159">
        <v>0</v>
      </c>
      <c r="T140" s="160">
        <f t="shared" ref="T140:T146" si="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389</v>
      </c>
      <c r="AT140" s="161" t="s">
        <v>142</v>
      </c>
      <c r="AU140" s="161" t="s">
        <v>91</v>
      </c>
      <c r="AY140" s="14" t="s">
        <v>140</v>
      </c>
      <c r="BE140" s="162">
        <f t="shared" ref="BE140:BE146" si="4">IF(N140="základná",J140,0)</f>
        <v>0</v>
      </c>
      <c r="BF140" s="162">
        <f t="shared" ref="BF140:BF146" si="5">IF(N140="znížená",J140,0)</f>
        <v>0</v>
      </c>
      <c r="BG140" s="162">
        <f t="shared" ref="BG140:BG146" si="6">IF(N140="zákl. prenesená",J140,0)</f>
        <v>0</v>
      </c>
      <c r="BH140" s="162">
        <f t="shared" ref="BH140:BH146" si="7">IF(N140="zníž. prenesená",J140,0)</f>
        <v>0</v>
      </c>
      <c r="BI140" s="162">
        <f t="shared" ref="BI140:BI146" si="8">IF(N140="nulová",J140,0)</f>
        <v>0</v>
      </c>
      <c r="BJ140" s="14" t="s">
        <v>91</v>
      </c>
      <c r="BK140" s="162">
        <f t="shared" ref="BK140:BK146" si="9">ROUND(I140*H140,2)</f>
        <v>0</v>
      </c>
      <c r="BL140" s="14" t="s">
        <v>389</v>
      </c>
      <c r="BM140" s="161" t="s">
        <v>803</v>
      </c>
    </row>
    <row r="141" spans="1:65" s="2" customFormat="1" ht="90" customHeight="1">
      <c r="A141" s="26"/>
      <c r="B141" s="149"/>
      <c r="C141" s="163" t="s">
        <v>175</v>
      </c>
      <c r="D141" s="163" t="s">
        <v>314</v>
      </c>
      <c r="E141" s="164" t="s">
        <v>804</v>
      </c>
      <c r="F141" s="165" t="s">
        <v>805</v>
      </c>
      <c r="G141" s="166" t="s">
        <v>343</v>
      </c>
      <c r="H141" s="167">
        <v>1</v>
      </c>
      <c r="I141" s="168"/>
      <c r="J141" s="168">
        <f t="shared" si="0"/>
        <v>0</v>
      </c>
      <c r="K141" s="169"/>
      <c r="L141" s="170"/>
      <c r="M141" s="171" t="s">
        <v>1</v>
      </c>
      <c r="N141" s="172" t="s">
        <v>35</v>
      </c>
      <c r="O141" s="159">
        <v>0</v>
      </c>
      <c r="P141" s="159">
        <f t="shared" si="1"/>
        <v>0</v>
      </c>
      <c r="Q141" s="159">
        <v>9.0000000000000006E-5</v>
      </c>
      <c r="R141" s="159">
        <f t="shared" si="2"/>
        <v>9.0000000000000006E-5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806</v>
      </c>
      <c r="AT141" s="161" t="s">
        <v>314</v>
      </c>
      <c r="AU141" s="161" t="s">
        <v>91</v>
      </c>
      <c r="AY141" s="14" t="s">
        <v>140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91</v>
      </c>
      <c r="BK141" s="162">
        <f t="shared" si="9"/>
        <v>0</v>
      </c>
      <c r="BL141" s="14" t="s">
        <v>806</v>
      </c>
      <c r="BM141" s="161" t="s">
        <v>807</v>
      </c>
    </row>
    <row r="142" spans="1:65" s="2" customFormat="1" ht="33" customHeight="1">
      <c r="A142" s="26"/>
      <c r="B142" s="149"/>
      <c r="C142" s="150" t="s">
        <v>179</v>
      </c>
      <c r="D142" s="150" t="s">
        <v>142</v>
      </c>
      <c r="E142" s="151" t="s">
        <v>808</v>
      </c>
      <c r="F142" s="152" t="s">
        <v>1305</v>
      </c>
      <c r="G142" s="153" t="s">
        <v>343</v>
      </c>
      <c r="H142" s="154">
        <v>1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35</v>
      </c>
      <c r="O142" s="159">
        <v>2.5489999999999999</v>
      </c>
      <c r="P142" s="159">
        <f t="shared" si="1"/>
        <v>2.5489999999999999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389</v>
      </c>
      <c r="AT142" s="161" t="s">
        <v>142</v>
      </c>
      <c r="AU142" s="161" t="s">
        <v>91</v>
      </c>
      <c r="AY142" s="14" t="s">
        <v>140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91</v>
      </c>
      <c r="BK142" s="162">
        <f t="shared" si="9"/>
        <v>0</v>
      </c>
      <c r="BL142" s="14" t="s">
        <v>389</v>
      </c>
      <c r="BM142" s="161" t="s">
        <v>809</v>
      </c>
    </row>
    <row r="143" spans="1:65" s="2" customFormat="1" ht="16.5" customHeight="1">
      <c r="A143" s="26"/>
      <c r="B143" s="149"/>
      <c r="C143" s="150" t="s">
        <v>183</v>
      </c>
      <c r="D143" s="150" t="s">
        <v>142</v>
      </c>
      <c r="E143" s="151" t="s">
        <v>810</v>
      </c>
      <c r="F143" s="152" t="s">
        <v>811</v>
      </c>
      <c r="G143" s="153" t="s">
        <v>211</v>
      </c>
      <c r="H143" s="154">
        <v>100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35</v>
      </c>
      <c r="O143" s="159">
        <v>2.5489999999999999</v>
      </c>
      <c r="P143" s="159">
        <f t="shared" si="1"/>
        <v>254.9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389</v>
      </c>
      <c r="AT143" s="161" t="s">
        <v>142</v>
      </c>
      <c r="AU143" s="161" t="s">
        <v>91</v>
      </c>
      <c r="AY143" s="14" t="s">
        <v>140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91</v>
      </c>
      <c r="BK143" s="162">
        <f t="shared" si="9"/>
        <v>0</v>
      </c>
      <c r="BL143" s="14" t="s">
        <v>389</v>
      </c>
      <c r="BM143" s="161" t="s">
        <v>812</v>
      </c>
    </row>
    <row r="144" spans="1:65" s="2" customFormat="1" ht="16.5" customHeight="1">
      <c r="A144" s="26"/>
      <c r="B144" s="149"/>
      <c r="C144" s="150" t="s">
        <v>187</v>
      </c>
      <c r="D144" s="150" t="s">
        <v>142</v>
      </c>
      <c r="E144" s="151" t="s">
        <v>813</v>
      </c>
      <c r="F144" s="152" t="s">
        <v>814</v>
      </c>
      <c r="G144" s="153" t="s">
        <v>343</v>
      </c>
      <c r="H144" s="154">
        <v>1</v>
      </c>
      <c r="I144" s="155"/>
      <c r="J144" s="155">
        <f t="shared" si="0"/>
        <v>0</v>
      </c>
      <c r="K144" s="156"/>
      <c r="L144" s="27"/>
      <c r="M144" s="157" t="s">
        <v>1</v>
      </c>
      <c r="N144" s="158" t="s">
        <v>35</v>
      </c>
      <c r="O144" s="159">
        <v>2.5489999999999999</v>
      </c>
      <c r="P144" s="159">
        <f t="shared" si="1"/>
        <v>2.5489999999999999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389</v>
      </c>
      <c r="AT144" s="161" t="s">
        <v>142</v>
      </c>
      <c r="AU144" s="161" t="s">
        <v>91</v>
      </c>
      <c r="AY144" s="14" t="s">
        <v>140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91</v>
      </c>
      <c r="BK144" s="162">
        <f t="shared" si="9"/>
        <v>0</v>
      </c>
      <c r="BL144" s="14" t="s">
        <v>389</v>
      </c>
      <c r="BM144" s="161" t="s">
        <v>815</v>
      </c>
    </row>
    <row r="145" spans="1:65" s="2" customFormat="1" ht="16.5" customHeight="1">
      <c r="A145" s="26"/>
      <c r="B145" s="149"/>
      <c r="C145" s="150" t="s">
        <v>192</v>
      </c>
      <c r="D145" s="150" t="s">
        <v>142</v>
      </c>
      <c r="E145" s="151" t="s">
        <v>816</v>
      </c>
      <c r="F145" s="152" t="s">
        <v>817</v>
      </c>
      <c r="G145" s="153" t="s">
        <v>211</v>
      </c>
      <c r="H145" s="154">
        <v>200</v>
      </c>
      <c r="I145" s="155"/>
      <c r="J145" s="155">
        <f t="shared" si="0"/>
        <v>0</v>
      </c>
      <c r="K145" s="156"/>
      <c r="L145" s="27"/>
      <c r="M145" s="157" t="s">
        <v>1</v>
      </c>
      <c r="N145" s="158" t="s">
        <v>35</v>
      </c>
      <c r="O145" s="159">
        <v>2.5489999999999999</v>
      </c>
      <c r="P145" s="159">
        <f t="shared" si="1"/>
        <v>509.8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389</v>
      </c>
      <c r="AT145" s="161" t="s">
        <v>142</v>
      </c>
      <c r="AU145" s="161" t="s">
        <v>91</v>
      </c>
      <c r="AY145" s="14" t="s">
        <v>140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91</v>
      </c>
      <c r="BK145" s="162">
        <f t="shared" si="9"/>
        <v>0</v>
      </c>
      <c r="BL145" s="14" t="s">
        <v>389</v>
      </c>
      <c r="BM145" s="161" t="s">
        <v>818</v>
      </c>
    </row>
    <row r="146" spans="1:65" s="2" customFormat="1" ht="24.15" customHeight="1">
      <c r="A146" s="26"/>
      <c r="B146" s="149"/>
      <c r="C146" s="150" t="s">
        <v>196</v>
      </c>
      <c r="D146" s="150" t="s">
        <v>142</v>
      </c>
      <c r="E146" s="151" t="s">
        <v>819</v>
      </c>
      <c r="F146" s="152" t="s">
        <v>820</v>
      </c>
      <c r="G146" s="153" t="s">
        <v>343</v>
      </c>
      <c r="H146" s="154">
        <v>1</v>
      </c>
      <c r="I146" s="155"/>
      <c r="J146" s="155">
        <f t="shared" si="0"/>
        <v>0</v>
      </c>
      <c r="K146" s="156"/>
      <c r="L146" s="27"/>
      <c r="M146" s="173" t="s">
        <v>1</v>
      </c>
      <c r="N146" s="174" t="s">
        <v>35</v>
      </c>
      <c r="O146" s="175">
        <v>2.5489999999999999</v>
      </c>
      <c r="P146" s="175">
        <f t="shared" si="1"/>
        <v>2.5489999999999999</v>
      </c>
      <c r="Q146" s="175">
        <v>0</v>
      </c>
      <c r="R146" s="175">
        <f t="shared" si="2"/>
        <v>0</v>
      </c>
      <c r="S146" s="175">
        <v>0</v>
      </c>
      <c r="T146" s="176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389</v>
      </c>
      <c r="AT146" s="161" t="s">
        <v>142</v>
      </c>
      <c r="AU146" s="161" t="s">
        <v>91</v>
      </c>
      <c r="AY146" s="14" t="s">
        <v>140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91</v>
      </c>
      <c r="BK146" s="162">
        <f t="shared" si="9"/>
        <v>0</v>
      </c>
      <c r="BL146" s="14" t="s">
        <v>389</v>
      </c>
      <c r="BM146" s="161" t="s">
        <v>821</v>
      </c>
    </row>
    <row r="147" spans="1:65" s="2" customFormat="1" ht="6.9" customHeight="1">
      <c r="A147" s="26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27"/>
      <c r="M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50" spans="1:65">
      <c r="B150" s="221" t="s">
        <v>1306</v>
      </c>
      <c r="C150" s="221"/>
      <c r="D150" s="221"/>
      <c r="E150" s="221"/>
      <c r="F150" s="221"/>
      <c r="G150" s="221"/>
      <c r="H150" s="221"/>
      <c r="I150" s="221"/>
      <c r="J150" s="221"/>
    </row>
    <row r="151" spans="1:65">
      <c r="B151" s="221"/>
      <c r="C151" s="221"/>
      <c r="D151" s="221"/>
      <c r="E151" s="221"/>
      <c r="F151" s="221"/>
      <c r="G151" s="221"/>
      <c r="H151" s="221"/>
      <c r="I151" s="221"/>
      <c r="J151" s="221"/>
    </row>
    <row r="152" spans="1:65">
      <c r="B152" s="221"/>
      <c r="C152" s="221"/>
      <c r="D152" s="221"/>
      <c r="E152" s="221"/>
      <c r="F152" s="221"/>
      <c r="G152" s="221"/>
      <c r="H152" s="221"/>
      <c r="I152" s="221"/>
      <c r="J152" s="221"/>
    </row>
    <row r="153" spans="1:65">
      <c r="B153" s="221"/>
      <c r="C153" s="221"/>
      <c r="D153" s="221"/>
      <c r="E153" s="221"/>
      <c r="F153" s="221"/>
      <c r="G153" s="221"/>
      <c r="H153" s="221"/>
      <c r="I153" s="221"/>
      <c r="J153" s="221"/>
    </row>
    <row r="154" spans="1:65">
      <c r="B154" s="221"/>
      <c r="C154" s="221"/>
      <c r="D154" s="221"/>
      <c r="E154" s="221"/>
      <c r="F154" s="221"/>
      <c r="G154" s="221"/>
      <c r="H154" s="221"/>
      <c r="I154" s="221"/>
      <c r="J154" s="221"/>
    </row>
    <row r="155" spans="1:65">
      <c r="B155" s="221"/>
      <c r="C155" s="221"/>
      <c r="D155" s="221"/>
      <c r="E155" s="221"/>
      <c r="F155" s="221"/>
      <c r="G155" s="221"/>
      <c r="H155" s="221"/>
      <c r="I155" s="221"/>
      <c r="J155" s="221"/>
    </row>
    <row r="159" spans="1:65">
      <c r="C159" s="221" t="s">
        <v>1307</v>
      </c>
      <c r="D159" s="221"/>
      <c r="E159" s="221"/>
      <c r="F159" s="221"/>
      <c r="G159" s="221"/>
      <c r="H159" s="221"/>
      <c r="I159" s="221"/>
      <c r="J159" s="221"/>
    </row>
    <row r="160" spans="1:65">
      <c r="C160" s="221"/>
      <c r="D160" s="221"/>
      <c r="E160" s="221"/>
      <c r="F160" s="221"/>
      <c r="G160" s="221"/>
      <c r="H160" s="221"/>
      <c r="I160" s="221"/>
      <c r="J160" s="221"/>
    </row>
    <row r="161" spans="3:10">
      <c r="C161" s="221"/>
      <c r="D161" s="221"/>
      <c r="E161" s="221"/>
      <c r="F161" s="221"/>
      <c r="G161" s="221"/>
      <c r="H161" s="221"/>
      <c r="I161" s="221"/>
      <c r="J161" s="221"/>
    </row>
    <row r="162" spans="3:10">
      <c r="C162" s="221"/>
      <c r="D162" s="221"/>
      <c r="E162" s="221"/>
      <c r="F162" s="221"/>
      <c r="G162" s="221"/>
      <c r="H162" s="221"/>
      <c r="I162" s="221"/>
      <c r="J162" s="221"/>
    </row>
    <row r="163" spans="3:10">
      <c r="C163" s="221"/>
      <c r="D163" s="221"/>
      <c r="E163" s="221"/>
      <c r="F163" s="221"/>
      <c r="G163" s="221"/>
      <c r="H163" s="221"/>
      <c r="I163" s="221"/>
      <c r="J163" s="221"/>
    </row>
    <row r="167" spans="3:10">
      <c r="C167" s="221" t="s">
        <v>1308</v>
      </c>
      <c r="D167" s="221"/>
      <c r="E167" s="221"/>
      <c r="F167" s="221"/>
      <c r="G167" s="221"/>
      <c r="H167" s="221"/>
      <c r="I167" s="221"/>
      <c r="J167" s="221"/>
    </row>
    <row r="168" spans="3:10">
      <c r="C168" s="221"/>
      <c r="D168" s="221"/>
      <c r="E168" s="221"/>
      <c r="F168" s="221"/>
      <c r="G168" s="221"/>
      <c r="H168" s="221"/>
      <c r="I168" s="221"/>
      <c r="J168" s="221"/>
    </row>
    <row r="169" spans="3:10">
      <c r="C169" s="221"/>
      <c r="D169" s="221"/>
      <c r="E169" s="221"/>
      <c r="F169" s="221"/>
      <c r="G169" s="221"/>
      <c r="H169" s="221"/>
      <c r="I169" s="221"/>
      <c r="J169" s="221"/>
    </row>
  </sheetData>
  <autoFilter ref="C125:K146" xr:uid="{00000000-0009-0000-0000-000005000000}"/>
  <mergeCells count="15">
    <mergeCell ref="B150:J155"/>
    <mergeCell ref="C159:J163"/>
    <mergeCell ref="C167:J169"/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65"/>
  <sheetViews>
    <sheetView showGridLines="0" topLeftCell="A139" workbookViewId="0">
      <selection activeCell="C163" sqref="C163:J16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1" customFormat="1" ht="12" customHeight="1">
      <c r="B8" s="17"/>
      <c r="D8" s="23" t="s">
        <v>106</v>
      </c>
      <c r="L8" s="17"/>
    </row>
    <row r="9" spans="1:46" s="2" customFormat="1" ht="16.5" customHeight="1">
      <c r="A9" s="26"/>
      <c r="B9" s="27"/>
      <c r="C9" s="26"/>
      <c r="D9" s="26"/>
      <c r="E9" s="219" t="s">
        <v>743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744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7" t="s">
        <v>822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>
        <f>'Rekapitulácia stavby'!AN8</f>
        <v>0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16</v>
      </c>
      <c r="F17" s="26"/>
      <c r="G17" s="26"/>
      <c r="H17" s="26"/>
      <c r="I17" s="23" t="s">
        <v>20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20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823</v>
      </c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26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824</v>
      </c>
      <c r="F26" s="26"/>
      <c r="G26" s="26"/>
      <c r="H26" s="26"/>
      <c r="I26" s="23" t="s">
        <v>20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29</v>
      </c>
      <c r="E32" s="26"/>
      <c r="F32" s="26"/>
      <c r="G32" s="26"/>
      <c r="H32" s="26"/>
      <c r="I32" s="26"/>
      <c r="J32" s="68">
        <f>ROUND(J123,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customHeight="1">
      <c r="A35" s="26"/>
      <c r="B35" s="27"/>
      <c r="C35" s="26"/>
      <c r="D35" s="101" t="s">
        <v>33</v>
      </c>
      <c r="E35" s="32" t="s">
        <v>34</v>
      </c>
      <c r="F35" s="102">
        <f>ROUND((SUM(BE123:BE144)),  2)</f>
        <v>0</v>
      </c>
      <c r="G35" s="103"/>
      <c r="H35" s="103"/>
      <c r="I35" s="104">
        <v>0.2</v>
      </c>
      <c r="J35" s="102">
        <f>ROUND(((SUM(BE123:BE144))*I35),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customHeight="1">
      <c r="A36" s="26"/>
      <c r="B36" s="27"/>
      <c r="C36" s="26"/>
      <c r="D36" s="26"/>
      <c r="E36" s="32" t="s">
        <v>35</v>
      </c>
      <c r="F36" s="105">
        <f>ROUND((SUM(BF123:BF144)),  2)</f>
        <v>0</v>
      </c>
      <c r="G36" s="26"/>
      <c r="H36" s="26"/>
      <c r="I36" s="106">
        <v>0.2</v>
      </c>
      <c r="J36" s="105">
        <f>ROUND(((SUM(BF123:BF144))*I36),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105">
        <f>ROUND((SUM(BG123:BG144)),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hidden="1" customHeight="1">
      <c r="A38" s="26"/>
      <c r="B38" s="27"/>
      <c r="C38" s="26"/>
      <c r="D38" s="26"/>
      <c r="E38" s="23" t="s">
        <v>37</v>
      </c>
      <c r="F38" s="105">
        <f>ROUND((SUM(BH123:BH144)),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" hidden="1" customHeight="1">
      <c r="A39" s="26"/>
      <c r="B39" s="27"/>
      <c r="C39" s="26"/>
      <c r="D39" s="26"/>
      <c r="E39" s="32" t="s">
        <v>38</v>
      </c>
      <c r="F39" s="102">
        <f>ROUND((SUM(BI123:BI144)),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106</v>
      </c>
      <c r="L86" s="17"/>
    </row>
    <row r="87" spans="1:31" s="2" customFormat="1" ht="16.5" customHeight="1">
      <c r="A87" s="26"/>
      <c r="B87" s="27"/>
      <c r="C87" s="26"/>
      <c r="D87" s="26"/>
      <c r="E87" s="219" t="s">
        <v>743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744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7" t="str">
        <f>E11</f>
        <v>SO01.OSV - Výmena osvetlenia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Obec Gemerská Poloma</v>
      </c>
      <c r="G91" s="26"/>
      <c r="H91" s="26"/>
      <c r="I91" s="23" t="s">
        <v>17</v>
      </c>
      <c r="J91" s="52">
        <f>IF(J14="","",J14)</f>
        <v>0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15" customHeight="1">
      <c r="A93" s="26"/>
      <c r="B93" s="27"/>
      <c r="C93" s="23" t="s">
        <v>18</v>
      </c>
      <c r="D93" s="26"/>
      <c r="E93" s="26"/>
      <c r="F93" s="21" t="str">
        <f>E17</f>
        <v>Obec Gemerská Poloma</v>
      </c>
      <c r="G93" s="26"/>
      <c r="H93" s="26"/>
      <c r="I93" s="23" t="s">
        <v>23</v>
      </c>
      <c r="J93" s="24" t="str">
        <f>E23</f>
        <v>JM1 s.r.o.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26</v>
      </c>
      <c r="J94" s="24" t="str">
        <f>E26</f>
        <v>Ing. Feciľak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5" customHeight="1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J123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" customHeight="1">
      <c r="B99" s="118"/>
      <c r="D99" s="119" t="s">
        <v>124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95" customHeight="1">
      <c r="B100" s="122"/>
      <c r="D100" s="123" t="s">
        <v>125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95" customHeight="1">
      <c r="B101" s="122"/>
      <c r="D101" s="123" t="s">
        <v>825</v>
      </c>
      <c r="E101" s="124"/>
      <c r="F101" s="124"/>
      <c r="G101" s="124"/>
      <c r="H101" s="124"/>
      <c r="I101" s="124"/>
      <c r="J101" s="125">
        <f>J141</f>
        <v>0</v>
      </c>
      <c r="L101" s="122"/>
    </row>
    <row r="102" spans="1:47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47" s="2" customFormat="1" ht="6.9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47" s="2" customFormat="1" ht="6.9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24.9" customHeight="1">
      <c r="A108" s="26"/>
      <c r="B108" s="27"/>
      <c r="C108" s="18" t="s">
        <v>126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12" customHeight="1">
      <c r="A110" s="26"/>
      <c r="B110" s="27"/>
      <c r="C110" s="23" t="s">
        <v>11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16.5" customHeight="1">
      <c r="A111" s="26"/>
      <c r="B111" s="27"/>
      <c r="C111" s="26"/>
      <c r="D111" s="26"/>
      <c r="E111" s="219" t="str">
        <f>E7</f>
        <v>Obecný Úrad v obci Gemerská Poloma</v>
      </c>
      <c r="F111" s="220"/>
      <c r="G111" s="220"/>
      <c r="H111" s="220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1" customFormat="1" ht="12" customHeight="1">
      <c r="B112" s="17"/>
      <c r="C112" s="23" t="s">
        <v>106</v>
      </c>
      <c r="L112" s="17"/>
    </row>
    <row r="113" spans="1:65" s="2" customFormat="1" ht="16.5" customHeight="1">
      <c r="A113" s="26"/>
      <c r="B113" s="27"/>
      <c r="C113" s="26"/>
      <c r="D113" s="26"/>
      <c r="E113" s="219" t="s">
        <v>743</v>
      </c>
      <c r="F113" s="218"/>
      <c r="G113" s="218"/>
      <c r="H113" s="218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744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77" t="str">
        <f>E11</f>
        <v>SO01.OSV - Výmena osvetlenia</v>
      </c>
      <c r="F115" s="218"/>
      <c r="G115" s="218"/>
      <c r="H115" s="218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15</v>
      </c>
      <c r="D117" s="26"/>
      <c r="E117" s="26"/>
      <c r="F117" s="21" t="str">
        <f>F14</f>
        <v>Obec Gemerská Poloma</v>
      </c>
      <c r="G117" s="26"/>
      <c r="H117" s="26"/>
      <c r="I117" s="23" t="s">
        <v>17</v>
      </c>
      <c r="J117" s="52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18</v>
      </c>
      <c r="D119" s="26"/>
      <c r="E119" s="26"/>
      <c r="F119" s="21" t="str">
        <f>E17</f>
        <v>Obec Gemerská Poloma</v>
      </c>
      <c r="G119" s="26"/>
      <c r="H119" s="26"/>
      <c r="I119" s="23" t="s">
        <v>23</v>
      </c>
      <c r="J119" s="24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>
      <c r="A120" s="26"/>
      <c r="B120" s="27"/>
      <c r="C120" s="23" t="s">
        <v>21</v>
      </c>
      <c r="D120" s="26"/>
      <c r="E120" s="26"/>
      <c r="F120" s="21" t="str">
        <f>IF(E20="","",E20)</f>
        <v xml:space="preserve"> </v>
      </c>
      <c r="G120" s="26"/>
      <c r="H120" s="26"/>
      <c r="I120" s="23" t="s">
        <v>26</v>
      </c>
      <c r="J120" s="24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6"/>
      <c r="B122" s="127"/>
      <c r="C122" s="128" t="s">
        <v>127</v>
      </c>
      <c r="D122" s="129" t="s">
        <v>54</v>
      </c>
      <c r="E122" s="129" t="s">
        <v>50</v>
      </c>
      <c r="F122" s="129" t="s">
        <v>51</v>
      </c>
      <c r="G122" s="129" t="s">
        <v>128</v>
      </c>
      <c r="H122" s="129" t="s">
        <v>129</v>
      </c>
      <c r="I122" s="129" t="s">
        <v>130</v>
      </c>
      <c r="J122" s="130" t="s">
        <v>110</v>
      </c>
      <c r="K122" s="131" t="s">
        <v>131</v>
      </c>
      <c r="L122" s="132"/>
      <c r="M122" s="59" t="s">
        <v>1</v>
      </c>
      <c r="N122" s="60" t="s">
        <v>33</v>
      </c>
      <c r="O122" s="60" t="s">
        <v>132</v>
      </c>
      <c r="P122" s="60" t="s">
        <v>133</v>
      </c>
      <c r="Q122" s="60" t="s">
        <v>134</v>
      </c>
      <c r="R122" s="60" t="s">
        <v>135</v>
      </c>
      <c r="S122" s="60" t="s">
        <v>136</v>
      </c>
      <c r="T122" s="61" t="s">
        <v>137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5" customHeight="1">
      <c r="A123" s="26"/>
      <c r="B123" s="27"/>
      <c r="C123" s="66" t="s">
        <v>111</v>
      </c>
      <c r="D123" s="26"/>
      <c r="E123" s="26"/>
      <c r="F123" s="26"/>
      <c r="G123" s="26"/>
      <c r="H123" s="26"/>
      <c r="I123" s="26"/>
      <c r="J123" s="133">
        <f>BK123</f>
        <v>0</v>
      </c>
      <c r="K123" s="26"/>
      <c r="L123" s="27"/>
      <c r="M123" s="62"/>
      <c r="N123" s="53"/>
      <c r="O123" s="63"/>
      <c r="P123" s="134">
        <f>P124</f>
        <v>198.88800000000003</v>
      </c>
      <c r="Q123" s="63"/>
      <c r="R123" s="134">
        <f>R124</f>
        <v>1.0590899999999999</v>
      </c>
      <c r="S123" s="63"/>
      <c r="T123" s="135">
        <f>T124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68</v>
      </c>
      <c r="AU123" s="14" t="s">
        <v>112</v>
      </c>
      <c r="BK123" s="136">
        <f>BK124</f>
        <v>0</v>
      </c>
    </row>
    <row r="124" spans="1:65" s="12" customFormat="1" ht="25.95" customHeight="1">
      <c r="B124" s="137"/>
      <c r="D124" s="138" t="s">
        <v>68</v>
      </c>
      <c r="E124" s="139" t="s">
        <v>314</v>
      </c>
      <c r="F124" s="139" t="s">
        <v>383</v>
      </c>
      <c r="J124" s="140">
        <f>BK124</f>
        <v>0</v>
      </c>
      <c r="L124" s="137"/>
      <c r="M124" s="141"/>
      <c r="N124" s="142"/>
      <c r="O124" s="142"/>
      <c r="P124" s="143">
        <f>P125+P141</f>
        <v>198.88800000000003</v>
      </c>
      <c r="Q124" s="142"/>
      <c r="R124" s="143">
        <f>R125+R141</f>
        <v>1.0590899999999999</v>
      </c>
      <c r="S124" s="142"/>
      <c r="T124" s="144">
        <f>T125+T141</f>
        <v>0</v>
      </c>
      <c r="AR124" s="138" t="s">
        <v>153</v>
      </c>
      <c r="AT124" s="145" t="s">
        <v>68</v>
      </c>
      <c r="AU124" s="145" t="s">
        <v>69</v>
      </c>
      <c r="AY124" s="138" t="s">
        <v>140</v>
      </c>
      <c r="BK124" s="146">
        <f>BK125+BK141</f>
        <v>0</v>
      </c>
    </row>
    <row r="125" spans="1:65" s="12" customFormat="1" ht="22.95" customHeight="1">
      <c r="B125" s="137"/>
      <c r="D125" s="138" t="s">
        <v>68</v>
      </c>
      <c r="E125" s="147" t="s">
        <v>384</v>
      </c>
      <c r="F125" s="147" t="s">
        <v>385</v>
      </c>
      <c r="J125" s="148">
        <f>BK125</f>
        <v>0</v>
      </c>
      <c r="L125" s="137"/>
      <c r="M125" s="141"/>
      <c r="N125" s="142"/>
      <c r="O125" s="142"/>
      <c r="P125" s="143">
        <f>SUM(P126:P140)</f>
        <v>198.88800000000003</v>
      </c>
      <c r="Q125" s="142"/>
      <c r="R125" s="143">
        <f>SUM(R126:R140)</f>
        <v>1.0590899999999999</v>
      </c>
      <c r="S125" s="142"/>
      <c r="T125" s="144">
        <f>SUM(T126:T140)</f>
        <v>0</v>
      </c>
      <c r="AR125" s="138" t="s">
        <v>153</v>
      </c>
      <c r="AT125" s="145" t="s">
        <v>68</v>
      </c>
      <c r="AU125" s="145" t="s">
        <v>77</v>
      </c>
      <c r="AY125" s="138" t="s">
        <v>140</v>
      </c>
      <c r="BK125" s="146">
        <f>SUM(BK126:BK140)</f>
        <v>0</v>
      </c>
    </row>
    <row r="126" spans="1:65" s="2" customFormat="1" ht="24.15" customHeight="1">
      <c r="A126" s="26"/>
      <c r="B126" s="149"/>
      <c r="C126" s="150" t="s">
        <v>77</v>
      </c>
      <c r="D126" s="150" t="s">
        <v>142</v>
      </c>
      <c r="E126" s="151" t="s">
        <v>826</v>
      </c>
      <c r="F126" s="152" t="s">
        <v>827</v>
      </c>
      <c r="G126" s="153" t="s">
        <v>211</v>
      </c>
      <c r="H126" s="154">
        <v>316</v>
      </c>
      <c r="I126" s="155"/>
      <c r="J126" s="155">
        <f t="shared" ref="J126:J140" si="0">ROUND(I126*H126,2)</f>
        <v>0</v>
      </c>
      <c r="K126" s="156"/>
      <c r="L126" s="27"/>
      <c r="M126" s="157" t="s">
        <v>1</v>
      </c>
      <c r="N126" s="158" t="s">
        <v>35</v>
      </c>
      <c r="O126" s="159">
        <v>8.5000000000000006E-2</v>
      </c>
      <c r="P126" s="159">
        <f t="shared" ref="P126:P140" si="1">O126*H126</f>
        <v>26.860000000000003</v>
      </c>
      <c r="Q126" s="159">
        <v>0</v>
      </c>
      <c r="R126" s="159">
        <f t="shared" ref="R126:R140" si="2">Q126*H126</f>
        <v>0</v>
      </c>
      <c r="S126" s="159">
        <v>0</v>
      </c>
      <c r="T126" s="160">
        <f t="shared" ref="T126:T140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1" t="s">
        <v>389</v>
      </c>
      <c r="AT126" s="161" t="s">
        <v>142</v>
      </c>
      <c r="AU126" s="161" t="s">
        <v>91</v>
      </c>
      <c r="AY126" s="14" t="s">
        <v>140</v>
      </c>
      <c r="BE126" s="162">
        <f t="shared" ref="BE126:BE140" si="4">IF(N126="základná",J126,0)</f>
        <v>0</v>
      </c>
      <c r="BF126" s="162">
        <f t="shared" ref="BF126:BF140" si="5">IF(N126="znížená",J126,0)</f>
        <v>0</v>
      </c>
      <c r="BG126" s="162">
        <f t="shared" ref="BG126:BG140" si="6">IF(N126="zákl. prenesená",J126,0)</f>
        <v>0</v>
      </c>
      <c r="BH126" s="162">
        <f t="shared" ref="BH126:BH140" si="7">IF(N126="zníž. prenesená",J126,0)</f>
        <v>0</v>
      </c>
      <c r="BI126" s="162">
        <f t="shared" ref="BI126:BI140" si="8">IF(N126="nulová",J126,0)</f>
        <v>0</v>
      </c>
      <c r="BJ126" s="14" t="s">
        <v>91</v>
      </c>
      <c r="BK126" s="162">
        <f t="shared" ref="BK126:BK140" si="9">ROUND(I126*H126,2)</f>
        <v>0</v>
      </c>
      <c r="BL126" s="14" t="s">
        <v>389</v>
      </c>
      <c r="BM126" s="161" t="s">
        <v>828</v>
      </c>
    </row>
    <row r="127" spans="1:65" s="2" customFormat="1" ht="16.5" customHeight="1">
      <c r="A127" s="26"/>
      <c r="B127" s="149"/>
      <c r="C127" s="163" t="s">
        <v>91</v>
      </c>
      <c r="D127" s="163" t="s">
        <v>314</v>
      </c>
      <c r="E127" s="164" t="s">
        <v>829</v>
      </c>
      <c r="F127" s="165" t="s">
        <v>830</v>
      </c>
      <c r="G127" s="166" t="s">
        <v>211</v>
      </c>
      <c r="H127" s="167">
        <v>316</v>
      </c>
      <c r="I127" s="168"/>
      <c r="J127" s="168">
        <f t="shared" si="0"/>
        <v>0</v>
      </c>
      <c r="K127" s="169"/>
      <c r="L127" s="170"/>
      <c r="M127" s="171" t="s">
        <v>1</v>
      </c>
      <c r="N127" s="172" t="s">
        <v>35</v>
      </c>
      <c r="O127" s="159">
        <v>0</v>
      </c>
      <c r="P127" s="159">
        <f t="shared" si="1"/>
        <v>0</v>
      </c>
      <c r="Q127" s="159">
        <v>1E-4</v>
      </c>
      <c r="R127" s="159">
        <f t="shared" si="2"/>
        <v>3.1600000000000003E-2</v>
      </c>
      <c r="S127" s="159">
        <v>0</v>
      </c>
      <c r="T127" s="160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1" t="s">
        <v>806</v>
      </c>
      <c r="AT127" s="161" t="s">
        <v>314</v>
      </c>
      <c r="AU127" s="161" t="s">
        <v>91</v>
      </c>
      <c r="AY127" s="14" t="s">
        <v>140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4" t="s">
        <v>91</v>
      </c>
      <c r="BK127" s="162">
        <f t="shared" si="9"/>
        <v>0</v>
      </c>
      <c r="BL127" s="14" t="s">
        <v>806</v>
      </c>
      <c r="BM127" s="161" t="s">
        <v>831</v>
      </c>
    </row>
    <row r="128" spans="1:65" s="2" customFormat="1" ht="21.75" customHeight="1">
      <c r="A128" s="26"/>
      <c r="B128" s="149"/>
      <c r="C128" s="150" t="s">
        <v>153</v>
      </c>
      <c r="D128" s="150" t="s">
        <v>142</v>
      </c>
      <c r="E128" s="151" t="s">
        <v>832</v>
      </c>
      <c r="F128" s="152" t="s">
        <v>833</v>
      </c>
      <c r="G128" s="153" t="s">
        <v>343</v>
      </c>
      <c r="H128" s="154">
        <v>73</v>
      </c>
      <c r="I128" s="155"/>
      <c r="J128" s="155">
        <f t="shared" si="0"/>
        <v>0</v>
      </c>
      <c r="K128" s="156"/>
      <c r="L128" s="27"/>
      <c r="M128" s="157" t="s">
        <v>1</v>
      </c>
      <c r="N128" s="158" t="s">
        <v>35</v>
      </c>
      <c r="O128" s="159">
        <v>0.28000000000000003</v>
      </c>
      <c r="P128" s="159">
        <f t="shared" si="1"/>
        <v>20.440000000000001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389</v>
      </c>
      <c r="AT128" s="161" t="s">
        <v>142</v>
      </c>
      <c r="AU128" s="161" t="s">
        <v>91</v>
      </c>
      <c r="AY128" s="14" t="s">
        <v>140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4" t="s">
        <v>91</v>
      </c>
      <c r="BK128" s="162">
        <f t="shared" si="9"/>
        <v>0</v>
      </c>
      <c r="BL128" s="14" t="s">
        <v>389</v>
      </c>
      <c r="BM128" s="161" t="s">
        <v>834</v>
      </c>
    </row>
    <row r="129" spans="1:65" s="2" customFormat="1" ht="24.15" customHeight="1">
      <c r="A129" s="26"/>
      <c r="B129" s="149"/>
      <c r="C129" s="163" t="s">
        <v>146</v>
      </c>
      <c r="D129" s="163" t="s">
        <v>314</v>
      </c>
      <c r="E129" s="164" t="s">
        <v>835</v>
      </c>
      <c r="F129" s="165" t="s">
        <v>836</v>
      </c>
      <c r="G129" s="166" t="s">
        <v>343</v>
      </c>
      <c r="H129" s="167">
        <v>60</v>
      </c>
      <c r="I129" s="168"/>
      <c r="J129" s="168">
        <f t="shared" si="0"/>
        <v>0</v>
      </c>
      <c r="K129" s="169"/>
      <c r="L129" s="170"/>
      <c r="M129" s="171" t="s">
        <v>1</v>
      </c>
      <c r="N129" s="172" t="s">
        <v>35</v>
      </c>
      <c r="O129" s="159">
        <v>0</v>
      </c>
      <c r="P129" s="159">
        <f t="shared" si="1"/>
        <v>0</v>
      </c>
      <c r="Q129" s="159">
        <v>6.4999999999999997E-3</v>
      </c>
      <c r="R129" s="159">
        <f t="shared" si="2"/>
        <v>0.38999999999999996</v>
      </c>
      <c r="S129" s="159">
        <v>0</v>
      </c>
      <c r="T129" s="16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806</v>
      </c>
      <c r="AT129" s="161" t="s">
        <v>314</v>
      </c>
      <c r="AU129" s="161" t="s">
        <v>91</v>
      </c>
      <c r="AY129" s="14" t="s">
        <v>140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4" t="s">
        <v>91</v>
      </c>
      <c r="BK129" s="162">
        <f t="shared" si="9"/>
        <v>0</v>
      </c>
      <c r="BL129" s="14" t="s">
        <v>806</v>
      </c>
      <c r="BM129" s="161" t="s">
        <v>837</v>
      </c>
    </row>
    <row r="130" spans="1:65" s="2" customFormat="1" ht="16.5" customHeight="1">
      <c r="A130" s="26"/>
      <c r="B130" s="149"/>
      <c r="C130" s="163" t="s">
        <v>160</v>
      </c>
      <c r="D130" s="163" t="s">
        <v>314</v>
      </c>
      <c r="E130" s="164" t="s">
        <v>838</v>
      </c>
      <c r="F130" s="165" t="s">
        <v>839</v>
      </c>
      <c r="G130" s="166" t="s">
        <v>343</v>
      </c>
      <c r="H130" s="167">
        <v>8</v>
      </c>
      <c r="I130" s="168"/>
      <c r="J130" s="168">
        <f t="shared" si="0"/>
        <v>0</v>
      </c>
      <c r="K130" s="169"/>
      <c r="L130" s="170"/>
      <c r="M130" s="171" t="s">
        <v>1</v>
      </c>
      <c r="N130" s="172" t="s">
        <v>35</v>
      </c>
      <c r="O130" s="159">
        <v>0</v>
      </c>
      <c r="P130" s="159">
        <f t="shared" si="1"/>
        <v>0</v>
      </c>
      <c r="Q130" s="159">
        <v>7.5000000000000002E-4</v>
      </c>
      <c r="R130" s="159">
        <f t="shared" si="2"/>
        <v>6.0000000000000001E-3</v>
      </c>
      <c r="S130" s="159">
        <v>0</v>
      </c>
      <c r="T130" s="16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806</v>
      </c>
      <c r="AT130" s="161" t="s">
        <v>314</v>
      </c>
      <c r="AU130" s="161" t="s">
        <v>91</v>
      </c>
      <c r="AY130" s="14" t="s">
        <v>140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4" t="s">
        <v>91</v>
      </c>
      <c r="BK130" s="162">
        <f t="shared" si="9"/>
        <v>0</v>
      </c>
      <c r="BL130" s="14" t="s">
        <v>806</v>
      </c>
      <c r="BM130" s="161" t="s">
        <v>840</v>
      </c>
    </row>
    <row r="131" spans="1:65" s="2" customFormat="1" ht="16.5" customHeight="1">
      <c r="A131" s="26"/>
      <c r="B131" s="149"/>
      <c r="C131" s="163" t="s">
        <v>148</v>
      </c>
      <c r="D131" s="163" t="s">
        <v>314</v>
      </c>
      <c r="E131" s="164" t="s">
        <v>841</v>
      </c>
      <c r="F131" s="165" t="s">
        <v>842</v>
      </c>
      <c r="G131" s="166" t="s">
        <v>343</v>
      </c>
      <c r="H131" s="167">
        <v>5</v>
      </c>
      <c r="I131" s="168"/>
      <c r="J131" s="168">
        <f t="shared" si="0"/>
        <v>0</v>
      </c>
      <c r="K131" s="169"/>
      <c r="L131" s="170"/>
      <c r="M131" s="171" t="s">
        <v>1</v>
      </c>
      <c r="N131" s="172" t="s">
        <v>35</v>
      </c>
      <c r="O131" s="159">
        <v>0</v>
      </c>
      <c r="P131" s="159">
        <f t="shared" si="1"/>
        <v>0</v>
      </c>
      <c r="Q131" s="159">
        <v>1.75E-3</v>
      </c>
      <c r="R131" s="159">
        <f t="shared" si="2"/>
        <v>8.7500000000000008E-3</v>
      </c>
      <c r="S131" s="159">
        <v>0</v>
      </c>
      <c r="T131" s="16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806</v>
      </c>
      <c r="AT131" s="161" t="s">
        <v>314</v>
      </c>
      <c r="AU131" s="161" t="s">
        <v>91</v>
      </c>
      <c r="AY131" s="14" t="s">
        <v>140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4" t="s">
        <v>91</v>
      </c>
      <c r="BK131" s="162">
        <f t="shared" si="9"/>
        <v>0</v>
      </c>
      <c r="BL131" s="14" t="s">
        <v>806</v>
      </c>
      <c r="BM131" s="161" t="s">
        <v>843</v>
      </c>
    </row>
    <row r="132" spans="1:65" s="2" customFormat="1" ht="21.75" customHeight="1">
      <c r="A132" s="26"/>
      <c r="B132" s="149"/>
      <c r="C132" s="150" t="s">
        <v>167</v>
      </c>
      <c r="D132" s="150" t="s">
        <v>142</v>
      </c>
      <c r="E132" s="151" t="s">
        <v>844</v>
      </c>
      <c r="F132" s="152" t="s">
        <v>845</v>
      </c>
      <c r="G132" s="153" t="s">
        <v>343</v>
      </c>
      <c r="H132" s="154">
        <v>79</v>
      </c>
      <c r="I132" s="155"/>
      <c r="J132" s="155">
        <f t="shared" si="0"/>
        <v>0</v>
      </c>
      <c r="K132" s="156"/>
      <c r="L132" s="27"/>
      <c r="M132" s="157" t="s">
        <v>1</v>
      </c>
      <c r="N132" s="158" t="s">
        <v>35</v>
      </c>
      <c r="O132" s="159">
        <v>0.35</v>
      </c>
      <c r="P132" s="159">
        <f t="shared" si="1"/>
        <v>27.65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389</v>
      </c>
      <c r="AT132" s="161" t="s">
        <v>142</v>
      </c>
      <c r="AU132" s="161" t="s">
        <v>91</v>
      </c>
      <c r="AY132" s="14" t="s">
        <v>140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91</v>
      </c>
      <c r="BK132" s="162">
        <f t="shared" si="9"/>
        <v>0</v>
      </c>
      <c r="BL132" s="14" t="s">
        <v>389</v>
      </c>
      <c r="BM132" s="161" t="s">
        <v>846</v>
      </c>
    </row>
    <row r="133" spans="1:65" s="2" customFormat="1" ht="24.15" customHeight="1">
      <c r="A133" s="26"/>
      <c r="B133" s="149"/>
      <c r="C133" s="163" t="s">
        <v>171</v>
      </c>
      <c r="D133" s="163" t="s">
        <v>314</v>
      </c>
      <c r="E133" s="164" t="s">
        <v>847</v>
      </c>
      <c r="F133" s="165" t="s">
        <v>848</v>
      </c>
      <c r="G133" s="166" t="s">
        <v>343</v>
      </c>
      <c r="H133" s="167">
        <v>74</v>
      </c>
      <c r="I133" s="168"/>
      <c r="J133" s="168">
        <f t="shared" si="0"/>
        <v>0</v>
      </c>
      <c r="K133" s="169"/>
      <c r="L133" s="170"/>
      <c r="M133" s="171" t="s">
        <v>1</v>
      </c>
      <c r="N133" s="172" t="s">
        <v>35</v>
      </c>
      <c r="O133" s="159">
        <v>0</v>
      </c>
      <c r="P133" s="159">
        <f t="shared" si="1"/>
        <v>0</v>
      </c>
      <c r="Q133" s="159">
        <v>6.4999999999999997E-3</v>
      </c>
      <c r="R133" s="159">
        <f t="shared" si="2"/>
        <v>0.48099999999999998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849</v>
      </c>
      <c r="AT133" s="161" t="s">
        <v>314</v>
      </c>
      <c r="AU133" s="161" t="s">
        <v>91</v>
      </c>
      <c r="AY133" s="14" t="s">
        <v>140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91</v>
      </c>
      <c r="BK133" s="162">
        <f t="shared" si="9"/>
        <v>0</v>
      </c>
      <c r="BL133" s="14" t="s">
        <v>389</v>
      </c>
      <c r="BM133" s="161" t="s">
        <v>850</v>
      </c>
    </row>
    <row r="134" spans="1:65" s="2" customFormat="1" ht="24.15" customHeight="1">
      <c r="A134" s="26"/>
      <c r="B134" s="149"/>
      <c r="C134" s="163" t="s">
        <v>175</v>
      </c>
      <c r="D134" s="163" t="s">
        <v>314</v>
      </c>
      <c r="E134" s="164" t="s">
        <v>851</v>
      </c>
      <c r="F134" s="165" t="s">
        <v>852</v>
      </c>
      <c r="G134" s="166" t="s">
        <v>343</v>
      </c>
      <c r="H134" s="167">
        <v>5</v>
      </c>
      <c r="I134" s="168"/>
      <c r="J134" s="168">
        <f t="shared" si="0"/>
        <v>0</v>
      </c>
      <c r="K134" s="169"/>
      <c r="L134" s="170"/>
      <c r="M134" s="171" t="s">
        <v>1</v>
      </c>
      <c r="N134" s="172" t="s">
        <v>35</v>
      </c>
      <c r="O134" s="159">
        <v>0</v>
      </c>
      <c r="P134" s="159">
        <f t="shared" si="1"/>
        <v>0</v>
      </c>
      <c r="Q134" s="159">
        <v>6.4999999999999997E-3</v>
      </c>
      <c r="R134" s="159">
        <f t="shared" si="2"/>
        <v>3.2500000000000001E-2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849</v>
      </c>
      <c r="AT134" s="161" t="s">
        <v>314</v>
      </c>
      <c r="AU134" s="161" t="s">
        <v>91</v>
      </c>
      <c r="AY134" s="14" t="s">
        <v>140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91</v>
      </c>
      <c r="BK134" s="162">
        <f t="shared" si="9"/>
        <v>0</v>
      </c>
      <c r="BL134" s="14" t="s">
        <v>389</v>
      </c>
      <c r="BM134" s="161" t="s">
        <v>853</v>
      </c>
    </row>
    <row r="135" spans="1:65" s="2" customFormat="1" ht="21.75" customHeight="1">
      <c r="A135" s="26"/>
      <c r="B135" s="149"/>
      <c r="C135" s="150" t="s">
        <v>179</v>
      </c>
      <c r="D135" s="150" t="s">
        <v>142</v>
      </c>
      <c r="E135" s="151" t="s">
        <v>854</v>
      </c>
      <c r="F135" s="152" t="s">
        <v>855</v>
      </c>
      <c r="G135" s="153" t="s">
        <v>343</v>
      </c>
      <c r="H135" s="154">
        <v>10</v>
      </c>
      <c r="I135" s="155"/>
      <c r="J135" s="155">
        <f t="shared" si="0"/>
        <v>0</v>
      </c>
      <c r="K135" s="156"/>
      <c r="L135" s="27"/>
      <c r="M135" s="157" t="s">
        <v>1</v>
      </c>
      <c r="N135" s="158" t="s">
        <v>35</v>
      </c>
      <c r="O135" s="159">
        <v>0.37</v>
      </c>
      <c r="P135" s="159">
        <f t="shared" si="1"/>
        <v>3.7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389</v>
      </c>
      <c r="AT135" s="161" t="s">
        <v>142</v>
      </c>
      <c r="AU135" s="161" t="s">
        <v>91</v>
      </c>
      <c r="AY135" s="14" t="s">
        <v>140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91</v>
      </c>
      <c r="BK135" s="162">
        <f t="shared" si="9"/>
        <v>0</v>
      </c>
      <c r="BL135" s="14" t="s">
        <v>389</v>
      </c>
      <c r="BM135" s="161" t="s">
        <v>856</v>
      </c>
    </row>
    <row r="136" spans="1:65" s="2" customFormat="1" ht="16.5" customHeight="1">
      <c r="A136" s="26"/>
      <c r="B136" s="149"/>
      <c r="C136" s="163" t="s">
        <v>183</v>
      </c>
      <c r="D136" s="163" t="s">
        <v>314</v>
      </c>
      <c r="E136" s="164" t="s">
        <v>857</v>
      </c>
      <c r="F136" s="165" t="s">
        <v>858</v>
      </c>
      <c r="G136" s="166" t="s">
        <v>343</v>
      </c>
      <c r="H136" s="167">
        <v>10</v>
      </c>
      <c r="I136" s="168"/>
      <c r="J136" s="168">
        <f t="shared" si="0"/>
        <v>0</v>
      </c>
      <c r="K136" s="169"/>
      <c r="L136" s="170"/>
      <c r="M136" s="171" t="s">
        <v>1</v>
      </c>
      <c r="N136" s="172" t="s">
        <v>35</v>
      </c>
      <c r="O136" s="159">
        <v>0</v>
      </c>
      <c r="P136" s="159">
        <f t="shared" si="1"/>
        <v>0</v>
      </c>
      <c r="Q136" s="159">
        <v>6.4999999999999997E-3</v>
      </c>
      <c r="R136" s="159">
        <f t="shared" si="2"/>
        <v>6.5000000000000002E-2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849</v>
      </c>
      <c r="AT136" s="161" t="s">
        <v>314</v>
      </c>
      <c r="AU136" s="161" t="s">
        <v>91</v>
      </c>
      <c r="AY136" s="14" t="s">
        <v>140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91</v>
      </c>
      <c r="BK136" s="162">
        <f t="shared" si="9"/>
        <v>0</v>
      </c>
      <c r="BL136" s="14" t="s">
        <v>389</v>
      </c>
      <c r="BM136" s="161" t="s">
        <v>859</v>
      </c>
    </row>
    <row r="137" spans="1:65" s="2" customFormat="1" ht="21.75" customHeight="1">
      <c r="A137" s="26"/>
      <c r="B137" s="149"/>
      <c r="C137" s="150" t="s">
        <v>187</v>
      </c>
      <c r="D137" s="150" t="s">
        <v>142</v>
      </c>
      <c r="E137" s="151" t="s">
        <v>860</v>
      </c>
      <c r="F137" s="152" t="s">
        <v>861</v>
      </c>
      <c r="G137" s="153" t="s">
        <v>343</v>
      </c>
      <c r="H137" s="154">
        <v>158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35</v>
      </c>
      <c r="O137" s="159">
        <v>0.39</v>
      </c>
      <c r="P137" s="159">
        <f t="shared" si="1"/>
        <v>61.620000000000005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389</v>
      </c>
      <c r="AT137" s="161" t="s">
        <v>142</v>
      </c>
      <c r="AU137" s="161" t="s">
        <v>91</v>
      </c>
      <c r="AY137" s="14" t="s">
        <v>140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91</v>
      </c>
      <c r="BK137" s="162">
        <f t="shared" si="9"/>
        <v>0</v>
      </c>
      <c r="BL137" s="14" t="s">
        <v>389</v>
      </c>
      <c r="BM137" s="161" t="s">
        <v>862</v>
      </c>
    </row>
    <row r="138" spans="1:65" s="2" customFormat="1" ht="21.75" customHeight="1">
      <c r="A138" s="26"/>
      <c r="B138" s="149"/>
      <c r="C138" s="150" t="s">
        <v>192</v>
      </c>
      <c r="D138" s="150" t="s">
        <v>142</v>
      </c>
      <c r="E138" s="151" t="s">
        <v>863</v>
      </c>
      <c r="F138" s="152" t="s">
        <v>864</v>
      </c>
      <c r="G138" s="153" t="s">
        <v>211</v>
      </c>
      <c r="H138" s="154">
        <v>316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35</v>
      </c>
      <c r="O138" s="159">
        <v>2.8000000000000001E-2</v>
      </c>
      <c r="P138" s="159">
        <f t="shared" si="1"/>
        <v>8.8480000000000008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389</v>
      </c>
      <c r="AT138" s="161" t="s">
        <v>142</v>
      </c>
      <c r="AU138" s="161" t="s">
        <v>91</v>
      </c>
      <c r="AY138" s="14" t="s">
        <v>140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91</v>
      </c>
      <c r="BK138" s="162">
        <f t="shared" si="9"/>
        <v>0</v>
      </c>
      <c r="BL138" s="14" t="s">
        <v>389</v>
      </c>
      <c r="BM138" s="161" t="s">
        <v>865</v>
      </c>
    </row>
    <row r="139" spans="1:65" s="2" customFormat="1" ht="16.5" customHeight="1">
      <c r="A139" s="26"/>
      <c r="B139" s="149"/>
      <c r="C139" s="163" t="s">
        <v>196</v>
      </c>
      <c r="D139" s="163" t="s">
        <v>314</v>
      </c>
      <c r="E139" s="164" t="s">
        <v>866</v>
      </c>
      <c r="F139" s="165" t="s">
        <v>867</v>
      </c>
      <c r="G139" s="166" t="s">
        <v>211</v>
      </c>
      <c r="H139" s="167">
        <v>316</v>
      </c>
      <c r="I139" s="168"/>
      <c r="J139" s="168">
        <f t="shared" si="0"/>
        <v>0</v>
      </c>
      <c r="K139" s="169"/>
      <c r="L139" s="170"/>
      <c r="M139" s="171" t="s">
        <v>1</v>
      </c>
      <c r="N139" s="172" t="s">
        <v>35</v>
      </c>
      <c r="O139" s="159">
        <v>0</v>
      </c>
      <c r="P139" s="159">
        <f t="shared" si="1"/>
        <v>0</v>
      </c>
      <c r="Q139" s="159">
        <v>1.3999999999999999E-4</v>
      </c>
      <c r="R139" s="159">
        <f t="shared" si="2"/>
        <v>4.4239999999999995E-2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806</v>
      </c>
      <c r="AT139" s="161" t="s">
        <v>314</v>
      </c>
      <c r="AU139" s="161" t="s">
        <v>91</v>
      </c>
      <c r="AY139" s="14" t="s">
        <v>140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91</v>
      </c>
      <c r="BK139" s="162">
        <f t="shared" si="9"/>
        <v>0</v>
      </c>
      <c r="BL139" s="14" t="s">
        <v>806</v>
      </c>
      <c r="BM139" s="161" t="s">
        <v>868</v>
      </c>
    </row>
    <row r="140" spans="1:65" s="2" customFormat="1" ht="24.15" customHeight="1">
      <c r="A140" s="26"/>
      <c r="B140" s="149"/>
      <c r="C140" s="150" t="s">
        <v>200</v>
      </c>
      <c r="D140" s="150" t="s">
        <v>142</v>
      </c>
      <c r="E140" s="151" t="s">
        <v>869</v>
      </c>
      <c r="F140" s="152" t="s">
        <v>870</v>
      </c>
      <c r="G140" s="153" t="s">
        <v>343</v>
      </c>
      <c r="H140" s="154">
        <v>158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35</v>
      </c>
      <c r="O140" s="159">
        <v>0.315</v>
      </c>
      <c r="P140" s="159">
        <f t="shared" si="1"/>
        <v>49.77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389</v>
      </c>
      <c r="AT140" s="161" t="s">
        <v>142</v>
      </c>
      <c r="AU140" s="161" t="s">
        <v>91</v>
      </c>
      <c r="AY140" s="14" t="s">
        <v>140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91</v>
      </c>
      <c r="BK140" s="162">
        <f t="shared" si="9"/>
        <v>0</v>
      </c>
      <c r="BL140" s="14" t="s">
        <v>389</v>
      </c>
      <c r="BM140" s="161" t="s">
        <v>871</v>
      </c>
    </row>
    <row r="141" spans="1:65" s="12" customFormat="1" ht="22.95" customHeight="1">
      <c r="B141" s="137"/>
      <c r="D141" s="138" t="s">
        <v>68</v>
      </c>
      <c r="E141" s="147" t="s">
        <v>872</v>
      </c>
      <c r="F141" s="147" t="s">
        <v>873</v>
      </c>
      <c r="J141" s="148">
        <f>BK141</f>
        <v>0</v>
      </c>
      <c r="L141" s="137"/>
      <c r="M141" s="141"/>
      <c r="N141" s="142"/>
      <c r="O141" s="142"/>
      <c r="P141" s="143">
        <f>SUM(P142:P144)</f>
        <v>0</v>
      </c>
      <c r="Q141" s="142"/>
      <c r="R141" s="143">
        <f>SUM(R142:R144)</f>
        <v>0</v>
      </c>
      <c r="S141" s="142"/>
      <c r="T141" s="144">
        <f>SUM(T142:T144)</f>
        <v>0</v>
      </c>
      <c r="AR141" s="138" t="s">
        <v>77</v>
      </c>
      <c r="AT141" s="145" t="s">
        <v>68</v>
      </c>
      <c r="AU141" s="145" t="s">
        <v>77</v>
      </c>
      <c r="AY141" s="138" t="s">
        <v>140</v>
      </c>
      <c r="BK141" s="146">
        <f>SUM(BK142:BK144)</f>
        <v>0</v>
      </c>
    </row>
    <row r="142" spans="1:65" s="2" customFormat="1" ht="16.5" customHeight="1">
      <c r="A142" s="26"/>
      <c r="B142" s="149"/>
      <c r="C142" s="150" t="s">
        <v>204</v>
      </c>
      <c r="D142" s="150" t="s">
        <v>142</v>
      </c>
      <c r="E142" s="151" t="s">
        <v>874</v>
      </c>
      <c r="F142" s="152" t="s">
        <v>875</v>
      </c>
      <c r="G142" s="153" t="s">
        <v>553</v>
      </c>
      <c r="H142" s="154">
        <v>16</v>
      </c>
      <c r="I142" s="155"/>
      <c r="J142" s="155">
        <f>ROUND(I142*H142,2)</f>
        <v>0</v>
      </c>
      <c r="K142" s="156"/>
      <c r="L142" s="27"/>
      <c r="M142" s="157" t="s">
        <v>1</v>
      </c>
      <c r="N142" s="158" t="s">
        <v>35</v>
      </c>
      <c r="O142" s="159">
        <v>0</v>
      </c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146</v>
      </c>
      <c r="AT142" s="161" t="s">
        <v>142</v>
      </c>
      <c r="AU142" s="161" t="s">
        <v>91</v>
      </c>
      <c r="AY142" s="14" t="s">
        <v>140</v>
      </c>
      <c r="BE142" s="162">
        <f>IF(N142="základná",J142,0)</f>
        <v>0</v>
      </c>
      <c r="BF142" s="162">
        <f>IF(N142="znížená",J142,0)</f>
        <v>0</v>
      </c>
      <c r="BG142" s="162">
        <f>IF(N142="zákl. prenesená",J142,0)</f>
        <v>0</v>
      </c>
      <c r="BH142" s="162">
        <f>IF(N142="zníž. prenesená",J142,0)</f>
        <v>0</v>
      </c>
      <c r="BI142" s="162">
        <f>IF(N142="nulová",J142,0)</f>
        <v>0</v>
      </c>
      <c r="BJ142" s="14" t="s">
        <v>91</v>
      </c>
      <c r="BK142" s="162">
        <f>ROUND(I142*H142,2)</f>
        <v>0</v>
      </c>
      <c r="BL142" s="14" t="s">
        <v>146</v>
      </c>
      <c r="BM142" s="161" t="s">
        <v>876</v>
      </c>
    </row>
    <row r="143" spans="1:65" s="2" customFormat="1" ht="16.5" customHeight="1">
      <c r="A143" s="26"/>
      <c r="B143" s="149"/>
      <c r="C143" s="150" t="s">
        <v>208</v>
      </c>
      <c r="D143" s="150" t="s">
        <v>142</v>
      </c>
      <c r="E143" s="151" t="s">
        <v>877</v>
      </c>
      <c r="F143" s="152" t="s">
        <v>878</v>
      </c>
      <c r="G143" s="153" t="s">
        <v>553</v>
      </c>
      <c r="H143" s="154">
        <v>48</v>
      </c>
      <c r="I143" s="155"/>
      <c r="J143" s="155">
        <f>ROUND(I143*H143,2)</f>
        <v>0</v>
      </c>
      <c r="K143" s="156"/>
      <c r="L143" s="27"/>
      <c r="M143" s="157" t="s">
        <v>1</v>
      </c>
      <c r="N143" s="158" t="s">
        <v>35</v>
      </c>
      <c r="O143" s="159">
        <v>0</v>
      </c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146</v>
      </c>
      <c r="AT143" s="161" t="s">
        <v>142</v>
      </c>
      <c r="AU143" s="161" t="s">
        <v>91</v>
      </c>
      <c r="AY143" s="14" t="s">
        <v>140</v>
      </c>
      <c r="BE143" s="162">
        <f>IF(N143="základná",J143,0)</f>
        <v>0</v>
      </c>
      <c r="BF143" s="162">
        <f>IF(N143="znížená",J143,0)</f>
        <v>0</v>
      </c>
      <c r="BG143" s="162">
        <f>IF(N143="zákl. prenesená",J143,0)</f>
        <v>0</v>
      </c>
      <c r="BH143" s="162">
        <f>IF(N143="zníž. prenesená",J143,0)</f>
        <v>0</v>
      </c>
      <c r="BI143" s="162">
        <f>IF(N143="nulová",J143,0)</f>
        <v>0</v>
      </c>
      <c r="BJ143" s="14" t="s">
        <v>91</v>
      </c>
      <c r="BK143" s="162">
        <f>ROUND(I143*H143,2)</f>
        <v>0</v>
      </c>
      <c r="BL143" s="14" t="s">
        <v>146</v>
      </c>
      <c r="BM143" s="161" t="s">
        <v>879</v>
      </c>
    </row>
    <row r="144" spans="1:65" s="2" customFormat="1" ht="16.5" customHeight="1">
      <c r="A144" s="26"/>
      <c r="B144" s="149"/>
      <c r="C144" s="150" t="s">
        <v>213</v>
      </c>
      <c r="D144" s="150" t="s">
        <v>142</v>
      </c>
      <c r="E144" s="151" t="s">
        <v>880</v>
      </c>
      <c r="F144" s="152" t="s">
        <v>881</v>
      </c>
      <c r="G144" s="153" t="s">
        <v>553</v>
      </c>
      <c r="H144" s="154">
        <v>48</v>
      </c>
      <c r="I144" s="155"/>
      <c r="J144" s="155">
        <f>ROUND(I144*H144,2)</f>
        <v>0</v>
      </c>
      <c r="K144" s="156"/>
      <c r="L144" s="27"/>
      <c r="M144" s="173" t="s">
        <v>1</v>
      </c>
      <c r="N144" s="174" t="s">
        <v>35</v>
      </c>
      <c r="O144" s="175">
        <v>0</v>
      </c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146</v>
      </c>
      <c r="AT144" s="161" t="s">
        <v>142</v>
      </c>
      <c r="AU144" s="161" t="s">
        <v>91</v>
      </c>
      <c r="AY144" s="14" t="s">
        <v>140</v>
      </c>
      <c r="BE144" s="162">
        <f>IF(N144="základná",J144,0)</f>
        <v>0</v>
      </c>
      <c r="BF144" s="162">
        <f>IF(N144="znížená",J144,0)</f>
        <v>0</v>
      </c>
      <c r="BG144" s="162">
        <f>IF(N144="zákl. prenesená",J144,0)</f>
        <v>0</v>
      </c>
      <c r="BH144" s="162">
        <f>IF(N144="zníž. prenesená",J144,0)</f>
        <v>0</v>
      </c>
      <c r="BI144" s="162">
        <f>IF(N144="nulová",J144,0)</f>
        <v>0</v>
      </c>
      <c r="BJ144" s="14" t="s">
        <v>91</v>
      </c>
      <c r="BK144" s="162">
        <f>ROUND(I144*H144,2)</f>
        <v>0</v>
      </c>
      <c r="BL144" s="14" t="s">
        <v>146</v>
      </c>
      <c r="BM144" s="161" t="s">
        <v>882</v>
      </c>
    </row>
    <row r="145" spans="1:31" s="2" customFormat="1" ht="6.9" customHeight="1">
      <c r="A145" s="26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8" spans="1:31">
      <c r="B148" s="222" t="s">
        <v>1306</v>
      </c>
      <c r="C148" s="222"/>
      <c r="D148" s="222"/>
      <c r="E148" s="222"/>
      <c r="F148" s="222"/>
      <c r="G148" s="222"/>
      <c r="H148" s="222"/>
      <c r="I148" s="222"/>
      <c r="J148" s="222"/>
    </row>
    <row r="149" spans="1:31">
      <c r="B149" s="222"/>
      <c r="C149" s="222"/>
      <c r="D149" s="222"/>
      <c r="E149" s="222"/>
      <c r="F149" s="222"/>
      <c r="G149" s="222"/>
      <c r="H149" s="222"/>
      <c r="I149" s="222"/>
      <c r="J149" s="222"/>
    </row>
    <row r="150" spans="1:31">
      <c r="B150" s="222"/>
      <c r="C150" s="222"/>
      <c r="D150" s="222"/>
      <c r="E150" s="222"/>
      <c r="F150" s="222"/>
      <c r="G150" s="222"/>
      <c r="H150" s="222"/>
      <c r="I150" s="222"/>
      <c r="J150" s="222"/>
    </row>
    <row r="151" spans="1:31">
      <c r="B151" s="222"/>
      <c r="C151" s="222"/>
      <c r="D151" s="222"/>
      <c r="E151" s="222"/>
      <c r="F151" s="222"/>
      <c r="G151" s="222"/>
      <c r="H151" s="222"/>
      <c r="I151" s="222"/>
      <c r="J151" s="222"/>
    </row>
    <row r="152" spans="1:31">
      <c r="B152" s="222"/>
      <c r="C152" s="222"/>
      <c r="D152" s="222"/>
      <c r="E152" s="222"/>
      <c r="F152" s="222"/>
      <c r="G152" s="222"/>
      <c r="H152" s="222"/>
      <c r="I152" s="222"/>
      <c r="J152" s="222"/>
    </row>
    <row r="155" spans="1:31">
      <c r="B155" s="222" t="s">
        <v>1307</v>
      </c>
      <c r="C155" s="222"/>
      <c r="D155" s="222"/>
      <c r="E155" s="222"/>
      <c r="F155" s="222"/>
      <c r="G155" s="222"/>
      <c r="H155" s="222"/>
      <c r="I155" s="222"/>
      <c r="J155" s="222"/>
    </row>
    <row r="156" spans="1:31">
      <c r="B156" s="222"/>
      <c r="C156" s="222"/>
      <c r="D156" s="222"/>
      <c r="E156" s="222"/>
      <c r="F156" s="222"/>
      <c r="G156" s="222"/>
      <c r="H156" s="222"/>
      <c r="I156" s="222"/>
      <c r="J156" s="222"/>
    </row>
    <row r="157" spans="1:31">
      <c r="B157" s="222"/>
      <c r="C157" s="222"/>
      <c r="D157" s="222"/>
      <c r="E157" s="222"/>
      <c r="F157" s="222"/>
      <c r="G157" s="222"/>
      <c r="H157" s="222"/>
      <c r="I157" s="222"/>
      <c r="J157" s="222"/>
    </row>
    <row r="158" spans="1:31">
      <c r="B158" s="222"/>
      <c r="C158" s="222"/>
      <c r="D158" s="222"/>
      <c r="E158" s="222"/>
      <c r="F158" s="222"/>
      <c r="G158" s="222"/>
      <c r="H158" s="222"/>
      <c r="I158" s="222"/>
      <c r="J158" s="222"/>
    </row>
    <row r="159" spans="1:31">
      <c r="B159" s="222"/>
      <c r="C159" s="222"/>
      <c r="D159" s="222"/>
      <c r="E159" s="222"/>
      <c r="F159" s="222"/>
      <c r="G159" s="222"/>
      <c r="H159" s="222"/>
      <c r="I159" s="222"/>
      <c r="J159" s="222"/>
    </row>
    <row r="163" spans="3:10">
      <c r="C163" s="221" t="s">
        <v>1308</v>
      </c>
      <c r="D163" s="221"/>
      <c r="E163" s="221"/>
      <c r="F163" s="221"/>
      <c r="G163" s="221"/>
      <c r="H163" s="221"/>
      <c r="I163" s="221"/>
      <c r="J163" s="221"/>
    </row>
    <row r="164" spans="3:10">
      <c r="C164" s="221"/>
      <c r="D164" s="221"/>
      <c r="E164" s="221"/>
      <c r="F164" s="221"/>
      <c r="G164" s="221"/>
      <c r="H164" s="221"/>
      <c r="I164" s="221"/>
      <c r="J164" s="221"/>
    </row>
    <row r="165" spans="3:10">
      <c r="C165" s="221"/>
      <c r="D165" s="221"/>
      <c r="E165" s="221"/>
      <c r="F165" s="221"/>
      <c r="G165" s="221"/>
      <c r="H165" s="221"/>
      <c r="I165" s="221"/>
      <c r="J165" s="221"/>
    </row>
  </sheetData>
  <autoFilter ref="C122:K144" xr:uid="{00000000-0009-0000-0000-000006000000}"/>
  <mergeCells count="15">
    <mergeCell ref="B148:J152"/>
    <mergeCell ref="B155:J159"/>
    <mergeCell ref="C163:J165"/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279"/>
  <sheetViews>
    <sheetView showGridLines="0" topLeftCell="A257" workbookViewId="0">
      <selection activeCell="C278" sqref="C278:J27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1" customFormat="1" ht="12" customHeight="1">
      <c r="B8" s="17"/>
      <c r="D8" s="23" t="s">
        <v>106</v>
      </c>
      <c r="L8" s="17"/>
    </row>
    <row r="9" spans="1:46" s="2" customFormat="1" ht="16.5" customHeight="1">
      <c r="A9" s="26"/>
      <c r="B9" s="27"/>
      <c r="C9" s="26"/>
      <c r="D9" s="26"/>
      <c r="E9" s="219" t="s">
        <v>743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744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7" t="s">
        <v>883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>
        <f>'Rekapitulácia stavby'!AN8</f>
        <v>0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16</v>
      </c>
      <c r="F17" s="26"/>
      <c r="G17" s="26"/>
      <c r="H17" s="26"/>
      <c r="I17" s="23" t="s">
        <v>20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3" t="str">
        <f>'Rekapitulácia stavby'!E14</f>
        <v xml:space="preserve"> </v>
      </c>
      <c r="F20" s="203"/>
      <c r="G20" s="203"/>
      <c r="H20" s="203"/>
      <c r="I20" s="23" t="s">
        <v>20</v>
      </c>
      <c r="J20" s="21" t="str">
        <f>'Rekapitulácia stavby'!AN14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823</v>
      </c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26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824</v>
      </c>
      <c r="F26" s="26"/>
      <c r="G26" s="26"/>
      <c r="H26" s="26"/>
      <c r="I26" s="23" t="s">
        <v>20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29</v>
      </c>
      <c r="E32" s="26"/>
      <c r="F32" s="26"/>
      <c r="G32" s="26"/>
      <c r="H32" s="26"/>
      <c r="I32" s="26"/>
      <c r="J32" s="68">
        <f>ROUND(J133,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customHeight="1">
      <c r="A35" s="26"/>
      <c r="B35" s="27"/>
      <c r="C35" s="26"/>
      <c r="D35" s="101" t="s">
        <v>33</v>
      </c>
      <c r="E35" s="32" t="s">
        <v>34</v>
      </c>
      <c r="F35" s="102">
        <f>ROUND((SUM(BE133:BE260)),  2)</f>
        <v>0</v>
      </c>
      <c r="G35" s="103"/>
      <c r="H35" s="103"/>
      <c r="I35" s="104">
        <v>0.2</v>
      </c>
      <c r="J35" s="102">
        <f>ROUND(((SUM(BE133:BE260))*I35),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customHeight="1">
      <c r="A36" s="26"/>
      <c r="B36" s="27"/>
      <c r="C36" s="26"/>
      <c r="D36" s="26"/>
      <c r="E36" s="32" t="s">
        <v>35</v>
      </c>
      <c r="F36" s="105">
        <f>ROUND((SUM(BF133:BF260)),  2)</f>
        <v>0</v>
      </c>
      <c r="G36" s="26"/>
      <c r="H36" s="26"/>
      <c r="I36" s="106">
        <v>0.2</v>
      </c>
      <c r="J36" s="105">
        <f>ROUND(((SUM(BF133:BF260))*I36),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105">
        <f>ROUND((SUM(BG133:BG260)),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hidden="1" customHeight="1">
      <c r="A38" s="26"/>
      <c r="B38" s="27"/>
      <c r="C38" s="26"/>
      <c r="D38" s="26"/>
      <c r="E38" s="23" t="s">
        <v>37</v>
      </c>
      <c r="F38" s="105">
        <f>ROUND((SUM(BH133:BH260)),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" hidden="1" customHeight="1">
      <c r="A39" s="26"/>
      <c r="B39" s="27"/>
      <c r="C39" s="26"/>
      <c r="D39" s="26"/>
      <c r="E39" s="32" t="s">
        <v>38</v>
      </c>
      <c r="F39" s="102">
        <f>ROUND((SUM(BI133:BI260)),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106</v>
      </c>
      <c r="L86" s="17"/>
    </row>
    <row r="87" spans="1:31" s="2" customFormat="1" ht="16.5" customHeight="1">
      <c r="A87" s="26"/>
      <c r="B87" s="27"/>
      <c r="C87" s="26"/>
      <c r="D87" s="26"/>
      <c r="E87" s="219" t="s">
        <v>743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744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7" t="str">
        <f>E11</f>
        <v>SO01.UK - Vykurovanie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Obec Gemerská Poloma</v>
      </c>
      <c r="G91" s="26"/>
      <c r="H91" s="26"/>
      <c r="I91" s="23" t="s">
        <v>17</v>
      </c>
      <c r="J91" s="52">
        <f>IF(J14="","",J14)</f>
        <v>0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15" customHeight="1">
      <c r="A93" s="26"/>
      <c r="B93" s="27"/>
      <c r="C93" s="23" t="s">
        <v>18</v>
      </c>
      <c r="D93" s="26"/>
      <c r="E93" s="26"/>
      <c r="F93" s="21" t="str">
        <f>E17</f>
        <v>Obec Gemerská Poloma</v>
      </c>
      <c r="G93" s="26"/>
      <c r="H93" s="26"/>
      <c r="I93" s="23" t="s">
        <v>23</v>
      </c>
      <c r="J93" s="24" t="str">
        <f>E23</f>
        <v>JM1 s.r.o.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26</v>
      </c>
      <c r="J94" s="24" t="str">
        <f>E26</f>
        <v>Ing. Feciľak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5" customHeight="1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J133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" customHeight="1">
      <c r="B99" s="118"/>
      <c r="D99" s="119" t="s">
        <v>113</v>
      </c>
      <c r="E99" s="120"/>
      <c r="F99" s="120"/>
      <c r="G99" s="120"/>
      <c r="H99" s="120"/>
      <c r="I99" s="120"/>
      <c r="J99" s="121">
        <f>J134</f>
        <v>0</v>
      </c>
      <c r="L99" s="118"/>
    </row>
    <row r="100" spans="1:47" s="10" customFormat="1" ht="19.95" customHeight="1">
      <c r="B100" s="122"/>
      <c r="D100" s="123" t="s">
        <v>116</v>
      </c>
      <c r="E100" s="124"/>
      <c r="F100" s="124"/>
      <c r="G100" s="124"/>
      <c r="H100" s="124"/>
      <c r="I100" s="124"/>
      <c r="J100" s="125">
        <f>J135</f>
        <v>0</v>
      </c>
      <c r="L100" s="122"/>
    </row>
    <row r="101" spans="1:47" s="9" customFormat="1" ht="24.9" customHeight="1">
      <c r="B101" s="118"/>
      <c r="D101" s="119" t="s">
        <v>884</v>
      </c>
      <c r="E101" s="120"/>
      <c r="F101" s="120"/>
      <c r="G101" s="120"/>
      <c r="H101" s="120"/>
      <c r="I101" s="120"/>
      <c r="J101" s="121">
        <f>J137</f>
        <v>0</v>
      </c>
      <c r="L101" s="118"/>
    </row>
    <row r="102" spans="1:47" s="10" customFormat="1" ht="19.95" customHeight="1">
      <c r="B102" s="122"/>
      <c r="D102" s="123" t="s">
        <v>885</v>
      </c>
      <c r="E102" s="124"/>
      <c r="F102" s="124"/>
      <c r="G102" s="124"/>
      <c r="H102" s="124"/>
      <c r="I102" s="124"/>
      <c r="J102" s="125">
        <f>J138</f>
        <v>0</v>
      </c>
      <c r="L102" s="122"/>
    </row>
    <row r="103" spans="1:47" s="10" customFormat="1" ht="19.95" customHeight="1">
      <c r="B103" s="122"/>
      <c r="D103" s="123" t="s">
        <v>886</v>
      </c>
      <c r="E103" s="124"/>
      <c r="F103" s="124"/>
      <c r="G103" s="124"/>
      <c r="H103" s="124"/>
      <c r="I103" s="124"/>
      <c r="J103" s="125">
        <f>J147</f>
        <v>0</v>
      </c>
      <c r="L103" s="122"/>
    </row>
    <row r="104" spans="1:47" s="10" customFormat="1" ht="19.95" customHeight="1">
      <c r="B104" s="122"/>
      <c r="D104" s="123" t="s">
        <v>887</v>
      </c>
      <c r="E104" s="124"/>
      <c r="F104" s="124"/>
      <c r="G104" s="124"/>
      <c r="H104" s="124"/>
      <c r="I104" s="124"/>
      <c r="J104" s="125">
        <f>J165</f>
        <v>0</v>
      </c>
      <c r="L104" s="122"/>
    </row>
    <row r="105" spans="1:47" s="10" customFormat="1" ht="19.95" customHeight="1">
      <c r="B105" s="122"/>
      <c r="D105" s="123" t="s">
        <v>888</v>
      </c>
      <c r="E105" s="124"/>
      <c r="F105" s="124"/>
      <c r="G105" s="124"/>
      <c r="H105" s="124"/>
      <c r="I105" s="124"/>
      <c r="J105" s="125">
        <f>J195</f>
        <v>0</v>
      </c>
      <c r="L105" s="122"/>
    </row>
    <row r="106" spans="1:47" s="10" customFormat="1" ht="19.95" customHeight="1">
      <c r="B106" s="122"/>
      <c r="D106" s="123" t="s">
        <v>889</v>
      </c>
      <c r="E106" s="124"/>
      <c r="F106" s="124"/>
      <c r="G106" s="124"/>
      <c r="H106" s="124"/>
      <c r="I106" s="124"/>
      <c r="J106" s="125">
        <f>J206</f>
        <v>0</v>
      </c>
      <c r="L106" s="122"/>
    </row>
    <row r="107" spans="1:47" s="10" customFormat="1" ht="19.95" customHeight="1">
      <c r="B107" s="122"/>
      <c r="D107" s="123" t="s">
        <v>890</v>
      </c>
      <c r="E107" s="124"/>
      <c r="F107" s="124"/>
      <c r="G107" s="124"/>
      <c r="H107" s="124"/>
      <c r="I107" s="124"/>
      <c r="J107" s="125">
        <f>J240</f>
        <v>0</v>
      </c>
      <c r="L107" s="122"/>
    </row>
    <row r="108" spans="1:47" s="9" customFormat="1" ht="24.9" customHeight="1">
      <c r="B108" s="118"/>
      <c r="D108" s="119" t="s">
        <v>891</v>
      </c>
      <c r="E108" s="120"/>
      <c r="F108" s="120"/>
      <c r="G108" s="120"/>
      <c r="H108" s="120"/>
      <c r="I108" s="120"/>
      <c r="J108" s="121">
        <f>J246</f>
        <v>0</v>
      </c>
      <c r="L108" s="118"/>
    </row>
    <row r="109" spans="1:47" s="10" customFormat="1" ht="19.95" customHeight="1">
      <c r="B109" s="122"/>
      <c r="D109" s="123" t="s">
        <v>892</v>
      </c>
      <c r="E109" s="124"/>
      <c r="F109" s="124"/>
      <c r="G109" s="124"/>
      <c r="H109" s="124"/>
      <c r="I109" s="124"/>
      <c r="J109" s="125">
        <f>J247</f>
        <v>0</v>
      </c>
      <c r="L109" s="122"/>
    </row>
    <row r="110" spans="1:47" s="10" customFormat="1" ht="19.95" customHeight="1">
      <c r="B110" s="122"/>
      <c r="D110" s="123" t="s">
        <v>893</v>
      </c>
      <c r="E110" s="124"/>
      <c r="F110" s="124"/>
      <c r="G110" s="124"/>
      <c r="H110" s="124"/>
      <c r="I110" s="124"/>
      <c r="J110" s="125">
        <f>J253</f>
        <v>0</v>
      </c>
      <c r="L110" s="122"/>
    </row>
    <row r="111" spans="1:47" s="9" customFormat="1" ht="24.9" customHeight="1">
      <c r="B111" s="118"/>
      <c r="D111" s="119" t="s">
        <v>894</v>
      </c>
      <c r="E111" s="120"/>
      <c r="F111" s="120"/>
      <c r="G111" s="120"/>
      <c r="H111" s="120"/>
      <c r="I111" s="120"/>
      <c r="J111" s="121">
        <f>J256</f>
        <v>0</v>
      </c>
      <c r="L111" s="118"/>
    </row>
    <row r="112" spans="1:47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" customHeight="1">
      <c r="A113" s="26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6.9" customHeight="1">
      <c r="A117" s="26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4.9" customHeight="1">
      <c r="A118" s="26"/>
      <c r="B118" s="27"/>
      <c r="C118" s="18" t="s">
        <v>126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6.9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11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19" t="str">
        <f>E7</f>
        <v>Obecný Úrad v obci Gemerská Poloma</v>
      </c>
      <c r="F121" s="220"/>
      <c r="G121" s="220"/>
      <c r="H121" s="220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1" customFormat="1" ht="12" customHeight="1">
      <c r="B122" s="17"/>
      <c r="C122" s="23" t="s">
        <v>106</v>
      </c>
      <c r="L122" s="17"/>
    </row>
    <row r="123" spans="1:31" s="2" customFormat="1" ht="16.5" customHeight="1">
      <c r="A123" s="26"/>
      <c r="B123" s="27"/>
      <c r="C123" s="26"/>
      <c r="D123" s="26"/>
      <c r="E123" s="219" t="s">
        <v>743</v>
      </c>
      <c r="F123" s="218"/>
      <c r="G123" s="218"/>
      <c r="H123" s="218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744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177" t="str">
        <f>E11</f>
        <v>SO01.UK - Vykurovanie</v>
      </c>
      <c r="F125" s="218"/>
      <c r="G125" s="218"/>
      <c r="H125" s="218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15</v>
      </c>
      <c r="D127" s="26"/>
      <c r="E127" s="26"/>
      <c r="F127" s="21" t="str">
        <f>F14</f>
        <v>Obec Gemerská Poloma</v>
      </c>
      <c r="G127" s="26"/>
      <c r="H127" s="26"/>
      <c r="I127" s="23" t="s">
        <v>17</v>
      </c>
      <c r="J127" s="52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15" customHeight="1">
      <c r="A129" s="26"/>
      <c r="B129" s="27"/>
      <c r="C129" s="23" t="s">
        <v>18</v>
      </c>
      <c r="D129" s="26"/>
      <c r="E129" s="26"/>
      <c r="F129" s="21" t="str">
        <f>E17</f>
        <v>Obec Gemerská Poloma</v>
      </c>
      <c r="G129" s="26"/>
      <c r="H129" s="26"/>
      <c r="I129" s="23" t="s">
        <v>23</v>
      </c>
      <c r="J129" s="24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15" customHeight="1">
      <c r="A130" s="26"/>
      <c r="B130" s="27"/>
      <c r="C130" s="23" t="s">
        <v>21</v>
      </c>
      <c r="D130" s="26"/>
      <c r="E130" s="26"/>
      <c r="F130" s="21" t="str">
        <f>IF(E20="","",E20)</f>
        <v xml:space="preserve"> </v>
      </c>
      <c r="G130" s="26"/>
      <c r="H130" s="26"/>
      <c r="I130" s="23" t="s">
        <v>26</v>
      </c>
      <c r="J130" s="24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26"/>
      <c r="B132" s="127"/>
      <c r="C132" s="128" t="s">
        <v>127</v>
      </c>
      <c r="D132" s="129" t="s">
        <v>54</v>
      </c>
      <c r="E132" s="129" t="s">
        <v>50</v>
      </c>
      <c r="F132" s="129" t="s">
        <v>51</v>
      </c>
      <c r="G132" s="129" t="s">
        <v>128</v>
      </c>
      <c r="H132" s="129" t="s">
        <v>129</v>
      </c>
      <c r="I132" s="129" t="s">
        <v>130</v>
      </c>
      <c r="J132" s="130" t="s">
        <v>110</v>
      </c>
      <c r="K132" s="131" t="s">
        <v>131</v>
      </c>
      <c r="L132" s="132"/>
      <c r="M132" s="59" t="s">
        <v>1</v>
      </c>
      <c r="N132" s="60" t="s">
        <v>33</v>
      </c>
      <c r="O132" s="60" t="s">
        <v>132</v>
      </c>
      <c r="P132" s="60" t="s">
        <v>133</v>
      </c>
      <c r="Q132" s="60" t="s">
        <v>134</v>
      </c>
      <c r="R132" s="60" t="s">
        <v>135</v>
      </c>
      <c r="S132" s="60" t="s">
        <v>136</v>
      </c>
      <c r="T132" s="61" t="s">
        <v>137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5" customHeight="1">
      <c r="A133" s="26"/>
      <c r="B133" s="27"/>
      <c r="C133" s="66" t="s">
        <v>111</v>
      </c>
      <c r="D133" s="26"/>
      <c r="E133" s="26"/>
      <c r="F133" s="26"/>
      <c r="G133" s="26"/>
      <c r="H133" s="26"/>
      <c r="I133" s="26"/>
      <c r="J133" s="133">
        <f>BK133</f>
        <v>0</v>
      </c>
      <c r="K133" s="26"/>
      <c r="L133" s="27"/>
      <c r="M133" s="62"/>
      <c r="N133" s="53"/>
      <c r="O133" s="63"/>
      <c r="P133" s="134">
        <f>P134+P137+P246+P256</f>
        <v>0.42</v>
      </c>
      <c r="Q133" s="63"/>
      <c r="R133" s="134">
        <f>R134+R137+R246+R256</f>
        <v>1.0421100000000001</v>
      </c>
      <c r="S133" s="63"/>
      <c r="T133" s="135">
        <f>T134+T137+T246+T256</f>
        <v>3.8999999999999998E-3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68</v>
      </c>
      <c r="AU133" s="14" t="s">
        <v>112</v>
      </c>
      <c r="BK133" s="136">
        <f>BK134+BK137+BK246+BK256</f>
        <v>0</v>
      </c>
    </row>
    <row r="134" spans="1:65" s="12" customFormat="1" ht="25.95" customHeight="1">
      <c r="B134" s="137"/>
      <c r="D134" s="138" t="s">
        <v>68</v>
      </c>
      <c r="E134" s="139" t="s">
        <v>138</v>
      </c>
      <c r="F134" s="139" t="s">
        <v>139</v>
      </c>
      <c r="J134" s="140">
        <f>BK134</f>
        <v>0</v>
      </c>
      <c r="L134" s="137"/>
      <c r="M134" s="141"/>
      <c r="N134" s="142"/>
      <c r="O134" s="142"/>
      <c r="P134" s="143">
        <f>P135</f>
        <v>0.42</v>
      </c>
      <c r="Q134" s="142"/>
      <c r="R134" s="143">
        <f>R135</f>
        <v>3.0000000000000003E-4</v>
      </c>
      <c r="S134" s="142"/>
      <c r="T134" s="144">
        <f>T135</f>
        <v>3.8999999999999998E-3</v>
      </c>
      <c r="AR134" s="138" t="s">
        <v>77</v>
      </c>
      <c r="AT134" s="145" t="s">
        <v>68</v>
      </c>
      <c r="AU134" s="145" t="s">
        <v>69</v>
      </c>
      <c r="AY134" s="138" t="s">
        <v>140</v>
      </c>
      <c r="BK134" s="146">
        <f>BK135</f>
        <v>0</v>
      </c>
    </row>
    <row r="135" spans="1:65" s="12" customFormat="1" ht="22.95" customHeight="1">
      <c r="B135" s="137"/>
      <c r="D135" s="138" t="s">
        <v>68</v>
      </c>
      <c r="E135" s="147" t="s">
        <v>175</v>
      </c>
      <c r="F135" s="147" t="s">
        <v>191</v>
      </c>
      <c r="J135" s="148">
        <f>BK135</f>
        <v>0</v>
      </c>
      <c r="L135" s="137"/>
      <c r="M135" s="141"/>
      <c r="N135" s="142"/>
      <c r="O135" s="142"/>
      <c r="P135" s="143">
        <f>P136</f>
        <v>0.42</v>
      </c>
      <c r="Q135" s="142"/>
      <c r="R135" s="143">
        <f>R136</f>
        <v>3.0000000000000003E-4</v>
      </c>
      <c r="S135" s="142"/>
      <c r="T135" s="144">
        <f>T136</f>
        <v>3.8999999999999998E-3</v>
      </c>
      <c r="AR135" s="138" t="s">
        <v>77</v>
      </c>
      <c r="AT135" s="145" t="s">
        <v>68</v>
      </c>
      <c r="AU135" s="145" t="s">
        <v>77</v>
      </c>
      <c r="AY135" s="138" t="s">
        <v>140</v>
      </c>
      <c r="BK135" s="146">
        <f>BK136</f>
        <v>0</v>
      </c>
    </row>
    <row r="136" spans="1:65" s="2" customFormat="1" ht="24.15" customHeight="1">
      <c r="A136" s="26"/>
      <c r="B136" s="149"/>
      <c r="C136" s="150" t="s">
        <v>77</v>
      </c>
      <c r="D136" s="150" t="s">
        <v>142</v>
      </c>
      <c r="E136" s="151" t="s">
        <v>895</v>
      </c>
      <c r="F136" s="152" t="s">
        <v>896</v>
      </c>
      <c r="G136" s="153" t="s">
        <v>897</v>
      </c>
      <c r="H136" s="154">
        <v>30</v>
      </c>
      <c r="I136" s="155"/>
      <c r="J136" s="155">
        <f>ROUND(I136*H136,2)</f>
        <v>0</v>
      </c>
      <c r="K136" s="156"/>
      <c r="L136" s="27"/>
      <c r="M136" s="157" t="s">
        <v>1</v>
      </c>
      <c r="N136" s="158" t="s">
        <v>35</v>
      </c>
      <c r="O136" s="159">
        <v>1.4E-2</v>
      </c>
      <c r="P136" s="159">
        <f>O136*H136</f>
        <v>0.42</v>
      </c>
      <c r="Q136" s="159">
        <v>1.0000000000000001E-5</v>
      </c>
      <c r="R136" s="159">
        <f>Q136*H136</f>
        <v>3.0000000000000003E-4</v>
      </c>
      <c r="S136" s="159">
        <v>1.2999999999999999E-4</v>
      </c>
      <c r="T136" s="160">
        <f>S136*H136</f>
        <v>3.8999999999999998E-3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146</v>
      </c>
      <c r="AT136" s="161" t="s">
        <v>142</v>
      </c>
      <c r="AU136" s="161" t="s">
        <v>91</v>
      </c>
      <c r="AY136" s="14" t="s">
        <v>140</v>
      </c>
      <c r="BE136" s="162">
        <f>IF(N136="základná",J136,0)</f>
        <v>0</v>
      </c>
      <c r="BF136" s="162">
        <f>IF(N136="znížená",J136,0)</f>
        <v>0</v>
      </c>
      <c r="BG136" s="162">
        <f>IF(N136="zákl. prenesená",J136,0)</f>
        <v>0</v>
      </c>
      <c r="BH136" s="162">
        <f>IF(N136="zníž. prenesená",J136,0)</f>
        <v>0</v>
      </c>
      <c r="BI136" s="162">
        <f>IF(N136="nulová",J136,0)</f>
        <v>0</v>
      </c>
      <c r="BJ136" s="14" t="s">
        <v>91</v>
      </c>
      <c r="BK136" s="162">
        <f>ROUND(I136*H136,2)</f>
        <v>0</v>
      </c>
      <c r="BL136" s="14" t="s">
        <v>146</v>
      </c>
      <c r="BM136" s="161" t="s">
        <v>898</v>
      </c>
    </row>
    <row r="137" spans="1:65" s="12" customFormat="1" ht="25.95" customHeight="1">
      <c r="B137" s="137"/>
      <c r="D137" s="138" t="s">
        <v>68</v>
      </c>
      <c r="E137" s="139" t="s">
        <v>271</v>
      </c>
      <c r="F137" s="139" t="s">
        <v>899</v>
      </c>
      <c r="J137" s="140">
        <f>BK137</f>
        <v>0</v>
      </c>
      <c r="L137" s="137"/>
      <c r="M137" s="141"/>
      <c r="N137" s="142"/>
      <c r="O137" s="142"/>
      <c r="P137" s="143">
        <f>P138+P147+P165+P195+P206+P240</f>
        <v>0</v>
      </c>
      <c r="Q137" s="142"/>
      <c r="R137" s="143">
        <f>R138+R147+R165+R195+R206+R240</f>
        <v>1.0418100000000001</v>
      </c>
      <c r="S137" s="142"/>
      <c r="T137" s="144">
        <f>T138+T147+T165+T195+T206+T240</f>
        <v>0</v>
      </c>
      <c r="AR137" s="138" t="s">
        <v>91</v>
      </c>
      <c r="AT137" s="145" t="s">
        <v>68</v>
      </c>
      <c r="AU137" s="145" t="s">
        <v>69</v>
      </c>
      <c r="AY137" s="138" t="s">
        <v>140</v>
      </c>
      <c r="BK137" s="146">
        <f>BK138+BK147+BK165+BK195+BK206+BK240</f>
        <v>0</v>
      </c>
    </row>
    <row r="138" spans="1:65" s="12" customFormat="1" ht="22.95" customHeight="1">
      <c r="B138" s="137"/>
      <c r="D138" s="138" t="s">
        <v>68</v>
      </c>
      <c r="E138" s="147" t="s">
        <v>632</v>
      </c>
      <c r="F138" s="147" t="s">
        <v>900</v>
      </c>
      <c r="J138" s="148">
        <f>BK138</f>
        <v>0</v>
      </c>
      <c r="L138" s="137"/>
      <c r="M138" s="141"/>
      <c r="N138" s="142"/>
      <c r="O138" s="142"/>
      <c r="P138" s="143">
        <f>SUM(P139:P146)</f>
        <v>0</v>
      </c>
      <c r="Q138" s="142"/>
      <c r="R138" s="143">
        <f>SUM(R139:R146)</f>
        <v>8.1799999999999998E-3</v>
      </c>
      <c r="S138" s="142"/>
      <c r="T138" s="144">
        <f>SUM(T139:T146)</f>
        <v>0</v>
      </c>
      <c r="AR138" s="138" t="s">
        <v>91</v>
      </c>
      <c r="AT138" s="145" t="s">
        <v>68</v>
      </c>
      <c r="AU138" s="145" t="s">
        <v>77</v>
      </c>
      <c r="AY138" s="138" t="s">
        <v>140</v>
      </c>
      <c r="BK138" s="146">
        <f>SUM(BK139:BK146)</f>
        <v>0</v>
      </c>
    </row>
    <row r="139" spans="1:65" s="2" customFormat="1" ht="21.75" customHeight="1">
      <c r="A139" s="26"/>
      <c r="B139" s="149"/>
      <c r="C139" s="150" t="s">
        <v>91</v>
      </c>
      <c r="D139" s="150" t="s">
        <v>142</v>
      </c>
      <c r="E139" s="151" t="s">
        <v>901</v>
      </c>
      <c r="F139" s="152" t="s">
        <v>902</v>
      </c>
      <c r="G139" s="153" t="s">
        <v>211</v>
      </c>
      <c r="H139" s="154">
        <v>72</v>
      </c>
      <c r="I139" s="155"/>
      <c r="J139" s="155">
        <f t="shared" ref="J139:J146" si="0">ROUND(I139*H139,2)</f>
        <v>0</v>
      </c>
      <c r="K139" s="156"/>
      <c r="L139" s="27"/>
      <c r="M139" s="157" t="s">
        <v>1</v>
      </c>
      <c r="N139" s="158" t="s">
        <v>35</v>
      </c>
      <c r="O139" s="159">
        <v>0</v>
      </c>
      <c r="P139" s="159">
        <f t="shared" ref="P139:P146" si="1">O139*H139</f>
        <v>0</v>
      </c>
      <c r="Q139" s="159">
        <v>4.0000000000000003E-5</v>
      </c>
      <c r="R139" s="159">
        <f t="shared" ref="R139:R146" si="2">Q139*H139</f>
        <v>2.8800000000000002E-3</v>
      </c>
      <c r="S139" s="159">
        <v>0</v>
      </c>
      <c r="T139" s="160">
        <f t="shared" ref="T139:T146" si="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204</v>
      </c>
      <c r="AT139" s="161" t="s">
        <v>142</v>
      </c>
      <c r="AU139" s="161" t="s">
        <v>91</v>
      </c>
      <c r="AY139" s="14" t="s">
        <v>140</v>
      </c>
      <c r="BE139" s="162">
        <f t="shared" ref="BE139:BE146" si="4">IF(N139="základná",J139,0)</f>
        <v>0</v>
      </c>
      <c r="BF139" s="162">
        <f t="shared" ref="BF139:BF146" si="5">IF(N139="znížená",J139,0)</f>
        <v>0</v>
      </c>
      <c r="BG139" s="162">
        <f t="shared" ref="BG139:BG146" si="6">IF(N139="zákl. prenesená",J139,0)</f>
        <v>0</v>
      </c>
      <c r="BH139" s="162">
        <f t="shared" ref="BH139:BH146" si="7">IF(N139="zníž. prenesená",J139,0)</f>
        <v>0</v>
      </c>
      <c r="BI139" s="162">
        <f t="shared" ref="BI139:BI146" si="8">IF(N139="nulová",J139,0)</f>
        <v>0</v>
      </c>
      <c r="BJ139" s="14" t="s">
        <v>91</v>
      </c>
      <c r="BK139" s="162">
        <f t="shared" ref="BK139:BK146" si="9">ROUND(I139*H139,2)</f>
        <v>0</v>
      </c>
      <c r="BL139" s="14" t="s">
        <v>204</v>
      </c>
      <c r="BM139" s="161" t="s">
        <v>91</v>
      </c>
    </row>
    <row r="140" spans="1:65" s="2" customFormat="1" ht="33" customHeight="1">
      <c r="A140" s="26"/>
      <c r="B140" s="149"/>
      <c r="C140" s="163" t="s">
        <v>153</v>
      </c>
      <c r="D140" s="163" t="s">
        <v>314</v>
      </c>
      <c r="E140" s="164" t="s">
        <v>903</v>
      </c>
      <c r="F140" s="165" t="s">
        <v>904</v>
      </c>
      <c r="G140" s="166" t="s">
        <v>211</v>
      </c>
      <c r="H140" s="167">
        <v>2</v>
      </c>
      <c r="I140" s="168"/>
      <c r="J140" s="168">
        <f t="shared" si="0"/>
        <v>0</v>
      </c>
      <c r="K140" s="169"/>
      <c r="L140" s="170"/>
      <c r="M140" s="171" t="s">
        <v>1</v>
      </c>
      <c r="N140" s="172" t="s">
        <v>35</v>
      </c>
      <c r="O140" s="159">
        <v>0</v>
      </c>
      <c r="P140" s="159">
        <f t="shared" si="1"/>
        <v>0</v>
      </c>
      <c r="Q140" s="159">
        <v>1.3999999999999999E-4</v>
      </c>
      <c r="R140" s="159">
        <f t="shared" si="2"/>
        <v>2.7999999999999998E-4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275</v>
      </c>
      <c r="AT140" s="161" t="s">
        <v>314</v>
      </c>
      <c r="AU140" s="161" t="s">
        <v>91</v>
      </c>
      <c r="AY140" s="14" t="s">
        <v>140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91</v>
      </c>
      <c r="BK140" s="162">
        <f t="shared" si="9"/>
        <v>0</v>
      </c>
      <c r="BL140" s="14" t="s">
        <v>204</v>
      </c>
      <c r="BM140" s="161" t="s">
        <v>146</v>
      </c>
    </row>
    <row r="141" spans="1:65" s="2" customFormat="1" ht="33" customHeight="1">
      <c r="A141" s="26"/>
      <c r="B141" s="149"/>
      <c r="C141" s="163" t="s">
        <v>146</v>
      </c>
      <c r="D141" s="163" t="s">
        <v>314</v>
      </c>
      <c r="E141" s="164" t="s">
        <v>905</v>
      </c>
      <c r="F141" s="165" t="s">
        <v>906</v>
      </c>
      <c r="G141" s="166" t="s">
        <v>211</v>
      </c>
      <c r="H141" s="167">
        <v>30</v>
      </c>
      <c r="I141" s="168"/>
      <c r="J141" s="168">
        <f t="shared" si="0"/>
        <v>0</v>
      </c>
      <c r="K141" s="169"/>
      <c r="L141" s="170"/>
      <c r="M141" s="171" t="s">
        <v>1</v>
      </c>
      <c r="N141" s="172" t="s">
        <v>35</v>
      </c>
      <c r="O141" s="159">
        <v>0</v>
      </c>
      <c r="P141" s="159">
        <f t="shared" si="1"/>
        <v>0</v>
      </c>
      <c r="Q141" s="159">
        <v>3.0000000000000001E-5</v>
      </c>
      <c r="R141" s="159">
        <f t="shared" si="2"/>
        <v>8.9999999999999998E-4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275</v>
      </c>
      <c r="AT141" s="161" t="s">
        <v>314</v>
      </c>
      <c r="AU141" s="161" t="s">
        <v>91</v>
      </c>
      <c r="AY141" s="14" t="s">
        <v>140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91</v>
      </c>
      <c r="BK141" s="162">
        <f t="shared" si="9"/>
        <v>0</v>
      </c>
      <c r="BL141" s="14" t="s">
        <v>204</v>
      </c>
      <c r="BM141" s="161" t="s">
        <v>148</v>
      </c>
    </row>
    <row r="142" spans="1:65" s="2" customFormat="1" ht="24.15" customHeight="1">
      <c r="A142" s="26"/>
      <c r="B142" s="149"/>
      <c r="C142" s="163" t="s">
        <v>160</v>
      </c>
      <c r="D142" s="163" t="s">
        <v>314</v>
      </c>
      <c r="E142" s="164" t="s">
        <v>907</v>
      </c>
      <c r="F142" s="165" t="s">
        <v>908</v>
      </c>
      <c r="G142" s="166" t="s">
        <v>211</v>
      </c>
      <c r="H142" s="167">
        <v>40</v>
      </c>
      <c r="I142" s="168"/>
      <c r="J142" s="168">
        <f t="shared" si="0"/>
        <v>0</v>
      </c>
      <c r="K142" s="169"/>
      <c r="L142" s="170"/>
      <c r="M142" s="171" t="s">
        <v>1</v>
      </c>
      <c r="N142" s="172" t="s">
        <v>35</v>
      </c>
      <c r="O142" s="159">
        <v>0</v>
      </c>
      <c r="P142" s="159">
        <f t="shared" si="1"/>
        <v>0</v>
      </c>
      <c r="Q142" s="159">
        <v>6.0000000000000002E-5</v>
      </c>
      <c r="R142" s="159">
        <f t="shared" si="2"/>
        <v>2.4000000000000002E-3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275</v>
      </c>
      <c r="AT142" s="161" t="s">
        <v>314</v>
      </c>
      <c r="AU142" s="161" t="s">
        <v>91</v>
      </c>
      <c r="AY142" s="14" t="s">
        <v>140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91</v>
      </c>
      <c r="BK142" s="162">
        <f t="shared" si="9"/>
        <v>0</v>
      </c>
      <c r="BL142" s="14" t="s">
        <v>204</v>
      </c>
      <c r="BM142" s="161" t="s">
        <v>171</v>
      </c>
    </row>
    <row r="143" spans="1:65" s="2" customFormat="1" ht="21.75" customHeight="1">
      <c r="A143" s="26"/>
      <c r="B143" s="149"/>
      <c r="C143" s="150" t="s">
        <v>148</v>
      </c>
      <c r="D143" s="150" t="s">
        <v>142</v>
      </c>
      <c r="E143" s="151" t="s">
        <v>909</v>
      </c>
      <c r="F143" s="152" t="s">
        <v>910</v>
      </c>
      <c r="G143" s="153" t="s">
        <v>211</v>
      </c>
      <c r="H143" s="154">
        <v>11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35</v>
      </c>
      <c r="O143" s="159">
        <v>0</v>
      </c>
      <c r="P143" s="159">
        <f t="shared" si="1"/>
        <v>0</v>
      </c>
      <c r="Q143" s="159">
        <v>4.0000000000000003E-5</v>
      </c>
      <c r="R143" s="159">
        <f t="shared" si="2"/>
        <v>4.4000000000000002E-4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204</v>
      </c>
      <c r="AT143" s="161" t="s">
        <v>142</v>
      </c>
      <c r="AU143" s="161" t="s">
        <v>91</v>
      </c>
      <c r="AY143" s="14" t="s">
        <v>140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91</v>
      </c>
      <c r="BK143" s="162">
        <f t="shared" si="9"/>
        <v>0</v>
      </c>
      <c r="BL143" s="14" t="s">
        <v>204</v>
      </c>
      <c r="BM143" s="161" t="s">
        <v>179</v>
      </c>
    </row>
    <row r="144" spans="1:65" s="2" customFormat="1" ht="33" customHeight="1">
      <c r="A144" s="26"/>
      <c r="B144" s="149"/>
      <c r="C144" s="163" t="s">
        <v>167</v>
      </c>
      <c r="D144" s="163" t="s">
        <v>314</v>
      </c>
      <c r="E144" s="164" t="s">
        <v>911</v>
      </c>
      <c r="F144" s="165" t="s">
        <v>912</v>
      </c>
      <c r="G144" s="166" t="s">
        <v>211</v>
      </c>
      <c r="H144" s="167">
        <v>5</v>
      </c>
      <c r="I144" s="168"/>
      <c r="J144" s="168">
        <f t="shared" si="0"/>
        <v>0</v>
      </c>
      <c r="K144" s="169"/>
      <c r="L144" s="170"/>
      <c r="M144" s="171" t="s">
        <v>1</v>
      </c>
      <c r="N144" s="172" t="s">
        <v>35</v>
      </c>
      <c r="O144" s="159">
        <v>0</v>
      </c>
      <c r="P144" s="159">
        <f t="shared" si="1"/>
        <v>0</v>
      </c>
      <c r="Q144" s="159">
        <v>4.0000000000000003E-5</v>
      </c>
      <c r="R144" s="159">
        <f t="shared" si="2"/>
        <v>2.0000000000000001E-4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275</v>
      </c>
      <c r="AT144" s="161" t="s">
        <v>314</v>
      </c>
      <c r="AU144" s="161" t="s">
        <v>91</v>
      </c>
      <c r="AY144" s="14" t="s">
        <v>140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91</v>
      </c>
      <c r="BK144" s="162">
        <f t="shared" si="9"/>
        <v>0</v>
      </c>
      <c r="BL144" s="14" t="s">
        <v>204</v>
      </c>
      <c r="BM144" s="161" t="s">
        <v>187</v>
      </c>
    </row>
    <row r="145" spans="1:65" s="2" customFormat="1" ht="33" customHeight="1">
      <c r="A145" s="26"/>
      <c r="B145" s="149"/>
      <c r="C145" s="163" t="s">
        <v>171</v>
      </c>
      <c r="D145" s="163" t="s">
        <v>314</v>
      </c>
      <c r="E145" s="164" t="s">
        <v>913</v>
      </c>
      <c r="F145" s="165" t="s">
        <v>914</v>
      </c>
      <c r="G145" s="166" t="s">
        <v>211</v>
      </c>
      <c r="H145" s="167">
        <v>6</v>
      </c>
      <c r="I145" s="168"/>
      <c r="J145" s="168">
        <f t="shared" si="0"/>
        <v>0</v>
      </c>
      <c r="K145" s="169"/>
      <c r="L145" s="170"/>
      <c r="M145" s="171" t="s">
        <v>1</v>
      </c>
      <c r="N145" s="172" t="s">
        <v>35</v>
      </c>
      <c r="O145" s="159">
        <v>0</v>
      </c>
      <c r="P145" s="159">
        <f t="shared" si="1"/>
        <v>0</v>
      </c>
      <c r="Q145" s="159">
        <v>1.8000000000000001E-4</v>
      </c>
      <c r="R145" s="159">
        <f t="shared" si="2"/>
        <v>1.08E-3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275</v>
      </c>
      <c r="AT145" s="161" t="s">
        <v>314</v>
      </c>
      <c r="AU145" s="161" t="s">
        <v>91</v>
      </c>
      <c r="AY145" s="14" t="s">
        <v>140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91</v>
      </c>
      <c r="BK145" s="162">
        <f t="shared" si="9"/>
        <v>0</v>
      </c>
      <c r="BL145" s="14" t="s">
        <v>204</v>
      </c>
      <c r="BM145" s="161" t="s">
        <v>196</v>
      </c>
    </row>
    <row r="146" spans="1:65" s="2" customFormat="1" ht="24.15" customHeight="1">
      <c r="A146" s="26"/>
      <c r="B146" s="149"/>
      <c r="C146" s="150" t="s">
        <v>175</v>
      </c>
      <c r="D146" s="150" t="s">
        <v>142</v>
      </c>
      <c r="E146" s="151" t="s">
        <v>915</v>
      </c>
      <c r="F146" s="152" t="s">
        <v>916</v>
      </c>
      <c r="G146" s="153" t="s">
        <v>239</v>
      </c>
      <c r="H146" s="154">
        <v>0.01</v>
      </c>
      <c r="I146" s="155"/>
      <c r="J146" s="155">
        <f t="shared" si="0"/>
        <v>0</v>
      </c>
      <c r="K146" s="156"/>
      <c r="L146" s="27"/>
      <c r="M146" s="157" t="s">
        <v>1</v>
      </c>
      <c r="N146" s="158" t="s">
        <v>35</v>
      </c>
      <c r="O146" s="159">
        <v>0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204</v>
      </c>
      <c r="AT146" s="161" t="s">
        <v>142</v>
      </c>
      <c r="AU146" s="161" t="s">
        <v>91</v>
      </c>
      <c r="AY146" s="14" t="s">
        <v>140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91</v>
      </c>
      <c r="BK146" s="162">
        <f t="shared" si="9"/>
        <v>0</v>
      </c>
      <c r="BL146" s="14" t="s">
        <v>204</v>
      </c>
      <c r="BM146" s="161" t="s">
        <v>204</v>
      </c>
    </row>
    <row r="147" spans="1:65" s="12" customFormat="1" ht="22.95" customHeight="1">
      <c r="B147" s="137"/>
      <c r="D147" s="138" t="s">
        <v>68</v>
      </c>
      <c r="E147" s="147" t="s">
        <v>917</v>
      </c>
      <c r="F147" s="147" t="s">
        <v>918</v>
      </c>
      <c r="J147" s="148">
        <f>BK147</f>
        <v>0</v>
      </c>
      <c r="L147" s="137"/>
      <c r="M147" s="141"/>
      <c r="N147" s="142"/>
      <c r="O147" s="142"/>
      <c r="P147" s="143">
        <f>SUM(P148:P164)</f>
        <v>0</v>
      </c>
      <c r="Q147" s="142"/>
      <c r="R147" s="143">
        <f>SUM(R148:R164)</f>
        <v>0.30236000000000002</v>
      </c>
      <c r="S147" s="142"/>
      <c r="T147" s="144">
        <f>SUM(T148:T164)</f>
        <v>0</v>
      </c>
      <c r="AR147" s="138" t="s">
        <v>91</v>
      </c>
      <c r="AT147" s="145" t="s">
        <v>68</v>
      </c>
      <c r="AU147" s="145" t="s">
        <v>77</v>
      </c>
      <c r="AY147" s="138" t="s">
        <v>140</v>
      </c>
      <c r="BK147" s="146">
        <f>SUM(BK148:BK164)</f>
        <v>0</v>
      </c>
    </row>
    <row r="148" spans="1:65" s="2" customFormat="1" ht="24.15" customHeight="1">
      <c r="A148" s="26"/>
      <c r="B148" s="149"/>
      <c r="C148" s="150" t="s">
        <v>179</v>
      </c>
      <c r="D148" s="150" t="s">
        <v>142</v>
      </c>
      <c r="E148" s="151" t="s">
        <v>919</v>
      </c>
      <c r="F148" s="152" t="s">
        <v>920</v>
      </c>
      <c r="G148" s="153" t="s">
        <v>343</v>
      </c>
      <c r="H148" s="154">
        <v>2</v>
      </c>
      <c r="I148" s="155"/>
      <c r="J148" s="155">
        <f t="shared" ref="J148:J164" si="10">ROUND(I148*H148,2)</f>
        <v>0</v>
      </c>
      <c r="K148" s="156"/>
      <c r="L148" s="27"/>
      <c r="M148" s="157" t="s">
        <v>1</v>
      </c>
      <c r="N148" s="158" t="s">
        <v>35</v>
      </c>
      <c r="O148" s="159">
        <v>0</v>
      </c>
      <c r="P148" s="159">
        <f t="shared" ref="P148:P164" si="11">O148*H148</f>
        <v>0</v>
      </c>
      <c r="Q148" s="159">
        <v>0</v>
      </c>
      <c r="R148" s="159">
        <f t="shared" ref="R148:R164" si="12">Q148*H148</f>
        <v>0</v>
      </c>
      <c r="S148" s="159">
        <v>0</v>
      </c>
      <c r="T148" s="160">
        <f t="shared" ref="T148:T164" si="13"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204</v>
      </c>
      <c r="AT148" s="161" t="s">
        <v>142</v>
      </c>
      <c r="AU148" s="161" t="s">
        <v>91</v>
      </c>
      <c r="AY148" s="14" t="s">
        <v>140</v>
      </c>
      <c r="BE148" s="162">
        <f t="shared" ref="BE148:BE164" si="14">IF(N148="základná",J148,0)</f>
        <v>0</v>
      </c>
      <c r="BF148" s="162">
        <f t="shared" ref="BF148:BF164" si="15">IF(N148="znížená",J148,0)</f>
        <v>0</v>
      </c>
      <c r="BG148" s="162">
        <f t="shared" ref="BG148:BG164" si="16">IF(N148="zákl. prenesená",J148,0)</f>
        <v>0</v>
      </c>
      <c r="BH148" s="162">
        <f t="shared" ref="BH148:BH164" si="17">IF(N148="zníž. prenesená",J148,0)</f>
        <v>0</v>
      </c>
      <c r="BI148" s="162">
        <f t="shared" ref="BI148:BI164" si="18">IF(N148="nulová",J148,0)</f>
        <v>0</v>
      </c>
      <c r="BJ148" s="14" t="s">
        <v>91</v>
      </c>
      <c r="BK148" s="162">
        <f t="shared" ref="BK148:BK164" si="19">ROUND(I148*H148,2)</f>
        <v>0</v>
      </c>
      <c r="BL148" s="14" t="s">
        <v>204</v>
      </c>
      <c r="BM148" s="161" t="s">
        <v>213</v>
      </c>
    </row>
    <row r="149" spans="1:65" s="2" customFormat="1" ht="21.75" customHeight="1">
      <c r="A149" s="26"/>
      <c r="B149" s="149"/>
      <c r="C149" s="150" t="s">
        <v>183</v>
      </c>
      <c r="D149" s="150" t="s">
        <v>142</v>
      </c>
      <c r="E149" s="151" t="s">
        <v>921</v>
      </c>
      <c r="F149" s="152" t="s">
        <v>922</v>
      </c>
      <c r="G149" s="153" t="s">
        <v>343</v>
      </c>
      <c r="H149" s="154">
        <v>2</v>
      </c>
      <c r="I149" s="155"/>
      <c r="J149" s="155">
        <f t="shared" si="10"/>
        <v>0</v>
      </c>
      <c r="K149" s="156"/>
      <c r="L149" s="27"/>
      <c r="M149" s="157" t="s">
        <v>1</v>
      </c>
      <c r="N149" s="158" t="s">
        <v>35</v>
      </c>
      <c r="O149" s="159">
        <v>0</v>
      </c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204</v>
      </c>
      <c r="AT149" s="161" t="s">
        <v>142</v>
      </c>
      <c r="AU149" s="161" t="s">
        <v>91</v>
      </c>
      <c r="AY149" s="14" t="s">
        <v>140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4" t="s">
        <v>91</v>
      </c>
      <c r="BK149" s="162">
        <f t="shared" si="19"/>
        <v>0</v>
      </c>
      <c r="BL149" s="14" t="s">
        <v>204</v>
      </c>
      <c r="BM149" s="161" t="s">
        <v>7</v>
      </c>
    </row>
    <row r="150" spans="1:65" s="2" customFormat="1" ht="33" customHeight="1">
      <c r="A150" s="26"/>
      <c r="B150" s="149"/>
      <c r="C150" s="150" t="s">
        <v>187</v>
      </c>
      <c r="D150" s="150" t="s">
        <v>142</v>
      </c>
      <c r="E150" s="151" t="s">
        <v>923</v>
      </c>
      <c r="F150" s="152" t="s">
        <v>924</v>
      </c>
      <c r="G150" s="153" t="s">
        <v>343</v>
      </c>
      <c r="H150" s="154">
        <v>3</v>
      </c>
      <c r="I150" s="155"/>
      <c r="J150" s="155">
        <f t="shared" si="10"/>
        <v>0</v>
      </c>
      <c r="K150" s="156"/>
      <c r="L150" s="27"/>
      <c r="M150" s="157" t="s">
        <v>1</v>
      </c>
      <c r="N150" s="158" t="s">
        <v>35</v>
      </c>
      <c r="O150" s="159">
        <v>0</v>
      </c>
      <c r="P150" s="159">
        <f t="shared" si="11"/>
        <v>0</v>
      </c>
      <c r="Q150" s="159">
        <v>1.7000000000000001E-4</v>
      </c>
      <c r="R150" s="159">
        <f t="shared" si="12"/>
        <v>5.1000000000000004E-4</v>
      </c>
      <c r="S150" s="159">
        <v>0</v>
      </c>
      <c r="T150" s="160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204</v>
      </c>
      <c r="AT150" s="161" t="s">
        <v>142</v>
      </c>
      <c r="AU150" s="161" t="s">
        <v>91</v>
      </c>
      <c r="AY150" s="14" t="s">
        <v>140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4" t="s">
        <v>91</v>
      </c>
      <c r="BK150" s="162">
        <f t="shared" si="19"/>
        <v>0</v>
      </c>
      <c r="BL150" s="14" t="s">
        <v>204</v>
      </c>
      <c r="BM150" s="161" t="s">
        <v>228</v>
      </c>
    </row>
    <row r="151" spans="1:65" s="2" customFormat="1" ht="24.15" customHeight="1">
      <c r="A151" s="26"/>
      <c r="B151" s="149"/>
      <c r="C151" s="150" t="s">
        <v>192</v>
      </c>
      <c r="D151" s="150" t="s">
        <v>142</v>
      </c>
      <c r="E151" s="151" t="s">
        <v>925</v>
      </c>
      <c r="F151" s="152" t="s">
        <v>926</v>
      </c>
      <c r="G151" s="153" t="s">
        <v>343</v>
      </c>
      <c r="H151" s="154">
        <v>3</v>
      </c>
      <c r="I151" s="155"/>
      <c r="J151" s="155">
        <f t="shared" si="10"/>
        <v>0</v>
      </c>
      <c r="K151" s="156"/>
      <c r="L151" s="27"/>
      <c r="M151" s="157" t="s">
        <v>1</v>
      </c>
      <c r="N151" s="158" t="s">
        <v>35</v>
      </c>
      <c r="O151" s="159">
        <v>0</v>
      </c>
      <c r="P151" s="159">
        <f t="shared" si="11"/>
        <v>0</v>
      </c>
      <c r="Q151" s="159">
        <v>7.9900000000000006E-3</v>
      </c>
      <c r="R151" s="159">
        <f t="shared" si="12"/>
        <v>2.3970000000000002E-2</v>
      </c>
      <c r="S151" s="159">
        <v>0</v>
      </c>
      <c r="T151" s="16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204</v>
      </c>
      <c r="AT151" s="161" t="s">
        <v>142</v>
      </c>
      <c r="AU151" s="161" t="s">
        <v>91</v>
      </c>
      <c r="AY151" s="14" t="s">
        <v>140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4" t="s">
        <v>91</v>
      </c>
      <c r="BK151" s="162">
        <f t="shared" si="19"/>
        <v>0</v>
      </c>
      <c r="BL151" s="14" t="s">
        <v>204</v>
      </c>
      <c r="BM151" s="161" t="s">
        <v>236</v>
      </c>
    </row>
    <row r="152" spans="1:65" s="2" customFormat="1" ht="24.15" customHeight="1">
      <c r="A152" s="26"/>
      <c r="B152" s="149"/>
      <c r="C152" s="150" t="s">
        <v>196</v>
      </c>
      <c r="D152" s="150" t="s">
        <v>142</v>
      </c>
      <c r="E152" s="151" t="s">
        <v>927</v>
      </c>
      <c r="F152" s="152" t="s">
        <v>928</v>
      </c>
      <c r="G152" s="153" t="s">
        <v>343</v>
      </c>
      <c r="H152" s="154">
        <v>2</v>
      </c>
      <c r="I152" s="155"/>
      <c r="J152" s="155">
        <f t="shared" si="10"/>
        <v>0</v>
      </c>
      <c r="K152" s="156"/>
      <c r="L152" s="27"/>
      <c r="M152" s="157" t="s">
        <v>1</v>
      </c>
      <c r="N152" s="158" t="s">
        <v>35</v>
      </c>
      <c r="O152" s="159">
        <v>0</v>
      </c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204</v>
      </c>
      <c r="AT152" s="161" t="s">
        <v>142</v>
      </c>
      <c r="AU152" s="161" t="s">
        <v>91</v>
      </c>
      <c r="AY152" s="14" t="s">
        <v>140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4" t="s">
        <v>91</v>
      </c>
      <c r="BK152" s="162">
        <f t="shared" si="19"/>
        <v>0</v>
      </c>
      <c r="BL152" s="14" t="s">
        <v>204</v>
      </c>
      <c r="BM152" s="161" t="s">
        <v>245</v>
      </c>
    </row>
    <row r="153" spans="1:65" s="2" customFormat="1" ht="66.75" customHeight="1">
      <c r="A153" s="26"/>
      <c r="B153" s="149"/>
      <c r="C153" s="163" t="s">
        <v>200</v>
      </c>
      <c r="D153" s="163" t="s">
        <v>314</v>
      </c>
      <c r="E153" s="164" t="s">
        <v>929</v>
      </c>
      <c r="F153" s="165" t="s">
        <v>930</v>
      </c>
      <c r="G153" s="166" t="s">
        <v>343</v>
      </c>
      <c r="H153" s="167">
        <v>2</v>
      </c>
      <c r="I153" s="168"/>
      <c r="J153" s="168">
        <f t="shared" si="10"/>
        <v>0</v>
      </c>
      <c r="K153" s="169"/>
      <c r="L153" s="170"/>
      <c r="M153" s="171" t="s">
        <v>1</v>
      </c>
      <c r="N153" s="172" t="s">
        <v>35</v>
      </c>
      <c r="O153" s="159">
        <v>0</v>
      </c>
      <c r="P153" s="159">
        <f t="shared" si="11"/>
        <v>0</v>
      </c>
      <c r="Q153" s="159">
        <v>3.5999999999999997E-2</v>
      </c>
      <c r="R153" s="159">
        <f t="shared" si="12"/>
        <v>7.1999999999999995E-2</v>
      </c>
      <c r="S153" s="159">
        <v>0</v>
      </c>
      <c r="T153" s="16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275</v>
      </c>
      <c r="AT153" s="161" t="s">
        <v>314</v>
      </c>
      <c r="AU153" s="161" t="s">
        <v>91</v>
      </c>
      <c r="AY153" s="14" t="s">
        <v>140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4" t="s">
        <v>91</v>
      </c>
      <c r="BK153" s="162">
        <f t="shared" si="19"/>
        <v>0</v>
      </c>
      <c r="BL153" s="14" t="s">
        <v>204</v>
      </c>
      <c r="BM153" s="161" t="s">
        <v>253</v>
      </c>
    </row>
    <row r="154" spans="1:65" s="2" customFormat="1" ht="24.15" customHeight="1">
      <c r="A154" s="26"/>
      <c r="B154" s="149"/>
      <c r="C154" s="163" t="s">
        <v>204</v>
      </c>
      <c r="D154" s="163" t="s">
        <v>314</v>
      </c>
      <c r="E154" s="164" t="s">
        <v>931</v>
      </c>
      <c r="F154" s="165" t="s">
        <v>932</v>
      </c>
      <c r="G154" s="166" t="s">
        <v>343</v>
      </c>
      <c r="H154" s="167">
        <v>1</v>
      </c>
      <c r="I154" s="168"/>
      <c r="J154" s="168">
        <f t="shared" si="10"/>
        <v>0</v>
      </c>
      <c r="K154" s="169"/>
      <c r="L154" s="170"/>
      <c r="M154" s="171" t="s">
        <v>1</v>
      </c>
      <c r="N154" s="172" t="s">
        <v>35</v>
      </c>
      <c r="O154" s="159">
        <v>0</v>
      </c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275</v>
      </c>
      <c r="AT154" s="161" t="s">
        <v>314</v>
      </c>
      <c r="AU154" s="161" t="s">
        <v>91</v>
      </c>
      <c r="AY154" s="14" t="s">
        <v>140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4" t="s">
        <v>91</v>
      </c>
      <c r="BK154" s="162">
        <f t="shared" si="19"/>
        <v>0</v>
      </c>
      <c r="BL154" s="14" t="s">
        <v>204</v>
      </c>
      <c r="BM154" s="161" t="s">
        <v>261</v>
      </c>
    </row>
    <row r="155" spans="1:65" s="2" customFormat="1" ht="21.75" customHeight="1">
      <c r="A155" s="26"/>
      <c r="B155" s="149"/>
      <c r="C155" s="150" t="s">
        <v>208</v>
      </c>
      <c r="D155" s="150" t="s">
        <v>142</v>
      </c>
      <c r="E155" s="151" t="s">
        <v>933</v>
      </c>
      <c r="F155" s="152" t="s">
        <v>934</v>
      </c>
      <c r="G155" s="153" t="s">
        <v>343</v>
      </c>
      <c r="H155" s="154">
        <v>1</v>
      </c>
      <c r="I155" s="155"/>
      <c r="J155" s="155">
        <f t="shared" si="10"/>
        <v>0</v>
      </c>
      <c r="K155" s="156"/>
      <c r="L155" s="27"/>
      <c r="M155" s="157" t="s">
        <v>1</v>
      </c>
      <c r="N155" s="158" t="s">
        <v>35</v>
      </c>
      <c r="O155" s="159">
        <v>0</v>
      </c>
      <c r="P155" s="159">
        <f t="shared" si="11"/>
        <v>0</v>
      </c>
      <c r="Q155" s="159">
        <v>2.7000000000000001E-3</v>
      </c>
      <c r="R155" s="159">
        <f t="shared" si="12"/>
        <v>2.7000000000000001E-3</v>
      </c>
      <c r="S155" s="159">
        <v>0</v>
      </c>
      <c r="T155" s="16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204</v>
      </c>
      <c r="AT155" s="161" t="s">
        <v>142</v>
      </c>
      <c r="AU155" s="161" t="s">
        <v>91</v>
      </c>
      <c r="AY155" s="14" t="s">
        <v>140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4" t="s">
        <v>91</v>
      </c>
      <c r="BK155" s="162">
        <f t="shared" si="19"/>
        <v>0</v>
      </c>
      <c r="BL155" s="14" t="s">
        <v>204</v>
      </c>
      <c r="BM155" s="161" t="s">
        <v>275</v>
      </c>
    </row>
    <row r="156" spans="1:65" s="2" customFormat="1" ht="44.25" customHeight="1">
      <c r="A156" s="26"/>
      <c r="B156" s="149"/>
      <c r="C156" s="163" t="s">
        <v>213</v>
      </c>
      <c r="D156" s="163" t="s">
        <v>314</v>
      </c>
      <c r="E156" s="164" t="s">
        <v>935</v>
      </c>
      <c r="F156" s="165" t="s">
        <v>936</v>
      </c>
      <c r="G156" s="166" t="s">
        <v>343</v>
      </c>
      <c r="H156" s="167">
        <v>1</v>
      </c>
      <c r="I156" s="168"/>
      <c r="J156" s="168">
        <f t="shared" si="10"/>
        <v>0</v>
      </c>
      <c r="K156" s="169"/>
      <c r="L156" s="170"/>
      <c r="M156" s="171" t="s">
        <v>1</v>
      </c>
      <c r="N156" s="172" t="s">
        <v>35</v>
      </c>
      <c r="O156" s="159">
        <v>0</v>
      </c>
      <c r="P156" s="159">
        <f t="shared" si="11"/>
        <v>0</v>
      </c>
      <c r="Q156" s="159">
        <v>8.5000000000000006E-3</v>
      </c>
      <c r="R156" s="159">
        <f t="shared" si="12"/>
        <v>8.5000000000000006E-3</v>
      </c>
      <c r="S156" s="159">
        <v>0</v>
      </c>
      <c r="T156" s="16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275</v>
      </c>
      <c r="AT156" s="161" t="s">
        <v>314</v>
      </c>
      <c r="AU156" s="161" t="s">
        <v>91</v>
      </c>
      <c r="AY156" s="14" t="s">
        <v>140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4" t="s">
        <v>91</v>
      </c>
      <c r="BK156" s="162">
        <f t="shared" si="19"/>
        <v>0</v>
      </c>
      <c r="BL156" s="14" t="s">
        <v>204</v>
      </c>
      <c r="BM156" s="161" t="s">
        <v>283</v>
      </c>
    </row>
    <row r="157" spans="1:65" s="2" customFormat="1" ht="24.15" customHeight="1">
      <c r="A157" s="26"/>
      <c r="B157" s="149"/>
      <c r="C157" s="150" t="s">
        <v>217</v>
      </c>
      <c r="D157" s="150" t="s">
        <v>142</v>
      </c>
      <c r="E157" s="151" t="s">
        <v>937</v>
      </c>
      <c r="F157" s="152" t="s">
        <v>938</v>
      </c>
      <c r="G157" s="153" t="s">
        <v>343</v>
      </c>
      <c r="H157" s="154">
        <v>4</v>
      </c>
      <c r="I157" s="155"/>
      <c r="J157" s="155">
        <f t="shared" si="10"/>
        <v>0</v>
      </c>
      <c r="K157" s="156"/>
      <c r="L157" s="27"/>
      <c r="M157" s="157" t="s">
        <v>1</v>
      </c>
      <c r="N157" s="158" t="s">
        <v>35</v>
      </c>
      <c r="O157" s="159">
        <v>0</v>
      </c>
      <c r="P157" s="159">
        <f t="shared" si="11"/>
        <v>0</v>
      </c>
      <c r="Q157" s="159">
        <v>2.6800000000000001E-3</v>
      </c>
      <c r="R157" s="159">
        <f t="shared" si="12"/>
        <v>1.072E-2</v>
      </c>
      <c r="S157" s="159">
        <v>0</v>
      </c>
      <c r="T157" s="16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204</v>
      </c>
      <c r="AT157" s="161" t="s">
        <v>142</v>
      </c>
      <c r="AU157" s="161" t="s">
        <v>91</v>
      </c>
      <c r="AY157" s="14" t="s">
        <v>140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4" t="s">
        <v>91</v>
      </c>
      <c r="BK157" s="162">
        <f t="shared" si="19"/>
        <v>0</v>
      </c>
      <c r="BL157" s="14" t="s">
        <v>204</v>
      </c>
      <c r="BM157" s="161" t="s">
        <v>291</v>
      </c>
    </row>
    <row r="158" spans="1:65" s="2" customFormat="1" ht="37.950000000000003" customHeight="1">
      <c r="A158" s="26"/>
      <c r="B158" s="149"/>
      <c r="C158" s="163" t="s">
        <v>7</v>
      </c>
      <c r="D158" s="163" t="s">
        <v>314</v>
      </c>
      <c r="E158" s="164" t="s">
        <v>939</v>
      </c>
      <c r="F158" s="165" t="s">
        <v>940</v>
      </c>
      <c r="G158" s="166" t="s">
        <v>343</v>
      </c>
      <c r="H158" s="167">
        <v>4</v>
      </c>
      <c r="I158" s="168"/>
      <c r="J158" s="168">
        <f t="shared" si="10"/>
        <v>0</v>
      </c>
      <c r="K158" s="169"/>
      <c r="L158" s="170"/>
      <c r="M158" s="171" t="s">
        <v>1</v>
      </c>
      <c r="N158" s="172" t="s">
        <v>35</v>
      </c>
      <c r="O158" s="159">
        <v>0</v>
      </c>
      <c r="P158" s="159">
        <f t="shared" si="11"/>
        <v>0</v>
      </c>
      <c r="Q158" s="159">
        <v>2.5000000000000001E-2</v>
      </c>
      <c r="R158" s="159">
        <f t="shared" si="12"/>
        <v>0.1</v>
      </c>
      <c r="S158" s="159">
        <v>0</v>
      </c>
      <c r="T158" s="16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275</v>
      </c>
      <c r="AT158" s="161" t="s">
        <v>314</v>
      </c>
      <c r="AU158" s="161" t="s">
        <v>91</v>
      </c>
      <c r="AY158" s="14" t="s">
        <v>140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4" t="s">
        <v>91</v>
      </c>
      <c r="BK158" s="162">
        <f t="shared" si="19"/>
        <v>0</v>
      </c>
      <c r="BL158" s="14" t="s">
        <v>204</v>
      </c>
      <c r="BM158" s="161" t="s">
        <v>299</v>
      </c>
    </row>
    <row r="159" spans="1:65" s="2" customFormat="1" ht="21.75" customHeight="1">
      <c r="A159" s="26"/>
      <c r="B159" s="149"/>
      <c r="C159" s="150" t="s">
        <v>224</v>
      </c>
      <c r="D159" s="150" t="s">
        <v>142</v>
      </c>
      <c r="E159" s="151" t="s">
        <v>941</v>
      </c>
      <c r="F159" s="152" t="s">
        <v>942</v>
      </c>
      <c r="G159" s="153" t="s">
        <v>343</v>
      </c>
      <c r="H159" s="154">
        <v>1</v>
      </c>
      <c r="I159" s="155"/>
      <c r="J159" s="155">
        <f t="shared" si="10"/>
        <v>0</v>
      </c>
      <c r="K159" s="156"/>
      <c r="L159" s="27"/>
      <c r="M159" s="157" t="s">
        <v>1</v>
      </c>
      <c r="N159" s="158" t="s">
        <v>35</v>
      </c>
      <c r="O159" s="159">
        <v>0</v>
      </c>
      <c r="P159" s="159">
        <f t="shared" si="11"/>
        <v>0</v>
      </c>
      <c r="Q159" s="159">
        <v>8.0430000000000001E-2</v>
      </c>
      <c r="R159" s="159">
        <f t="shared" si="12"/>
        <v>8.0430000000000001E-2</v>
      </c>
      <c r="S159" s="159">
        <v>0</v>
      </c>
      <c r="T159" s="16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204</v>
      </c>
      <c r="AT159" s="161" t="s">
        <v>142</v>
      </c>
      <c r="AU159" s="161" t="s">
        <v>91</v>
      </c>
      <c r="AY159" s="14" t="s">
        <v>140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4" t="s">
        <v>91</v>
      </c>
      <c r="BK159" s="162">
        <f t="shared" si="19"/>
        <v>0</v>
      </c>
      <c r="BL159" s="14" t="s">
        <v>204</v>
      </c>
      <c r="BM159" s="161" t="s">
        <v>309</v>
      </c>
    </row>
    <row r="160" spans="1:65" s="2" customFormat="1" ht="33" customHeight="1">
      <c r="A160" s="26"/>
      <c r="B160" s="149"/>
      <c r="C160" s="150" t="s">
        <v>228</v>
      </c>
      <c r="D160" s="150" t="s">
        <v>142</v>
      </c>
      <c r="E160" s="151" t="s">
        <v>943</v>
      </c>
      <c r="F160" s="152" t="s">
        <v>944</v>
      </c>
      <c r="G160" s="153" t="s">
        <v>343</v>
      </c>
      <c r="H160" s="154">
        <v>1</v>
      </c>
      <c r="I160" s="155"/>
      <c r="J160" s="155">
        <f t="shared" si="10"/>
        <v>0</v>
      </c>
      <c r="K160" s="156"/>
      <c r="L160" s="27"/>
      <c r="M160" s="157" t="s">
        <v>1</v>
      </c>
      <c r="N160" s="158" t="s">
        <v>35</v>
      </c>
      <c r="O160" s="159">
        <v>0</v>
      </c>
      <c r="P160" s="159">
        <f t="shared" si="11"/>
        <v>0</v>
      </c>
      <c r="Q160" s="159">
        <v>3.0000000000000001E-5</v>
      </c>
      <c r="R160" s="159">
        <f t="shared" si="12"/>
        <v>3.0000000000000001E-5</v>
      </c>
      <c r="S160" s="159">
        <v>0</v>
      </c>
      <c r="T160" s="16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204</v>
      </c>
      <c r="AT160" s="161" t="s">
        <v>142</v>
      </c>
      <c r="AU160" s="161" t="s">
        <v>91</v>
      </c>
      <c r="AY160" s="14" t="s">
        <v>140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4" t="s">
        <v>91</v>
      </c>
      <c r="BK160" s="162">
        <f t="shared" si="19"/>
        <v>0</v>
      </c>
      <c r="BL160" s="14" t="s">
        <v>204</v>
      </c>
      <c r="BM160" s="161" t="s">
        <v>318</v>
      </c>
    </row>
    <row r="161" spans="1:65" s="2" customFormat="1" ht="24.15" customHeight="1">
      <c r="A161" s="26"/>
      <c r="B161" s="149"/>
      <c r="C161" s="163" t="s">
        <v>232</v>
      </c>
      <c r="D161" s="163" t="s">
        <v>314</v>
      </c>
      <c r="E161" s="164" t="s">
        <v>945</v>
      </c>
      <c r="F161" s="165" t="s">
        <v>946</v>
      </c>
      <c r="G161" s="166" t="s">
        <v>343</v>
      </c>
      <c r="H161" s="167">
        <v>1</v>
      </c>
      <c r="I161" s="168"/>
      <c r="J161" s="168">
        <f t="shared" si="10"/>
        <v>0</v>
      </c>
      <c r="K161" s="169"/>
      <c r="L161" s="170"/>
      <c r="M161" s="171" t="s">
        <v>1</v>
      </c>
      <c r="N161" s="172" t="s">
        <v>35</v>
      </c>
      <c r="O161" s="159">
        <v>0</v>
      </c>
      <c r="P161" s="159">
        <f t="shared" si="11"/>
        <v>0</v>
      </c>
      <c r="Q161" s="159">
        <v>3.5000000000000001E-3</v>
      </c>
      <c r="R161" s="159">
        <f t="shared" si="12"/>
        <v>3.5000000000000001E-3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275</v>
      </c>
      <c r="AT161" s="161" t="s">
        <v>314</v>
      </c>
      <c r="AU161" s="161" t="s">
        <v>91</v>
      </c>
      <c r="AY161" s="14" t="s">
        <v>140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91</v>
      </c>
      <c r="BK161" s="162">
        <f t="shared" si="19"/>
        <v>0</v>
      </c>
      <c r="BL161" s="14" t="s">
        <v>204</v>
      </c>
      <c r="BM161" s="161" t="s">
        <v>329</v>
      </c>
    </row>
    <row r="162" spans="1:65" s="2" customFormat="1" ht="24.15" customHeight="1">
      <c r="A162" s="26"/>
      <c r="B162" s="149"/>
      <c r="C162" s="150" t="s">
        <v>236</v>
      </c>
      <c r="D162" s="150" t="s">
        <v>142</v>
      </c>
      <c r="E162" s="151" t="s">
        <v>947</v>
      </c>
      <c r="F162" s="152" t="s">
        <v>948</v>
      </c>
      <c r="G162" s="153" t="s">
        <v>343</v>
      </c>
      <c r="H162" s="154">
        <v>3</v>
      </c>
      <c r="I162" s="155"/>
      <c r="J162" s="155">
        <f t="shared" si="10"/>
        <v>0</v>
      </c>
      <c r="K162" s="156"/>
      <c r="L162" s="27"/>
      <c r="M162" s="157" t="s">
        <v>1</v>
      </c>
      <c r="N162" s="158" t="s">
        <v>35</v>
      </c>
      <c r="O162" s="159">
        <v>0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204</v>
      </c>
      <c r="AT162" s="161" t="s">
        <v>142</v>
      </c>
      <c r="AU162" s="161" t="s">
        <v>91</v>
      </c>
      <c r="AY162" s="14" t="s">
        <v>140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91</v>
      </c>
      <c r="BK162" s="162">
        <f t="shared" si="19"/>
        <v>0</v>
      </c>
      <c r="BL162" s="14" t="s">
        <v>204</v>
      </c>
      <c r="BM162" s="161" t="s">
        <v>340</v>
      </c>
    </row>
    <row r="163" spans="1:65" s="2" customFormat="1" ht="24.15" customHeight="1">
      <c r="A163" s="26"/>
      <c r="B163" s="149"/>
      <c r="C163" s="150" t="s">
        <v>241</v>
      </c>
      <c r="D163" s="150" t="s">
        <v>142</v>
      </c>
      <c r="E163" s="151" t="s">
        <v>949</v>
      </c>
      <c r="F163" s="152" t="s">
        <v>950</v>
      </c>
      <c r="G163" s="153" t="s">
        <v>239</v>
      </c>
      <c r="H163" s="154">
        <v>2</v>
      </c>
      <c r="I163" s="155"/>
      <c r="J163" s="155">
        <f t="shared" si="10"/>
        <v>0</v>
      </c>
      <c r="K163" s="156"/>
      <c r="L163" s="27"/>
      <c r="M163" s="157" t="s">
        <v>1</v>
      </c>
      <c r="N163" s="158" t="s">
        <v>35</v>
      </c>
      <c r="O163" s="159">
        <v>0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204</v>
      </c>
      <c r="AT163" s="161" t="s">
        <v>142</v>
      </c>
      <c r="AU163" s="161" t="s">
        <v>91</v>
      </c>
      <c r="AY163" s="14" t="s">
        <v>140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91</v>
      </c>
      <c r="BK163" s="162">
        <f t="shared" si="19"/>
        <v>0</v>
      </c>
      <c r="BL163" s="14" t="s">
        <v>204</v>
      </c>
      <c r="BM163" s="161" t="s">
        <v>349</v>
      </c>
    </row>
    <row r="164" spans="1:65" s="2" customFormat="1" ht="24.15" customHeight="1">
      <c r="A164" s="26"/>
      <c r="B164" s="149"/>
      <c r="C164" s="150" t="s">
        <v>245</v>
      </c>
      <c r="D164" s="150" t="s">
        <v>142</v>
      </c>
      <c r="E164" s="151" t="s">
        <v>951</v>
      </c>
      <c r="F164" s="152" t="s">
        <v>952</v>
      </c>
      <c r="G164" s="153" t="s">
        <v>239</v>
      </c>
      <c r="H164" s="154">
        <v>0.15</v>
      </c>
      <c r="I164" s="155"/>
      <c r="J164" s="155">
        <f t="shared" si="10"/>
        <v>0</v>
      </c>
      <c r="K164" s="156"/>
      <c r="L164" s="27"/>
      <c r="M164" s="157" t="s">
        <v>1</v>
      </c>
      <c r="N164" s="158" t="s">
        <v>35</v>
      </c>
      <c r="O164" s="159">
        <v>0</v>
      </c>
      <c r="P164" s="159">
        <f t="shared" si="11"/>
        <v>0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204</v>
      </c>
      <c r="AT164" s="161" t="s">
        <v>142</v>
      </c>
      <c r="AU164" s="161" t="s">
        <v>91</v>
      </c>
      <c r="AY164" s="14" t="s">
        <v>140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4" t="s">
        <v>91</v>
      </c>
      <c r="BK164" s="162">
        <f t="shared" si="19"/>
        <v>0</v>
      </c>
      <c r="BL164" s="14" t="s">
        <v>204</v>
      </c>
      <c r="BM164" s="161" t="s">
        <v>357</v>
      </c>
    </row>
    <row r="165" spans="1:65" s="12" customFormat="1" ht="22.95" customHeight="1">
      <c r="B165" s="137"/>
      <c r="D165" s="138" t="s">
        <v>68</v>
      </c>
      <c r="E165" s="147" t="s">
        <v>953</v>
      </c>
      <c r="F165" s="147" t="s">
        <v>954</v>
      </c>
      <c r="J165" s="148">
        <f>BK165</f>
        <v>0</v>
      </c>
      <c r="L165" s="137"/>
      <c r="M165" s="141"/>
      <c r="N165" s="142"/>
      <c r="O165" s="142"/>
      <c r="P165" s="143">
        <f>SUM(P166:P194)</f>
        <v>0</v>
      </c>
      <c r="Q165" s="142"/>
      <c r="R165" s="143">
        <f>SUM(R166:R194)</f>
        <v>0.46804000000000007</v>
      </c>
      <c r="S165" s="142"/>
      <c r="T165" s="144">
        <f>SUM(T166:T194)</f>
        <v>0</v>
      </c>
      <c r="AR165" s="138" t="s">
        <v>91</v>
      </c>
      <c r="AT165" s="145" t="s">
        <v>68</v>
      </c>
      <c r="AU165" s="145" t="s">
        <v>77</v>
      </c>
      <c r="AY165" s="138" t="s">
        <v>140</v>
      </c>
      <c r="BK165" s="146">
        <f>SUM(BK166:BK194)</f>
        <v>0</v>
      </c>
    </row>
    <row r="166" spans="1:65" s="2" customFormat="1" ht="24.15" customHeight="1">
      <c r="A166" s="26"/>
      <c r="B166" s="149"/>
      <c r="C166" s="150" t="s">
        <v>249</v>
      </c>
      <c r="D166" s="150" t="s">
        <v>142</v>
      </c>
      <c r="E166" s="151" t="s">
        <v>955</v>
      </c>
      <c r="F166" s="152" t="s">
        <v>956</v>
      </c>
      <c r="G166" s="153" t="s">
        <v>211</v>
      </c>
      <c r="H166" s="154">
        <v>4</v>
      </c>
      <c r="I166" s="155"/>
      <c r="J166" s="155">
        <f t="shared" ref="J166:J194" si="20">ROUND(I166*H166,2)</f>
        <v>0</v>
      </c>
      <c r="K166" s="156"/>
      <c r="L166" s="27"/>
      <c r="M166" s="157" t="s">
        <v>1</v>
      </c>
      <c r="N166" s="158" t="s">
        <v>35</v>
      </c>
      <c r="O166" s="159">
        <v>0</v>
      </c>
      <c r="P166" s="159">
        <f t="shared" ref="P166:P194" si="21">O166*H166</f>
        <v>0</v>
      </c>
      <c r="Q166" s="159">
        <v>0</v>
      </c>
      <c r="R166" s="159">
        <f t="shared" ref="R166:R194" si="22">Q166*H166</f>
        <v>0</v>
      </c>
      <c r="S166" s="159">
        <v>0</v>
      </c>
      <c r="T166" s="160">
        <f t="shared" ref="T166:T194" si="2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204</v>
      </c>
      <c r="AT166" s="161" t="s">
        <v>142</v>
      </c>
      <c r="AU166" s="161" t="s">
        <v>91</v>
      </c>
      <c r="AY166" s="14" t="s">
        <v>140</v>
      </c>
      <c r="BE166" s="162">
        <f t="shared" ref="BE166:BE194" si="24">IF(N166="základná",J166,0)</f>
        <v>0</v>
      </c>
      <c r="BF166" s="162">
        <f t="shared" ref="BF166:BF194" si="25">IF(N166="znížená",J166,0)</f>
        <v>0</v>
      </c>
      <c r="BG166" s="162">
        <f t="shared" ref="BG166:BG194" si="26">IF(N166="zákl. prenesená",J166,0)</f>
        <v>0</v>
      </c>
      <c r="BH166" s="162">
        <f t="shared" ref="BH166:BH194" si="27">IF(N166="zníž. prenesená",J166,0)</f>
        <v>0</v>
      </c>
      <c r="BI166" s="162">
        <f t="shared" ref="BI166:BI194" si="28">IF(N166="nulová",J166,0)</f>
        <v>0</v>
      </c>
      <c r="BJ166" s="14" t="s">
        <v>91</v>
      </c>
      <c r="BK166" s="162">
        <f t="shared" ref="BK166:BK194" si="29">ROUND(I166*H166,2)</f>
        <v>0</v>
      </c>
      <c r="BL166" s="14" t="s">
        <v>204</v>
      </c>
      <c r="BM166" s="161" t="s">
        <v>365</v>
      </c>
    </row>
    <row r="167" spans="1:65" s="2" customFormat="1" ht="24.15" customHeight="1">
      <c r="A167" s="26"/>
      <c r="B167" s="149"/>
      <c r="C167" s="150" t="s">
        <v>253</v>
      </c>
      <c r="D167" s="150" t="s">
        <v>142</v>
      </c>
      <c r="E167" s="151" t="s">
        <v>957</v>
      </c>
      <c r="F167" s="152" t="s">
        <v>958</v>
      </c>
      <c r="G167" s="153" t="s">
        <v>343</v>
      </c>
      <c r="H167" s="154">
        <v>1</v>
      </c>
      <c r="I167" s="155"/>
      <c r="J167" s="155">
        <f t="shared" si="20"/>
        <v>0</v>
      </c>
      <c r="K167" s="156"/>
      <c r="L167" s="27"/>
      <c r="M167" s="157" t="s">
        <v>1</v>
      </c>
      <c r="N167" s="158" t="s">
        <v>35</v>
      </c>
      <c r="O167" s="159">
        <v>0</v>
      </c>
      <c r="P167" s="159">
        <f t="shared" si="21"/>
        <v>0</v>
      </c>
      <c r="Q167" s="159">
        <v>9.0000000000000006E-5</v>
      </c>
      <c r="R167" s="159">
        <f t="shared" si="22"/>
        <v>9.0000000000000006E-5</v>
      </c>
      <c r="S167" s="159">
        <v>0</v>
      </c>
      <c r="T167" s="160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204</v>
      </c>
      <c r="AT167" s="161" t="s">
        <v>142</v>
      </c>
      <c r="AU167" s="161" t="s">
        <v>91</v>
      </c>
      <c r="AY167" s="14" t="s">
        <v>140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4" t="s">
        <v>91</v>
      </c>
      <c r="BK167" s="162">
        <f t="shared" si="29"/>
        <v>0</v>
      </c>
      <c r="BL167" s="14" t="s">
        <v>204</v>
      </c>
      <c r="BM167" s="161" t="s">
        <v>373</v>
      </c>
    </row>
    <row r="168" spans="1:65" s="2" customFormat="1" ht="37.950000000000003" customHeight="1">
      <c r="A168" s="26"/>
      <c r="B168" s="149"/>
      <c r="C168" s="163" t="s">
        <v>257</v>
      </c>
      <c r="D168" s="163" t="s">
        <v>314</v>
      </c>
      <c r="E168" s="164" t="s">
        <v>959</v>
      </c>
      <c r="F168" s="165" t="s">
        <v>960</v>
      </c>
      <c r="G168" s="166" t="s">
        <v>211</v>
      </c>
      <c r="H168" s="167">
        <v>1</v>
      </c>
      <c r="I168" s="168"/>
      <c r="J168" s="168">
        <f t="shared" si="20"/>
        <v>0</v>
      </c>
      <c r="K168" s="169"/>
      <c r="L168" s="170"/>
      <c r="M168" s="171" t="s">
        <v>1</v>
      </c>
      <c r="N168" s="172" t="s">
        <v>35</v>
      </c>
      <c r="O168" s="159">
        <v>0</v>
      </c>
      <c r="P168" s="159">
        <f t="shared" si="21"/>
        <v>0</v>
      </c>
      <c r="Q168" s="159">
        <v>0.02</v>
      </c>
      <c r="R168" s="159">
        <f t="shared" si="22"/>
        <v>0.02</v>
      </c>
      <c r="S168" s="159">
        <v>0</v>
      </c>
      <c r="T168" s="160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275</v>
      </c>
      <c r="AT168" s="161" t="s">
        <v>314</v>
      </c>
      <c r="AU168" s="161" t="s">
        <v>91</v>
      </c>
      <c r="AY168" s="14" t="s">
        <v>140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4" t="s">
        <v>91</v>
      </c>
      <c r="BK168" s="162">
        <f t="shared" si="29"/>
        <v>0</v>
      </c>
      <c r="BL168" s="14" t="s">
        <v>204</v>
      </c>
      <c r="BM168" s="161" t="s">
        <v>386</v>
      </c>
    </row>
    <row r="169" spans="1:65" s="2" customFormat="1" ht="37.950000000000003" customHeight="1">
      <c r="A169" s="26"/>
      <c r="B169" s="149"/>
      <c r="C169" s="163" t="s">
        <v>261</v>
      </c>
      <c r="D169" s="163" t="s">
        <v>314</v>
      </c>
      <c r="E169" s="164" t="s">
        <v>961</v>
      </c>
      <c r="F169" s="165" t="s">
        <v>962</v>
      </c>
      <c r="G169" s="166" t="s">
        <v>211</v>
      </c>
      <c r="H169" s="167">
        <v>1</v>
      </c>
      <c r="I169" s="168"/>
      <c r="J169" s="168">
        <f t="shared" si="20"/>
        <v>0</v>
      </c>
      <c r="K169" s="169"/>
      <c r="L169" s="170"/>
      <c r="M169" s="171" t="s">
        <v>1</v>
      </c>
      <c r="N169" s="172" t="s">
        <v>35</v>
      </c>
      <c r="O169" s="159">
        <v>0</v>
      </c>
      <c r="P169" s="159">
        <f t="shared" si="21"/>
        <v>0</v>
      </c>
      <c r="Q169" s="159">
        <v>0.02</v>
      </c>
      <c r="R169" s="159">
        <f t="shared" si="22"/>
        <v>0.02</v>
      </c>
      <c r="S169" s="159">
        <v>0</v>
      </c>
      <c r="T169" s="160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275</v>
      </c>
      <c r="AT169" s="161" t="s">
        <v>314</v>
      </c>
      <c r="AU169" s="161" t="s">
        <v>91</v>
      </c>
      <c r="AY169" s="14" t="s">
        <v>140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4" t="s">
        <v>91</v>
      </c>
      <c r="BK169" s="162">
        <f t="shared" si="29"/>
        <v>0</v>
      </c>
      <c r="BL169" s="14" t="s">
        <v>204</v>
      </c>
      <c r="BM169" s="161" t="s">
        <v>697</v>
      </c>
    </row>
    <row r="170" spans="1:65" s="2" customFormat="1" ht="24.15" customHeight="1">
      <c r="A170" s="26"/>
      <c r="B170" s="149"/>
      <c r="C170" s="163" t="s">
        <v>267</v>
      </c>
      <c r="D170" s="163" t="s">
        <v>314</v>
      </c>
      <c r="E170" s="164" t="s">
        <v>963</v>
      </c>
      <c r="F170" s="165" t="s">
        <v>964</v>
      </c>
      <c r="G170" s="166" t="s">
        <v>343</v>
      </c>
      <c r="H170" s="167">
        <v>2</v>
      </c>
      <c r="I170" s="168"/>
      <c r="J170" s="168">
        <f t="shared" si="20"/>
        <v>0</v>
      </c>
      <c r="K170" s="169"/>
      <c r="L170" s="170"/>
      <c r="M170" s="171" t="s">
        <v>1</v>
      </c>
      <c r="N170" s="172" t="s">
        <v>35</v>
      </c>
      <c r="O170" s="159">
        <v>0</v>
      </c>
      <c r="P170" s="159">
        <f t="shared" si="21"/>
        <v>0</v>
      </c>
      <c r="Q170" s="159">
        <v>3.2000000000000002E-3</v>
      </c>
      <c r="R170" s="159">
        <f t="shared" si="22"/>
        <v>6.4000000000000003E-3</v>
      </c>
      <c r="S170" s="159">
        <v>0</v>
      </c>
      <c r="T170" s="160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275</v>
      </c>
      <c r="AT170" s="161" t="s">
        <v>314</v>
      </c>
      <c r="AU170" s="161" t="s">
        <v>91</v>
      </c>
      <c r="AY170" s="14" t="s">
        <v>140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4" t="s">
        <v>91</v>
      </c>
      <c r="BK170" s="162">
        <f t="shared" si="29"/>
        <v>0</v>
      </c>
      <c r="BL170" s="14" t="s">
        <v>204</v>
      </c>
      <c r="BM170" s="161" t="s">
        <v>705</v>
      </c>
    </row>
    <row r="171" spans="1:65" s="2" customFormat="1" ht="24.15" customHeight="1">
      <c r="A171" s="26"/>
      <c r="B171" s="149"/>
      <c r="C171" s="163" t="s">
        <v>275</v>
      </c>
      <c r="D171" s="163" t="s">
        <v>314</v>
      </c>
      <c r="E171" s="164" t="s">
        <v>965</v>
      </c>
      <c r="F171" s="165" t="s">
        <v>966</v>
      </c>
      <c r="G171" s="166" t="s">
        <v>343</v>
      </c>
      <c r="H171" s="167">
        <v>10</v>
      </c>
      <c r="I171" s="168"/>
      <c r="J171" s="168">
        <f t="shared" si="20"/>
        <v>0</v>
      </c>
      <c r="K171" s="169"/>
      <c r="L171" s="170"/>
      <c r="M171" s="171" t="s">
        <v>1</v>
      </c>
      <c r="N171" s="172" t="s">
        <v>35</v>
      </c>
      <c r="O171" s="159">
        <v>0</v>
      </c>
      <c r="P171" s="159">
        <f t="shared" si="21"/>
        <v>0</v>
      </c>
      <c r="Q171" s="159">
        <v>6.0000000000000002E-5</v>
      </c>
      <c r="R171" s="159">
        <f t="shared" si="22"/>
        <v>6.0000000000000006E-4</v>
      </c>
      <c r="S171" s="159">
        <v>0</v>
      </c>
      <c r="T171" s="160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275</v>
      </c>
      <c r="AT171" s="161" t="s">
        <v>314</v>
      </c>
      <c r="AU171" s="161" t="s">
        <v>91</v>
      </c>
      <c r="AY171" s="14" t="s">
        <v>140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4" t="s">
        <v>91</v>
      </c>
      <c r="BK171" s="162">
        <f t="shared" si="29"/>
        <v>0</v>
      </c>
      <c r="BL171" s="14" t="s">
        <v>204</v>
      </c>
      <c r="BM171" s="161" t="s">
        <v>714</v>
      </c>
    </row>
    <row r="172" spans="1:65" s="2" customFormat="1" ht="24.15" customHeight="1">
      <c r="A172" s="26"/>
      <c r="B172" s="149"/>
      <c r="C172" s="150" t="s">
        <v>279</v>
      </c>
      <c r="D172" s="150" t="s">
        <v>142</v>
      </c>
      <c r="E172" s="151" t="s">
        <v>967</v>
      </c>
      <c r="F172" s="152" t="s">
        <v>968</v>
      </c>
      <c r="G172" s="153" t="s">
        <v>343</v>
      </c>
      <c r="H172" s="154">
        <v>1</v>
      </c>
      <c r="I172" s="155"/>
      <c r="J172" s="155">
        <f t="shared" si="20"/>
        <v>0</v>
      </c>
      <c r="K172" s="156"/>
      <c r="L172" s="27"/>
      <c r="M172" s="157" t="s">
        <v>1</v>
      </c>
      <c r="N172" s="158" t="s">
        <v>35</v>
      </c>
      <c r="O172" s="159">
        <v>0</v>
      </c>
      <c r="P172" s="159">
        <f t="shared" si="21"/>
        <v>0</v>
      </c>
      <c r="Q172" s="159">
        <v>0</v>
      </c>
      <c r="R172" s="159">
        <f t="shared" si="22"/>
        <v>0</v>
      </c>
      <c r="S172" s="159">
        <v>0</v>
      </c>
      <c r="T172" s="160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204</v>
      </c>
      <c r="AT172" s="161" t="s">
        <v>142</v>
      </c>
      <c r="AU172" s="161" t="s">
        <v>91</v>
      </c>
      <c r="AY172" s="14" t="s">
        <v>140</v>
      </c>
      <c r="BE172" s="162">
        <f t="shared" si="24"/>
        <v>0</v>
      </c>
      <c r="BF172" s="162">
        <f t="shared" si="25"/>
        <v>0</v>
      </c>
      <c r="BG172" s="162">
        <f t="shared" si="26"/>
        <v>0</v>
      </c>
      <c r="BH172" s="162">
        <f t="shared" si="27"/>
        <v>0</v>
      </c>
      <c r="BI172" s="162">
        <f t="shared" si="28"/>
        <v>0</v>
      </c>
      <c r="BJ172" s="14" t="s">
        <v>91</v>
      </c>
      <c r="BK172" s="162">
        <f t="shared" si="29"/>
        <v>0</v>
      </c>
      <c r="BL172" s="14" t="s">
        <v>204</v>
      </c>
      <c r="BM172" s="161" t="s">
        <v>389</v>
      </c>
    </row>
    <row r="173" spans="1:65" s="2" customFormat="1" ht="33" customHeight="1">
      <c r="A173" s="26"/>
      <c r="B173" s="149"/>
      <c r="C173" s="163" t="s">
        <v>283</v>
      </c>
      <c r="D173" s="163" t="s">
        <v>314</v>
      </c>
      <c r="E173" s="164" t="s">
        <v>969</v>
      </c>
      <c r="F173" s="165" t="s">
        <v>970</v>
      </c>
      <c r="G173" s="166" t="s">
        <v>343</v>
      </c>
      <c r="H173" s="167">
        <v>1</v>
      </c>
      <c r="I173" s="168"/>
      <c r="J173" s="168">
        <f t="shared" si="20"/>
        <v>0</v>
      </c>
      <c r="K173" s="169"/>
      <c r="L173" s="170"/>
      <c r="M173" s="171" t="s">
        <v>1</v>
      </c>
      <c r="N173" s="172" t="s">
        <v>35</v>
      </c>
      <c r="O173" s="159">
        <v>0</v>
      </c>
      <c r="P173" s="159">
        <f t="shared" si="21"/>
        <v>0</v>
      </c>
      <c r="Q173" s="159">
        <v>0.16700000000000001</v>
      </c>
      <c r="R173" s="159">
        <f t="shared" si="22"/>
        <v>0.16700000000000001</v>
      </c>
      <c r="S173" s="159">
        <v>0</v>
      </c>
      <c r="T173" s="160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275</v>
      </c>
      <c r="AT173" s="161" t="s">
        <v>314</v>
      </c>
      <c r="AU173" s="161" t="s">
        <v>91</v>
      </c>
      <c r="AY173" s="14" t="s">
        <v>140</v>
      </c>
      <c r="BE173" s="162">
        <f t="shared" si="24"/>
        <v>0</v>
      </c>
      <c r="BF173" s="162">
        <f t="shared" si="25"/>
        <v>0</v>
      </c>
      <c r="BG173" s="162">
        <f t="shared" si="26"/>
        <v>0</v>
      </c>
      <c r="BH173" s="162">
        <f t="shared" si="27"/>
        <v>0</v>
      </c>
      <c r="BI173" s="162">
        <f t="shared" si="28"/>
        <v>0</v>
      </c>
      <c r="BJ173" s="14" t="s">
        <v>91</v>
      </c>
      <c r="BK173" s="162">
        <f t="shared" si="29"/>
        <v>0</v>
      </c>
      <c r="BL173" s="14" t="s">
        <v>204</v>
      </c>
      <c r="BM173" s="161" t="s">
        <v>731</v>
      </c>
    </row>
    <row r="174" spans="1:65" s="2" customFormat="1" ht="33" customHeight="1">
      <c r="A174" s="26"/>
      <c r="B174" s="149"/>
      <c r="C174" s="150" t="s">
        <v>287</v>
      </c>
      <c r="D174" s="150" t="s">
        <v>142</v>
      </c>
      <c r="E174" s="151" t="s">
        <v>971</v>
      </c>
      <c r="F174" s="152" t="s">
        <v>972</v>
      </c>
      <c r="G174" s="153" t="s">
        <v>343</v>
      </c>
      <c r="H174" s="154">
        <v>1</v>
      </c>
      <c r="I174" s="155"/>
      <c r="J174" s="155">
        <f t="shared" si="20"/>
        <v>0</v>
      </c>
      <c r="K174" s="156"/>
      <c r="L174" s="27"/>
      <c r="M174" s="157" t="s">
        <v>1</v>
      </c>
      <c r="N174" s="158" t="s">
        <v>35</v>
      </c>
      <c r="O174" s="159">
        <v>0</v>
      </c>
      <c r="P174" s="159">
        <f t="shared" si="21"/>
        <v>0</v>
      </c>
      <c r="Q174" s="159">
        <v>0</v>
      </c>
      <c r="R174" s="159">
        <f t="shared" si="22"/>
        <v>0</v>
      </c>
      <c r="S174" s="159">
        <v>0</v>
      </c>
      <c r="T174" s="160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204</v>
      </c>
      <c r="AT174" s="161" t="s">
        <v>142</v>
      </c>
      <c r="AU174" s="161" t="s">
        <v>91</v>
      </c>
      <c r="AY174" s="14" t="s">
        <v>140</v>
      </c>
      <c r="BE174" s="162">
        <f t="shared" si="24"/>
        <v>0</v>
      </c>
      <c r="BF174" s="162">
        <f t="shared" si="25"/>
        <v>0</v>
      </c>
      <c r="BG174" s="162">
        <f t="shared" si="26"/>
        <v>0</v>
      </c>
      <c r="BH174" s="162">
        <f t="shared" si="27"/>
        <v>0</v>
      </c>
      <c r="BI174" s="162">
        <f t="shared" si="28"/>
        <v>0</v>
      </c>
      <c r="BJ174" s="14" t="s">
        <v>91</v>
      </c>
      <c r="BK174" s="162">
        <f t="shared" si="29"/>
        <v>0</v>
      </c>
      <c r="BL174" s="14" t="s">
        <v>204</v>
      </c>
      <c r="BM174" s="161" t="s">
        <v>739</v>
      </c>
    </row>
    <row r="175" spans="1:65" s="2" customFormat="1" ht="24.15" customHeight="1">
      <c r="A175" s="26"/>
      <c r="B175" s="149"/>
      <c r="C175" s="150" t="s">
        <v>291</v>
      </c>
      <c r="D175" s="150" t="s">
        <v>142</v>
      </c>
      <c r="E175" s="151" t="s">
        <v>973</v>
      </c>
      <c r="F175" s="152" t="s">
        <v>974</v>
      </c>
      <c r="G175" s="153" t="s">
        <v>343</v>
      </c>
      <c r="H175" s="154">
        <v>1</v>
      </c>
      <c r="I175" s="155"/>
      <c r="J175" s="155">
        <f t="shared" si="20"/>
        <v>0</v>
      </c>
      <c r="K175" s="156"/>
      <c r="L175" s="27"/>
      <c r="M175" s="157" t="s">
        <v>1</v>
      </c>
      <c r="N175" s="158" t="s">
        <v>35</v>
      </c>
      <c r="O175" s="159">
        <v>0</v>
      </c>
      <c r="P175" s="159">
        <f t="shared" si="21"/>
        <v>0</v>
      </c>
      <c r="Q175" s="159">
        <v>4.9899999999999996E-3</v>
      </c>
      <c r="R175" s="159">
        <f t="shared" si="22"/>
        <v>4.9899999999999996E-3</v>
      </c>
      <c r="S175" s="159">
        <v>0</v>
      </c>
      <c r="T175" s="160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204</v>
      </c>
      <c r="AT175" s="161" t="s">
        <v>142</v>
      </c>
      <c r="AU175" s="161" t="s">
        <v>91</v>
      </c>
      <c r="AY175" s="14" t="s">
        <v>140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4" t="s">
        <v>91</v>
      </c>
      <c r="BK175" s="162">
        <f t="shared" si="29"/>
        <v>0</v>
      </c>
      <c r="BL175" s="14" t="s">
        <v>204</v>
      </c>
      <c r="BM175" s="161" t="s">
        <v>975</v>
      </c>
    </row>
    <row r="176" spans="1:65" s="2" customFormat="1" ht="33" customHeight="1">
      <c r="A176" s="26"/>
      <c r="B176" s="149"/>
      <c r="C176" s="150" t="s">
        <v>295</v>
      </c>
      <c r="D176" s="150" t="s">
        <v>142</v>
      </c>
      <c r="E176" s="151" t="s">
        <v>976</v>
      </c>
      <c r="F176" s="152" t="s">
        <v>977</v>
      </c>
      <c r="G176" s="153" t="s">
        <v>343</v>
      </c>
      <c r="H176" s="154">
        <v>1</v>
      </c>
      <c r="I176" s="155"/>
      <c r="J176" s="155">
        <f t="shared" si="20"/>
        <v>0</v>
      </c>
      <c r="K176" s="156"/>
      <c r="L176" s="27"/>
      <c r="M176" s="157" t="s">
        <v>1</v>
      </c>
      <c r="N176" s="158" t="s">
        <v>35</v>
      </c>
      <c r="O176" s="159">
        <v>0</v>
      </c>
      <c r="P176" s="159">
        <f t="shared" si="21"/>
        <v>0</v>
      </c>
      <c r="Q176" s="159">
        <v>8.8299999999999993E-3</v>
      </c>
      <c r="R176" s="159">
        <f t="shared" si="22"/>
        <v>8.8299999999999993E-3</v>
      </c>
      <c r="S176" s="159">
        <v>0</v>
      </c>
      <c r="T176" s="160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204</v>
      </c>
      <c r="AT176" s="161" t="s">
        <v>142</v>
      </c>
      <c r="AU176" s="161" t="s">
        <v>91</v>
      </c>
      <c r="AY176" s="14" t="s">
        <v>140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4" t="s">
        <v>91</v>
      </c>
      <c r="BK176" s="162">
        <f t="shared" si="29"/>
        <v>0</v>
      </c>
      <c r="BL176" s="14" t="s">
        <v>204</v>
      </c>
      <c r="BM176" s="161" t="s">
        <v>978</v>
      </c>
    </row>
    <row r="177" spans="1:65" s="2" customFormat="1" ht="24.15" customHeight="1">
      <c r="A177" s="26"/>
      <c r="B177" s="149"/>
      <c r="C177" s="150" t="s">
        <v>299</v>
      </c>
      <c r="D177" s="150" t="s">
        <v>142</v>
      </c>
      <c r="E177" s="151" t="s">
        <v>979</v>
      </c>
      <c r="F177" s="152" t="s">
        <v>980</v>
      </c>
      <c r="G177" s="153" t="s">
        <v>343</v>
      </c>
      <c r="H177" s="154">
        <v>1</v>
      </c>
      <c r="I177" s="155"/>
      <c r="J177" s="155">
        <f t="shared" si="20"/>
        <v>0</v>
      </c>
      <c r="K177" s="156"/>
      <c r="L177" s="27"/>
      <c r="M177" s="157" t="s">
        <v>1</v>
      </c>
      <c r="N177" s="158" t="s">
        <v>35</v>
      </c>
      <c r="O177" s="159">
        <v>0</v>
      </c>
      <c r="P177" s="159">
        <f t="shared" si="21"/>
        <v>0</v>
      </c>
      <c r="Q177" s="159">
        <v>0</v>
      </c>
      <c r="R177" s="159">
        <f t="shared" si="22"/>
        <v>0</v>
      </c>
      <c r="S177" s="159">
        <v>0</v>
      </c>
      <c r="T177" s="160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204</v>
      </c>
      <c r="AT177" s="161" t="s">
        <v>142</v>
      </c>
      <c r="AU177" s="161" t="s">
        <v>91</v>
      </c>
      <c r="AY177" s="14" t="s">
        <v>140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4" t="s">
        <v>91</v>
      </c>
      <c r="BK177" s="162">
        <f t="shared" si="29"/>
        <v>0</v>
      </c>
      <c r="BL177" s="14" t="s">
        <v>204</v>
      </c>
      <c r="BM177" s="161" t="s">
        <v>981</v>
      </c>
    </row>
    <row r="178" spans="1:65" s="2" customFormat="1" ht="24.15" customHeight="1">
      <c r="A178" s="26"/>
      <c r="B178" s="149"/>
      <c r="C178" s="150" t="s">
        <v>303</v>
      </c>
      <c r="D178" s="150" t="s">
        <v>142</v>
      </c>
      <c r="E178" s="151" t="s">
        <v>982</v>
      </c>
      <c r="F178" s="152" t="s">
        <v>983</v>
      </c>
      <c r="G178" s="153" t="s">
        <v>343</v>
      </c>
      <c r="H178" s="154">
        <v>1</v>
      </c>
      <c r="I178" s="155"/>
      <c r="J178" s="155">
        <f t="shared" si="20"/>
        <v>0</v>
      </c>
      <c r="K178" s="156"/>
      <c r="L178" s="27"/>
      <c r="M178" s="157" t="s">
        <v>1</v>
      </c>
      <c r="N178" s="158" t="s">
        <v>35</v>
      </c>
      <c r="O178" s="159">
        <v>0</v>
      </c>
      <c r="P178" s="159">
        <f t="shared" si="21"/>
        <v>0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204</v>
      </c>
      <c r="AT178" s="161" t="s">
        <v>142</v>
      </c>
      <c r="AU178" s="161" t="s">
        <v>91</v>
      </c>
      <c r="AY178" s="14" t="s">
        <v>140</v>
      </c>
      <c r="BE178" s="162">
        <f t="shared" si="24"/>
        <v>0</v>
      </c>
      <c r="BF178" s="162">
        <f t="shared" si="25"/>
        <v>0</v>
      </c>
      <c r="BG178" s="162">
        <f t="shared" si="26"/>
        <v>0</v>
      </c>
      <c r="BH178" s="162">
        <f t="shared" si="27"/>
        <v>0</v>
      </c>
      <c r="BI178" s="162">
        <f t="shared" si="28"/>
        <v>0</v>
      </c>
      <c r="BJ178" s="14" t="s">
        <v>91</v>
      </c>
      <c r="BK178" s="162">
        <f t="shared" si="29"/>
        <v>0</v>
      </c>
      <c r="BL178" s="14" t="s">
        <v>204</v>
      </c>
      <c r="BM178" s="161" t="s">
        <v>984</v>
      </c>
    </row>
    <row r="179" spans="1:65" s="2" customFormat="1" ht="33" customHeight="1">
      <c r="A179" s="26"/>
      <c r="B179" s="149"/>
      <c r="C179" s="163" t="s">
        <v>309</v>
      </c>
      <c r="D179" s="163" t="s">
        <v>314</v>
      </c>
      <c r="E179" s="164" t="s">
        <v>985</v>
      </c>
      <c r="F179" s="165" t="s">
        <v>986</v>
      </c>
      <c r="G179" s="166" t="s">
        <v>343</v>
      </c>
      <c r="H179" s="167">
        <v>1</v>
      </c>
      <c r="I179" s="168"/>
      <c r="J179" s="168">
        <f t="shared" si="20"/>
        <v>0</v>
      </c>
      <c r="K179" s="169"/>
      <c r="L179" s="170"/>
      <c r="M179" s="171" t="s">
        <v>1</v>
      </c>
      <c r="N179" s="172" t="s">
        <v>35</v>
      </c>
      <c r="O179" s="159">
        <v>0</v>
      </c>
      <c r="P179" s="159">
        <f t="shared" si="21"/>
        <v>0</v>
      </c>
      <c r="Q179" s="159">
        <v>2.4499999999999999E-3</v>
      </c>
      <c r="R179" s="159">
        <f t="shared" si="22"/>
        <v>2.4499999999999999E-3</v>
      </c>
      <c r="S179" s="159">
        <v>0</v>
      </c>
      <c r="T179" s="160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275</v>
      </c>
      <c r="AT179" s="161" t="s">
        <v>314</v>
      </c>
      <c r="AU179" s="161" t="s">
        <v>91</v>
      </c>
      <c r="AY179" s="14" t="s">
        <v>140</v>
      </c>
      <c r="BE179" s="162">
        <f t="shared" si="24"/>
        <v>0</v>
      </c>
      <c r="BF179" s="162">
        <f t="shared" si="25"/>
        <v>0</v>
      </c>
      <c r="BG179" s="162">
        <f t="shared" si="26"/>
        <v>0</v>
      </c>
      <c r="BH179" s="162">
        <f t="shared" si="27"/>
        <v>0</v>
      </c>
      <c r="BI179" s="162">
        <f t="shared" si="28"/>
        <v>0</v>
      </c>
      <c r="BJ179" s="14" t="s">
        <v>91</v>
      </c>
      <c r="BK179" s="162">
        <f t="shared" si="29"/>
        <v>0</v>
      </c>
      <c r="BL179" s="14" t="s">
        <v>204</v>
      </c>
      <c r="BM179" s="161" t="s">
        <v>987</v>
      </c>
    </row>
    <row r="180" spans="1:65" s="2" customFormat="1" ht="24.15" customHeight="1">
      <c r="A180" s="26"/>
      <c r="B180" s="149"/>
      <c r="C180" s="150" t="s">
        <v>313</v>
      </c>
      <c r="D180" s="150" t="s">
        <v>142</v>
      </c>
      <c r="E180" s="151" t="s">
        <v>988</v>
      </c>
      <c r="F180" s="152" t="s">
        <v>989</v>
      </c>
      <c r="G180" s="153" t="s">
        <v>343</v>
      </c>
      <c r="H180" s="154">
        <v>1</v>
      </c>
      <c r="I180" s="155"/>
      <c r="J180" s="155">
        <f t="shared" si="20"/>
        <v>0</v>
      </c>
      <c r="K180" s="156"/>
      <c r="L180" s="27"/>
      <c r="M180" s="157" t="s">
        <v>1</v>
      </c>
      <c r="N180" s="158" t="s">
        <v>35</v>
      </c>
      <c r="O180" s="159">
        <v>0</v>
      </c>
      <c r="P180" s="159">
        <f t="shared" si="21"/>
        <v>0</v>
      </c>
      <c r="Q180" s="159">
        <v>0</v>
      </c>
      <c r="R180" s="159">
        <f t="shared" si="22"/>
        <v>0</v>
      </c>
      <c r="S180" s="159">
        <v>0</v>
      </c>
      <c r="T180" s="160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204</v>
      </c>
      <c r="AT180" s="161" t="s">
        <v>142</v>
      </c>
      <c r="AU180" s="161" t="s">
        <v>91</v>
      </c>
      <c r="AY180" s="14" t="s">
        <v>140</v>
      </c>
      <c r="BE180" s="162">
        <f t="shared" si="24"/>
        <v>0</v>
      </c>
      <c r="BF180" s="162">
        <f t="shared" si="25"/>
        <v>0</v>
      </c>
      <c r="BG180" s="162">
        <f t="shared" si="26"/>
        <v>0</v>
      </c>
      <c r="BH180" s="162">
        <f t="shared" si="27"/>
        <v>0</v>
      </c>
      <c r="BI180" s="162">
        <f t="shared" si="28"/>
        <v>0</v>
      </c>
      <c r="BJ180" s="14" t="s">
        <v>91</v>
      </c>
      <c r="BK180" s="162">
        <f t="shared" si="29"/>
        <v>0</v>
      </c>
      <c r="BL180" s="14" t="s">
        <v>204</v>
      </c>
      <c r="BM180" s="161" t="s">
        <v>990</v>
      </c>
    </row>
    <row r="181" spans="1:65" s="2" customFormat="1" ht="37.950000000000003" customHeight="1">
      <c r="A181" s="26"/>
      <c r="B181" s="149"/>
      <c r="C181" s="163" t="s">
        <v>318</v>
      </c>
      <c r="D181" s="163" t="s">
        <v>314</v>
      </c>
      <c r="E181" s="164" t="s">
        <v>991</v>
      </c>
      <c r="F181" s="165" t="s">
        <v>992</v>
      </c>
      <c r="G181" s="166" t="s">
        <v>343</v>
      </c>
      <c r="H181" s="167">
        <v>1</v>
      </c>
      <c r="I181" s="168"/>
      <c r="J181" s="168">
        <f t="shared" si="20"/>
        <v>0</v>
      </c>
      <c r="K181" s="169"/>
      <c r="L181" s="170"/>
      <c r="M181" s="171" t="s">
        <v>1</v>
      </c>
      <c r="N181" s="172" t="s">
        <v>35</v>
      </c>
      <c r="O181" s="159">
        <v>0</v>
      </c>
      <c r="P181" s="159">
        <f t="shared" si="21"/>
        <v>0</v>
      </c>
      <c r="Q181" s="159">
        <v>8.7500000000000008E-3</v>
      </c>
      <c r="R181" s="159">
        <f t="shared" si="22"/>
        <v>8.7500000000000008E-3</v>
      </c>
      <c r="S181" s="159">
        <v>0</v>
      </c>
      <c r="T181" s="160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275</v>
      </c>
      <c r="AT181" s="161" t="s">
        <v>314</v>
      </c>
      <c r="AU181" s="161" t="s">
        <v>91</v>
      </c>
      <c r="AY181" s="14" t="s">
        <v>140</v>
      </c>
      <c r="BE181" s="162">
        <f t="shared" si="24"/>
        <v>0</v>
      </c>
      <c r="BF181" s="162">
        <f t="shared" si="25"/>
        <v>0</v>
      </c>
      <c r="BG181" s="162">
        <f t="shared" si="26"/>
        <v>0</v>
      </c>
      <c r="BH181" s="162">
        <f t="shared" si="27"/>
        <v>0</v>
      </c>
      <c r="BI181" s="162">
        <f t="shared" si="28"/>
        <v>0</v>
      </c>
      <c r="BJ181" s="14" t="s">
        <v>91</v>
      </c>
      <c r="BK181" s="162">
        <f t="shared" si="29"/>
        <v>0</v>
      </c>
      <c r="BL181" s="14" t="s">
        <v>204</v>
      </c>
      <c r="BM181" s="161" t="s">
        <v>993</v>
      </c>
    </row>
    <row r="182" spans="1:65" s="2" customFormat="1" ht="24.15" customHeight="1">
      <c r="A182" s="26"/>
      <c r="B182" s="149"/>
      <c r="C182" s="150" t="s">
        <v>324</v>
      </c>
      <c r="D182" s="150" t="s">
        <v>142</v>
      </c>
      <c r="E182" s="151" t="s">
        <v>994</v>
      </c>
      <c r="F182" s="152" t="s">
        <v>995</v>
      </c>
      <c r="G182" s="153" t="s">
        <v>343</v>
      </c>
      <c r="H182" s="154">
        <v>1</v>
      </c>
      <c r="I182" s="155"/>
      <c r="J182" s="155">
        <f t="shared" si="20"/>
        <v>0</v>
      </c>
      <c r="K182" s="156"/>
      <c r="L182" s="27"/>
      <c r="M182" s="157" t="s">
        <v>1</v>
      </c>
      <c r="N182" s="158" t="s">
        <v>35</v>
      </c>
      <c r="O182" s="159">
        <v>0</v>
      </c>
      <c r="P182" s="159">
        <f t="shared" si="21"/>
        <v>0</v>
      </c>
      <c r="Q182" s="159">
        <v>5.9999999999999995E-4</v>
      </c>
      <c r="R182" s="159">
        <f t="shared" si="22"/>
        <v>5.9999999999999995E-4</v>
      </c>
      <c r="S182" s="159">
        <v>0</v>
      </c>
      <c r="T182" s="160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204</v>
      </c>
      <c r="AT182" s="161" t="s">
        <v>142</v>
      </c>
      <c r="AU182" s="161" t="s">
        <v>91</v>
      </c>
      <c r="AY182" s="14" t="s">
        <v>140</v>
      </c>
      <c r="BE182" s="162">
        <f t="shared" si="24"/>
        <v>0</v>
      </c>
      <c r="BF182" s="162">
        <f t="shared" si="25"/>
        <v>0</v>
      </c>
      <c r="BG182" s="162">
        <f t="shared" si="26"/>
        <v>0</v>
      </c>
      <c r="BH182" s="162">
        <f t="shared" si="27"/>
        <v>0</v>
      </c>
      <c r="BI182" s="162">
        <f t="shared" si="28"/>
        <v>0</v>
      </c>
      <c r="BJ182" s="14" t="s">
        <v>91</v>
      </c>
      <c r="BK182" s="162">
        <f t="shared" si="29"/>
        <v>0</v>
      </c>
      <c r="BL182" s="14" t="s">
        <v>204</v>
      </c>
      <c r="BM182" s="161" t="s">
        <v>996</v>
      </c>
    </row>
    <row r="183" spans="1:65" s="2" customFormat="1" ht="24.15" customHeight="1">
      <c r="A183" s="26"/>
      <c r="B183" s="149"/>
      <c r="C183" s="163" t="s">
        <v>329</v>
      </c>
      <c r="D183" s="163" t="s">
        <v>314</v>
      </c>
      <c r="E183" s="164" t="s">
        <v>997</v>
      </c>
      <c r="F183" s="165" t="s">
        <v>998</v>
      </c>
      <c r="G183" s="166" t="s">
        <v>343</v>
      </c>
      <c r="H183" s="167">
        <v>1</v>
      </c>
      <c r="I183" s="168"/>
      <c r="J183" s="168">
        <f t="shared" si="20"/>
        <v>0</v>
      </c>
      <c r="K183" s="169"/>
      <c r="L183" s="170"/>
      <c r="M183" s="171" t="s">
        <v>1</v>
      </c>
      <c r="N183" s="172" t="s">
        <v>35</v>
      </c>
      <c r="O183" s="159">
        <v>0</v>
      </c>
      <c r="P183" s="159">
        <f t="shared" si="21"/>
        <v>0</v>
      </c>
      <c r="Q183" s="159">
        <v>3.15E-3</v>
      </c>
      <c r="R183" s="159">
        <f t="shared" si="22"/>
        <v>3.15E-3</v>
      </c>
      <c r="S183" s="159">
        <v>0</v>
      </c>
      <c r="T183" s="160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275</v>
      </c>
      <c r="AT183" s="161" t="s">
        <v>314</v>
      </c>
      <c r="AU183" s="161" t="s">
        <v>91</v>
      </c>
      <c r="AY183" s="14" t="s">
        <v>140</v>
      </c>
      <c r="BE183" s="162">
        <f t="shared" si="24"/>
        <v>0</v>
      </c>
      <c r="BF183" s="162">
        <f t="shared" si="25"/>
        <v>0</v>
      </c>
      <c r="BG183" s="162">
        <f t="shared" si="26"/>
        <v>0</v>
      </c>
      <c r="BH183" s="162">
        <f t="shared" si="27"/>
        <v>0</v>
      </c>
      <c r="BI183" s="162">
        <f t="shared" si="28"/>
        <v>0</v>
      </c>
      <c r="BJ183" s="14" t="s">
        <v>91</v>
      </c>
      <c r="BK183" s="162">
        <f t="shared" si="29"/>
        <v>0</v>
      </c>
      <c r="BL183" s="14" t="s">
        <v>204</v>
      </c>
      <c r="BM183" s="161" t="s">
        <v>999</v>
      </c>
    </row>
    <row r="184" spans="1:65" s="2" customFormat="1" ht="24.15" customHeight="1">
      <c r="A184" s="26"/>
      <c r="B184" s="149"/>
      <c r="C184" s="150" t="s">
        <v>334</v>
      </c>
      <c r="D184" s="150" t="s">
        <v>142</v>
      </c>
      <c r="E184" s="151" t="s">
        <v>1000</v>
      </c>
      <c r="F184" s="152" t="s">
        <v>1001</v>
      </c>
      <c r="G184" s="153" t="s">
        <v>343</v>
      </c>
      <c r="H184" s="154">
        <v>5</v>
      </c>
      <c r="I184" s="155"/>
      <c r="J184" s="155">
        <f t="shared" si="20"/>
        <v>0</v>
      </c>
      <c r="K184" s="156"/>
      <c r="L184" s="27"/>
      <c r="M184" s="157" t="s">
        <v>1</v>
      </c>
      <c r="N184" s="158" t="s">
        <v>35</v>
      </c>
      <c r="O184" s="159">
        <v>0</v>
      </c>
      <c r="P184" s="159">
        <f t="shared" si="21"/>
        <v>0</v>
      </c>
      <c r="Q184" s="159">
        <v>6.9999999999999994E-5</v>
      </c>
      <c r="R184" s="159">
        <f t="shared" si="22"/>
        <v>3.4999999999999994E-4</v>
      </c>
      <c r="S184" s="159">
        <v>0</v>
      </c>
      <c r="T184" s="160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204</v>
      </c>
      <c r="AT184" s="161" t="s">
        <v>142</v>
      </c>
      <c r="AU184" s="161" t="s">
        <v>91</v>
      </c>
      <c r="AY184" s="14" t="s">
        <v>140</v>
      </c>
      <c r="BE184" s="162">
        <f t="shared" si="24"/>
        <v>0</v>
      </c>
      <c r="BF184" s="162">
        <f t="shared" si="25"/>
        <v>0</v>
      </c>
      <c r="BG184" s="162">
        <f t="shared" si="26"/>
        <v>0</v>
      </c>
      <c r="BH184" s="162">
        <f t="shared" si="27"/>
        <v>0</v>
      </c>
      <c r="BI184" s="162">
        <f t="shared" si="28"/>
        <v>0</v>
      </c>
      <c r="BJ184" s="14" t="s">
        <v>91</v>
      </c>
      <c r="BK184" s="162">
        <f t="shared" si="29"/>
        <v>0</v>
      </c>
      <c r="BL184" s="14" t="s">
        <v>204</v>
      </c>
      <c r="BM184" s="161" t="s">
        <v>1002</v>
      </c>
    </row>
    <row r="185" spans="1:65" s="2" customFormat="1" ht="24.15" customHeight="1">
      <c r="A185" s="26"/>
      <c r="B185" s="149"/>
      <c r="C185" s="150" t="s">
        <v>340</v>
      </c>
      <c r="D185" s="150" t="s">
        <v>142</v>
      </c>
      <c r="E185" s="151" t="s">
        <v>1003</v>
      </c>
      <c r="F185" s="152" t="s">
        <v>1004</v>
      </c>
      <c r="G185" s="153" t="s">
        <v>343</v>
      </c>
      <c r="H185" s="154">
        <v>1</v>
      </c>
      <c r="I185" s="155"/>
      <c r="J185" s="155">
        <f t="shared" si="20"/>
        <v>0</v>
      </c>
      <c r="K185" s="156"/>
      <c r="L185" s="27"/>
      <c r="M185" s="157" t="s">
        <v>1</v>
      </c>
      <c r="N185" s="158" t="s">
        <v>35</v>
      </c>
      <c r="O185" s="159">
        <v>0</v>
      </c>
      <c r="P185" s="159">
        <f t="shared" si="21"/>
        <v>0</v>
      </c>
      <c r="Q185" s="159">
        <v>1.0000000000000001E-5</v>
      </c>
      <c r="R185" s="159">
        <f t="shared" si="22"/>
        <v>1.0000000000000001E-5</v>
      </c>
      <c r="S185" s="159">
        <v>0</v>
      </c>
      <c r="T185" s="160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204</v>
      </c>
      <c r="AT185" s="161" t="s">
        <v>142</v>
      </c>
      <c r="AU185" s="161" t="s">
        <v>91</v>
      </c>
      <c r="AY185" s="14" t="s">
        <v>140</v>
      </c>
      <c r="BE185" s="162">
        <f t="shared" si="24"/>
        <v>0</v>
      </c>
      <c r="BF185" s="162">
        <f t="shared" si="25"/>
        <v>0</v>
      </c>
      <c r="BG185" s="162">
        <f t="shared" si="26"/>
        <v>0</v>
      </c>
      <c r="BH185" s="162">
        <f t="shared" si="27"/>
        <v>0</v>
      </c>
      <c r="BI185" s="162">
        <f t="shared" si="28"/>
        <v>0</v>
      </c>
      <c r="BJ185" s="14" t="s">
        <v>91</v>
      </c>
      <c r="BK185" s="162">
        <f t="shared" si="29"/>
        <v>0</v>
      </c>
      <c r="BL185" s="14" t="s">
        <v>204</v>
      </c>
      <c r="BM185" s="161" t="s">
        <v>1005</v>
      </c>
    </row>
    <row r="186" spans="1:65" s="2" customFormat="1" ht="24.15" customHeight="1">
      <c r="A186" s="26"/>
      <c r="B186" s="149"/>
      <c r="C186" s="150" t="s">
        <v>345</v>
      </c>
      <c r="D186" s="150" t="s">
        <v>142</v>
      </c>
      <c r="E186" s="151" t="s">
        <v>1006</v>
      </c>
      <c r="F186" s="152" t="s">
        <v>1007</v>
      </c>
      <c r="G186" s="153" t="s">
        <v>343</v>
      </c>
      <c r="H186" s="154">
        <v>1</v>
      </c>
      <c r="I186" s="155"/>
      <c r="J186" s="155">
        <f t="shared" si="20"/>
        <v>0</v>
      </c>
      <c r="K186" s="156"/>
      <c r="L186" s="27"/>
      <c r="M186" s="157" t="s">
        <v>1</v>
      </c>
      <c r="N186" s="158" t="s">
        <v>35</v>
      </c>
      <c r="O186" s="159">
        <v>0</v>
      </c>
      <c r="P186" s="159">
        <f t="shared" si="21"/>
        <v>0</v>
      </c>
      <c r="Q186" s="159">
        <v>0</v>
      </c>
      <c r="R186" s="159">
        <f t="shared" si="22"/>
        <v>0</v>
      </c>
      <c r="S186" s="159">
        <v>0</v>
      </c>
      <c r="T186" s="160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204</v>
      </c>
      <c r="AT186" s="161" t="s">
        <v>142</v>
      </c>
      <c r="AU186" s="161" t="s">
        <v>91</v>
      </c>
      <c r="AY186" s="14" t="s">
        <v>140</v>
      </c>
      <c r="BE186" s="162">
        <f t="shared" si="24"/>
        <v>0</v>
      </c>
      <c r="BF186" s="162">
        <f t="shared" si="25"/>
        <v>0</v>
      </c>
      <c r="BG186" s="162">
        <f t="shared" si="26"/>
        <v>0</v>
      </c>
      <c r="BH186" s="162">
        <f t="shared" si="27"/>
        <v>0</v>
      </c>
      <c r="BI186" s="162">
        <f t="shared" si="28"/>
        <v>0</v>
      </c>
      <c r="BJ186" s="14" t="s">
        <v>91</v>
      </c>
      <c r="BK186" s="162">
        <f t="shared" si="29"/>
        <v>0</v>
      </c>
      <c r="BL186" s="14" t="s">
        <v>204</v>
      </c>
      <c r="BM186" s="161" t="s">
        <v>1008</v>
      </c>
    </row>
    <row r="187" spans="1:65" s="2" customFormat="1" ht="24.15" customHeight="1">
      <c r="A187" s="26"/>
      <c r="B187" s="149"/>
      <c r="C187" s="150" t="s">
        <v>349</v>
      </c>
      <c r="D187" s="150" t="s">
        <v>142</v>
      </c>
      <c r="E187" s="151" t="s">
        <v>1009</v>
      </c>
      <c r="F187" s="152" t="s">
        <v>1010</v>
      </c>
      <c r="G187" s="153" t="s">
        <v>343</v>
      </c>
      <c r="H187" s="154">
        <v>1</v>
      </c>
      <c r="I187" s="155"/>
      <c r="J187" s="155">
        <f t="shared" si="20"/>
        <v>0</v>
      </c>
      <c r="K187" s="156"/>
      <c r="L187" s="27"/>
      <c r="M187" s="157" t="s">
        <v>1</v>
      </c>
      <c r="N187" s="158" t="s">
        <v>35</v>
      </c>
      <c r="O187" s="159">
        <v>0</v>
      </c>
      <c r="P187" s="159">
        <f t="shared" si="21"/>
        <v>0</v>
      </c>
      <c r="Q187" s="159">
        <v>0</v>
      </c>
      <c r="R187" s="159">
        <f t="shared" si="22"/>
        <v>0</v>
      </c>
      <c r="S187" s="159">
        <v>0</v>
      </c>
      <c r="T187" s="160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204</v>
      </c>
      <c r="AT187" s="161" t="s">
        <v>142</v>
      </c>
      <c r="AU187" s="161" t="s">
        <v>91</v>
      </c>
      <c r="AY187" s="14" t="s">
        <v>140</v>
      </c>
      <c r="BE187" s="162">
        <f t="shared" si="24"/>
        <v>0</v>
      </c>
      <c r="BF187" s="162">
        <f t="shared" si="25"/>
        <v>0</v>
      </c>
      <c r="BG187" s="162">
        <f t="shared" si="26"/>
        <v>0</v>
      </c>
      <c r="BH187" s="162">
        <f t="shared" si="27"/>
        <v>0</v>
      </c>
      <c r="BI187" s="162">
        <f t="shared" si="28"/>
        <v>0</v>
      </c>
      <c r="BJ187" s="14" t="s">
        <v>91</v>
      </c>
      <c r="BK187" s="162">
        <f t="shared" si="29"/>
        <v>0</v>
      </c>
      <c r="BL187" s="14" t="s">
        <v>204</v>
      </c>
      <c r="BM187" s="161" t="s">
        <v>1011</v>
      </c>
    </row>
    <row r="188" spans="1:65" s="2" customFormat="1" ht="16.5" customHeight="1">
      <c r="A188" s="26"/>
      <c r="B188" s="149"/>
      <c r="C188" s="163" t="s">
        <v>353</v>
      </c>
      <c r="D188" s="163" t="s">
        <v>314</v>
      </c>
      <c r="E188" s="164" t="s">
        <v>1012</v>
      </c>
      <c r="F188" s="165" t="s">
        <v>1013</v>
      </c>
      <c r="G188" s="166" t="s">
        <v>343</v>
      </c>
      <c r="H188" s="167">
        <v>1</v>
      </c>
      <c r="I188" s="168"/>
      <c r="J188" s="168">
        <f t="shared" si="20"/>
        <v>0</v>
      </c>
      <c r="K188" s="169"/>
      <c r="L188" s="170"/>
      <c r="M188" s="171" t="s">
        <v>1</v>
      </c>
      <c r="N188" s="172" t="s">
        <v>35</v>
      </c>
      <c r="O188" s="159">
        <v>0</v>
      </c>
      <c r="P188" s="159">
        <f t="shared" si="21"/>
        <v>0</v>
      </c>
      <c r="Q188" s="159">
        <v>2.1700000000000001E-3</v>
      </c>
      <c r="R188" s="159">
        <f t="shared" si="22"/>
        <v>2.1700000000000001E-3</v>
      </c>
      <c r="S188" s="159">
        <v>0</v>
      </c>
      <c r="T188" s="160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275</v>
      </c>
      <c r="AT188" s="161" t="s">
        <v>314</v>
      </c>
      <c r="AU188" s="161" t="s">
        <v>91</v>
      </c>
      <c r="AY188" s="14" t="s">
        <v>140</v>
      </c>
      <c r="BE188" s="162">
        <f t="shared" si="24"/>
        <v>0</v>
      </c>
      <c r="BF188" s="162">
        <f t="shared" si="25"/>
        <v>0</v>
      </c>
      <c r="BG188" s="162">
        <f t="shared" si="26"/>
        <v>0</v>
      </c>
      <c r="BH188" s="162">
        <f t="shared" si="27"/>
        <v>0</v>
      </c>
      <c r="BI188" s="162">
        <f t="shared" si="28"/>
        <v>0</v>
      </c>
      <c r="BJ188" s="14" t="s">
        <v>91</v>
      </c>
      <c r="BK188" s="162">
        <f t="shared" si="29"/>
        <v>0</v>
      </c>
      <c r="BL188" s="14" t="s">
        <v>204</v>
      </c>
      <c r="BM188" s="161" t="s">
        <v>1014</v>
      </c>
    </row>
    <row r="189" spans="1:65" s="2" customFormat="1" ht="24.15" customHeight="1">
      <c r="A189" s="26"/>
      <c r="B189" s="149"/>
      <c r="C189" s="150" t="s">
        <v>357</v>
      </c>
      <c r="D189" s="150" t="s">
        <v>142</v>
      </c>
      <c r="E189" s="151" t="s">
        <v>1015</v>
      </c>
      <c r="F189" s="152" t="s">
        <v>1016</v>
      </c>
      <c r="G189" s="153" t="s">
        <v>343</v>
      </c>
      <c r="H189" s="154">
        <v>1</v>
      </c>
      <c r="I189" s="155"/>
      <c r="J189" s="155">
        <f t="shared" si="20"/>
        <v>0</v>
      </c>
      <c r="K189" s="156"/>
      <c r="L189" s="27"/>
      <c r="M189" s="157" t="s">
        <v>1</v>
      </c>
      <c r="N189" s="158" t="s">
        <v>35</v>
      </c>
      <c r="O189" s="159">
        <v>0</v>
      </c>
      <c r="P189" s="159">
        <f t="shared" si="21"/>
        <v>0</v>
      </c>
      <c r="Q189" s="159">
        <v>1.515E-2</v>
      </c>
      <c r="R189" s="159">
        <f t="shared" si="22"/>
        <v>1.515E-2</v>
      </c>
      <c r="S189" s="159">
        <v>0</v>
      </c>
      <c r="T189" s="160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204</v>
      </c>
      <c r="AT189" s="161" t="s">
        <v>142</v>
      </c>
      <c r="AU189" s="161" t="s">
        <v>91</v>
      </c>
      <c r="AY189" s="14" t="s">
        <v>140</v>
      </c>
      <c r="BE189" s="162">
        <f t="shared" si="24"/>
        <v>0</v>
      </c>
      <c r="BF189" s="162">
        <f t="shared" si="25"/>
        <v>0</v>
      </c>
      <c r="BG189" s="162">
        <f t="shared" si="26"/>
        <v>0</v>
      </c>
      <c r="BH189" s="162">
        <f t="shared" si="27"/>
        <v>0</v>
      </c>
      <c r="BI189" s="162">
        <f t="shared" si="28"/>
        <v>0</v>
      </c>
      <c r="BJ189" s="14" t="s">
        <v>91</v>
      </c>
      <c r="BK189" s="162">
        <f t="shared" si="29"/>
        <v>0</v>
      </c>
      <c r="BL189" s="14" t="s">
        <v>204</v>
      </c>
      <c r="BM189" s="161" t="s">
        <v>1017</v>
      </c>
    </row>
    <row r="190" spans="1:65" s="2" customFormat="1" ht="37.950000000000003" customHeight="1">
      <c r="A190" s="26"/>
      <c r="B190" s="149"/>
      <c r="C190" s="163" t="s">
        <v>361</v>
      </c>
      <c r="D190" s="163" t="s">
        <v>314</v>
      </c>
      <c r="E190" s="164" t="s">
        <v>1018</v>
      </c>
      <c r="F190" s="165" t="s">
        <v>1019</v>
      </c>
      <c r="G190" s="166" t="s">
        <v>343</v>
      </c>
      <c r="H190" s="167">
        <v>4</v>
      </c>
      <c r="I190" s="168"/>
      <c r="J190" s="168">
        <f t="shared" si="20"/>
        <v>0</v>
      </c>
      <c r="K190" s="169"/>
      <c r="L190" s="170"/>
      <c r="M190" s="171" t="s">
        <v>1</v>
      </c>
      <c r="N190" s="172" t="s">
        <v>35</v>
      </c>
      <c r="O190" s="159">
        <v>0</v>
      </c>
      <c r="P190" s="159">
        <f t="shared" si="21"/>
        <v>0</v>
      </c>
      <c r="Q190" s="159">
        <v>0.05</v>
      </c>
      <c r="R190" s="159">
        <f t="shared" si="22"/>
        <v>0.2</v>
      </c>
      <c r="S190" s="159">
        <v>0</v>
      </c>
      <c r="T190" s="160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275</v>
      </c>
      <c r="AT190" s="161" t="s">
        <v>314</v>
      </c>
      <c r="AU190" s="161" t="s">
        <v>91</v>
      </c>
      <c r="AY190" s="14" t="s">
        <v>140</v>
      </c>
      <c r="BE190" s="162">
        <f t="shared" si="24"/>
        <v>0</v>
      </c>
      <c r="BF190" s="162">
        <f t="shared" si="25"/>
        <v>0</v>
      </c>
      <c r="BG190" s="162">
        <f t="shared" si="26"/>
        <v>0</v>
      </c>
      <c r="BH190" s="162">
        <f t="shared" si="27"/>
        <v>0</v>
      </c>
      <c r="BI190" s="162">
        <f t="shared" si="28"/>
        <v>0</v>
      </c>
      <c r="BJ190" s="14" t="s">
        <v>91</v>
      </c>
      <c r="BK190" s="162">
        <f t="shared" si="29"/>
        <v>0</v>
      </c>
      <c r="BL190" s="14" t="s">
        <v>204</v>
      </c>
      <c r="BM190" s="161" t="s">
        <v>1020</v>
      </c>
    </row>
    <row r="191" spans="1:65" s="2" customFormat="1" ht="16.5" customHeight="1">
      <c r="A191" s="26"/>
      <c r="B191" s="149"/>
      <c r="C191" s="163" t="s">
        <v>365</v>
      </c>
      <c r="D191" s="163" t="s">
        <v>314</v>
      </c>
      <c r="E191" s="164" t="s">
        <v>1021</v>
      </c>
      <c r="F191" s="165" t="s">
        <v>1022</v>
      </c>
      <c r="G191" s="166" t="s">
        <v>343</v>
      </c>
      <c r="H191" s="167">
        <v>10</v>
      </c>
      <c r="I191" s="168"/>
      <c r="J191" s="168">
        <f t="shared" si="20"/>
        <v>0</v>
      </c>
      <c r="K191" s="169"/>
      <c r="L191" s="170"/>
      <c r="M191" s="171" t="s">
        <v>1</v>
      </c>
      <c r="N191" s="172" t="s">
        <v>35</v>
      </c>
      <c r="O191" s="159">
        <v>0</v>
      </c>
      <c r="P191" s="159">
        <f t="shared" si="21"/>
        <v>0</v>
      </c>
      <c r="Q191" s="159">
        <v>7.5000000000000002E-4</v>
      </c>
      <c r="R191" s="159">
        <f t="shared" si="22"/>
        <v>7.4999999999999997E-3</v>
      </c>
      <c r="S191" s="159">
        <v>0</v>
      </c>
      <c r="T191" s="160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275</v>
      </c>
      <c r="AT191" s="161" t="s">
        <v>314</v>
      </c>
      <c r="AU191" s="161" t="s">
        <v>91</v>
      </c>
      <c r="AY191" s="14" t="s">
        <v>140</v>
      </c>
      <c r="BE191" s="162">
        <f t="shared" si="24"/>
        <v>0</v>
      </c>
      <c r="BF191" s="162">
        <f t="shared" si="25"/>
        <v>0</v>
      </c>
      <c r="BG191" s="162">
        <f t="shared" si="26"/>
        <v>0</v>
      </c>
      <c r="BH191" s="162">
        <f t="shared" si="27"/>
        <v>0</v>
      </c>
      <c r="BI191" s="162">
        <f t="shared" si="28"/>
        <v>0</v>
      </c>
      <c r="BJ191" s="14" t="s">
        <v>91</v>
      </c>
      <c r="BK191" s="162">
        <f t="shared" si="29"/>
        <v>0</v>
      </c>
      <c r="BL191" s="14" t="s">
        <v>204</v>
      </c>
      <c r="BM191" s="161" t="s">
        <v>1023</v>
      </c>
    </row>
    <row r="192" spans="1:65" s="2" customFormat="1" ht="33" customHeight="1">
      <c r="A192" s="26"/>
      <c r="B192" s="149"/>
      <c r="C192" s="150" t="s">
        <v>369</v>
      </c>
      <c r="D192" s="150" t="s">
        <v>142</v>
      </c>
      <c r="E192" s="151" t="s">
        <v>1024</v>
      </c>
      <c r="F192" s="152" t="s">
        <v>1025</v>
      </c>
      <c r="G192" s="153" t="s">
        <v>239</v>
      </c>
      <c r="H192" s="154">
        <v>1</v>
      </c>
      <c r="I192" s="155"/>
      <c r="J192" s="155">
        <f t="shared" si="20"/>
        <v>0</v>
      </c>
      <c r="K192" s="156"/>
      <c r="L192" s="27"/>
      <c r="M192" s="157" t="s">
        <v>1</v>
      </c>
      <c r="N192" s="158" t="s">
        <v>35</v>
      </c>
      <c r="O192" s="159">
        <v>0</v>
      </c>
      <c r="P192" s="159">
        <f t="shared" si="21"/>
        <v>0</v>
      </c>
      <c r="Q192" s="159">
        <v>0</v>
      </c>
      <c r="R192" s="159">
        <f t="shared" si="22"/>
        <v>0</v>
      </c>
      <c r="S192" s="159">
        <v>0</v>
      </c>
      <c r="T192" s="160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204</v>
      </c>
      <c r="AT192" s="161" t="s">
        <v>142</v>
      </c>
      <c r="AU192" s="161" t="s">
        <v>91</v>
      </c>
      <c r="AY192" s="14" t="s">
        <v>140</v>
      </c>
      <c r="BE192" s="162">
        <f t="shared" si="24"/>
        <v>0</v>
      </c>
      <c r="BF192" s="162">
        <f t="shared" si="25"/>
        <v>0</v>
      </c>
      <c r="BG192" s="162">
        <f t="shared" si="26"/>
        <v>0</v>
      </c>
      <c r="BH192" s="162">
        <f t="shared" si="27"/>
        <v>0</v>
      </c>
      <c r="BI192" s="162">
        <f t="shared" si="28"/>
        <v>0</v>
      </c>
      <c r="BJ192" s="14" t="s">
        <v>91</v>
      </c>
      <c r="BK192" s="162">
        <f t="shared" si="29"/>
        <v>0</v>
      </c>
      <c r="BL192" s="14" t="s">
        <v>204</v>
      </c>
      <c r="BM192" s="161" t="s">
        <v>1026</v>
      </c>
    </row>
    <row r="193" spans="1:65" s="2" customFormat="1" ht="37.950000000000003" customHeight="1">
      <c r="A193" s="26"/>
      <c r="B193" s="149"/>
      <c r="C193" s="150" t="s">
        <v>373</v>
      </c>
      <c r="D193" s="150" t="s">
        <v>142</v>
      </c>
      <c r="E193" s="151" t="s">
        <v>1027</v>
      </c>
      <c r="F193" s="152" t="s">
        <v>1028</v>
      </c>
      <c r="G193" s="153" t="s">
        <v>239</v>
      </c>
      <c r="H193" s="154">
        <v>1</v>
      </c>
      <c r="I193" s="155"/>
      <c r="J193" s="155">
        <f t="shared" si="20"/>
        <v>0</v>
      </c>
      <c r="K193" s="156"/>
      <c r="L193" s="27"/>
      <c r="M193" s="157" t="s">
        <v>1</v>
      </c>
      <c r="N193" s="158" t="s">
        <v>35</v>
      </c>
      <c r="O193" s="159">
        <v>0</v>
      </c>
      <c r="P193" s="159">
        <f t="shared" si="21"/>
        <v>0</v>
      </c>
      <c r="Q193" s="159">
        <v>0</v>
      </c>
      <c r="R193" s="159">
        <f t="shared" si="22"/>
        <v>0</v>
      </c>
      <c r="S193" s="159">
        <v>0</v>
      </c>
      <c r="T193" s="160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204</v>
      </c>
      <c r="AT193" s="161" t="s">
        <v>142</v>
      </c>
      <c r="AU193" s="161" t="s">
        <v>91</v>
      </c>
      <c r="AY193" s="14" t="s">
        <v>140</v>
      </c>
      <c r="BE193" s="162">
        <f t="shared" si="24"/>
        <v>0</v>
      </c>
      <c r="BF193" s="162">
        <f t="shared" si="25"/>
        <v>0</v>
      </c>
      <c r="BG193" s="162">
        <f t="shared" si="26"/>
        <v>0</v>
      </c>
      <c r="BH193" s="162">
        <f t="shared" si="27"/>
        <v>0</v>
      </c>
      <c r="BI193" s="162">
        <f t="shared" si="28"/>
        <v>0</v>
      </c>
      <c r="BJ193" s="14" t="s">
        <v>91</v>
      </c>
      <c r="BK193" s="162">
        <f t="shared" si="29"/>
        <v>0</v>
      </c>
      <c r="BL193" s="14" t="s">
        <v>204</v>
      </c>
      <c r="BM193" s="161" t="s">
        <v>1029</v>
      </c>
    </row>
    <row r="194" spans="1:65" s="2" customFormat="1" ht="21.75" customHeight="1">
      <c r="A194" s="26"/>
      <c r="B194" s="149"/>
      <c r="C194" s="150" t="s">
        <v>379</v>
      </c>
      <c r="D194" s="150" t="s">
        <v>142</v>
      </c>
      <c r="E194" s="151" t="s">
        <v>1030</v>
      </c>
      <c r="F194" s="152" t="s">
        <v>1031</v>
      </c>
      <c r="G194" s="153" t="s">
        <v>239</v>
      </c>
      <c r="H194" s="154">
        <v>0.46800000000000003</v>
      </c>
      <c r="I194" s="155"/>
      <c r="J194" s="155">
        <f t="shared" si="20"/>
        <v>0</v>
      </c>
      <c r="K194" s="156"/>
      <c r="L194" s="27"/>
      <c r="M194" s="157" t="s">
        <v>1</v>
      </c>
      <c r="N194" s="158" t="s">
        <v>35</v>
      </c>
      <c r="O194" s="159">
        <v>0</v>
      </c>
      <c r="P194" s="159">
        <f t="shared" si="21"/>
        <v>0</v>
      </c>
      <c r="Q194" s="159">
        <v>0</v>
      </c>
      <c r="R194" s="159">
        <f t="shared" si="22"/>
        <v>0</v>
      </c>
      <c r="S194" s="159">
        <v>0</v>
      </c>
      <c r="T194" s="160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204</v>
      </c>
      <c r="AT194" s="161" t="s">
        <v>142</v>
      </c>
      <c r="AU194" s="161" t="s">
        <v>91</v>
      </c>
      <c r="AY194" s="14" t="s">
        <v>140</v>
      </c>
      <c r="BE194" s="162">
        <f t="shared" si="24"/>
        <v>0</v>
      </c>
      <c r="BF194" s="162">
        <f t="shared" si="25"/>
        <v>0</v>
      </c>
      <c r="BG194" s="162">
        <f t="shared" si="26"/>
        <v>0</v>
      </c>
      <c r="BH194" s="162">
        <f t="shared" si="27"/>
        <v>0</v>
      </c>
      <c r="BI194" s="162">
        <f t="shared" si="28"/>
        <v>0</v>
      </c>
      <c r="BJ194" s="14" t="s">
        <v>91</v>
      </c>
      <c r="BK194" s="162">
        <f t="shared" si="29"/>
        <v>0</v>
      </c>
      <c r="BL194" s="14" t="s">
        <v>204</v>
      </c>
      <c r="BM194" s="161" t="s">
        <v>1032</v>
      </c>
    </row>
    <row r="195" spans="1:65" s="12" customFormat="1" ht="22.95" customHeight="1">
      <c r="B195" s="137"/>
      <c r="D195" s="138" t="s">
        <v>68</v>
      </c>
      <c r="E195" s="147" t="s">
        <v>1033</v>
      </c>
      <c r="F195" s="147" t="s">
        <v>1034</v>
      </c>
      <c r="J195" s="148">
        <f>BK195</f>
        <v>0</v>
      </c>
      <c r="L195" s="137"/>
      <c r="M195" s="141"/>
      <c r="N195" s="142"/>
      <c r="O195" s="142"/>
      <c r="P195" s="143">
        <f>SUM(P196:P205)</f>
        <v>0</v>
      </c>
      <c r="Q195" s="142"/>
      <c r="R195" s="143">
        <f>SUM(R196:R205)</f>
        <v>0.12297</v>
      </c>
      <c r="S195" s="142"/>
      <c r="T195" s="144">
        <f>SUM(T196:T205)</f>
        <v>0</v>
      </c>
      <c r="AR195" s="138" t="s">
        <v>91</v>
      </c>
      <c r="AT195" s="145" t="s">
        <v>68</v>
      </c>
      <c r="AU195" s="145" t="s">
        <v>77</v>
      </c>
      <c r="AY195" s="138" t="s">
        <v>140</v>
      </c>
      <c r="BK195" s="146">
        <f>SUM(BK196:BK205)</f>
        <v>0</v>
      </c>
    </row>
    <row r="196" spans="1:65" s="2" customFormat="1" ht="24.15" customHeight="1">
      <c r="A196" s="26"/>
      <c r="B196" s="149"/>
      <c r="C196" s="150" t="s">
        <v>386</v>
      </c>
      <c r="D196" s="150" t="s">
        <v>142</v>
      </c>
      <c r="E196" s="151" t="s">
        <v>1035</v>
      </c>
      <c r="F196" s="152" t="s">
        <v>1036</v>
      </c>
      <c r="G196" s="153" t="s">
        <v>211</v>
      </c>
      <c r="H196" s="154">
        <v>100</v>
      </c>
      <c r="I196" s="155"/>
      <c r="J196" s="155">
        <f t="shared" ref="J196:J205" si="30">ROUND(I196*H196,2)</f>
        <v>0</v>
      </c>
      <c r="K196" s="156"/>
      <c r="L196" s="27"/>
      <c r="M196" s="157" t="s">
        <v>1</v>
      </c>
      <c r="N196" s="158" t="s">
        <v>35</v>
      </c>
      <c r="O196" s="159">
        <v>0</v>
      </c>
      <c r="P196" s="159">
        <f t="shared" ref="P196:P205" si="31">O196*H196</f>
        <v>0</v>
      </c>
      <c r="Q196" s="159">
        <v>9.0000000000000006E-5</v>
      </c>
      <c r="R196" s="159">
        <f t="shared" ref="R196:R205" si="32">Q196*H196</f>
        <v>9.0000000000000011E-3</v>
      </c>
      <c r="S196" s="159">
        <v>0</v>
      </c>
      <c r="T196" s="160">
        <f t="shared" ref="T196:T205" si="33"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204</v>
      </c>
      <c r="AT196" s="161" t="s">
        <v>142</v>
      </c>
      <c r="AU196" s="161" t="s">
        <v>91</v>
      </c>
      <c r="AY196" s="14" t="s">
        <v>140</v>
      </c>
      <c r="BE196" s="162">
        <f t="shared" ref="BE196:BE205" si="34">IF(N196="základná",J196,0)</f>
        <v>0</v>
      </c>
      <c r="BF196" s="162">
        <f t="shared" ref="BF196:BF205" si="35">IF(N196="znížená",J196,0)</f>
        <v>0</v>
      </c>
      <c r="BG196" s="162">
        <f t="shared" ref="BG196:BG205" si="36">IF(N196="zákl. prenesená",J196,0)</f>
        <v>0</v>
      </c>
      <c r="BH196" s="162">
        <f t="shared" ref="BH196:BH205" si="37">IF(N196="zníž. prenesená",J196,0)</f>
        <v>0</v>
      </c>
      <c r="BI196" s="162">
        <f t="shared" ref="BI196:BI205" si="38">IF(N196="nulová",J196,0)</f>
        <v>0</v>
      </c>
      <c r="BJ196" s="14" t="s">
        <v>91</v>
      </c>
      <c r="BK196" s="162">
        <f t="shared" ref="BK196:BK205" si="39">ROUND(I196*H196,2)</f>
        <v>0</v>
      </c>
      <c r="BL196" s="14" t="s">
        <v>204</v>
      </c>
      <c r="BM196" s="161" t="s">
        <v>1037</v>
      </c>
    </row>
    <row r="197" spans="1:65" s="2" customFormat="1" ht="21.75" customHeight="1">
      <c r="A197" s="26"/>
      <c r="B197" s="149"/>
      <c r="C197" s="150" t="s">
        <v>391</v>
      </c>
      <c r="D197" s="150" t="s">
        <v>142</v>
      </c>
      <c r="E197" s="151" t="s">
        <v>1038</v>
      </c>
      <c r="F197" s="152" t="s">
        <v>1039</v>
      </c>
      <c r="G197" s="153" t="s">
        <v>211</v>
      </c>
      <c r="H197" s="154">
        <v>40</v>
      </c>
      <c r="I197" s="155"/>
      <c r="J197" s="155">
        <f t="shared" si="30"/>
        <v>0</v>
      </c>
      <c r="K197" s="156"/>
      <c r="L197" s="27"/>
      <c r="M197" s="157" t="s">
        <v>1</v>
      </c>
      <c r="N197" s="158" t="s">
        <v>35</v>
      </c>
      <c r="O197" s="159">
        <v>0</v>
      </c>
      <c r="P197" s="159">
        <f t="shared" si="31"/>
        <v>0</v>
      </c>
      <c r="Q197" s="159">
        <v>1.5E-3</v>
      </c>
      <c r="R197" s="159">
        <f t="shared" si="32"/>
        <v>0.06</v>
      </c>
      <c r="S197" s="159">
        <v>0</v>
      </c>
      <c r="T197" s="160">
        <f t="shared" si="3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204</v>
      </c>
      <c r="AT197" s="161" t="s">
        <v>142</v>
      </c>
      <c r="AU197" s="161" t="s">
        <v>91</v>
      </c>
      <c r="AY197" s="14" t="s">
        <v>140</v>
      </c>
      <c r="BE197" s="162">
        <f t="shared" si="34"/>
        <v>0</v>
      </c>
      <c r="BF197" s="162">
        <f t="shared" si="35"/>
        <v>0</v>
      </c>
      <c r="BG197" s="162">
        <f t="shared" si="36"/>
        <v>0</v>
      </c>
      <c r="BH197" s="162">
        <f t="shared" si="37"/>
        <v>0</v>
      </c>
      <c r="BI197" s="162">
        <f t="shared" si="38"/>
        <v>0</v>
      </c>
      <c r="BJ197" s="14" t="s">
        <v>91</v>
      </c>
      <c r="BK197" s="162">
        <f t="shared" si="39"/>
        <v>0</v>
      </c>
      <c r="BL197" s="14" t="s">
        <v>204</v>
      </c>
      <c r="BM197" s="161" t="s">
        <v>1040</v>
      </c>
    </row>
    <row r="198" spans="1:65" s="2" customFormat="1" ht="21.75" customHeight="1">
      <c r="A198" s="26"/>
      <c r="B198" s="149"/>
      <c r="C198" s="150" t="s">
        <v>697</v>
      </c>
      <c r="D198" s="150" t="s">
        <v>142</v>
      </c>
      <c r="E198" s="151" t="s">
        <v>1041</v>
      </c>
      <c r="F198" s="152" t="s">
        <v>1042</v>
      </c>
      <c r="G198" s="153" t="s">
        <v>211</v>
      </c>
      <c r="H198" s="154">
        <v>5</v>
      </c>
      <c r="I198" s="155"/>
      <c r="J198" s="155">
        <f t="shared" si="30"/>
        <v>0</v>
      </c>
      <c r="K198" s="156"/>
      <c r="L198" s="27"/>
      <c r="M198" s="157" t="s">
        <v>1</v>
      </c>
      <c r="N198" s="158" t="s">
        <v>35</v>
      </c>
      <c r="O198" s="159">
        <v>0</v>
      </c>
      <c r="P198" s="159">
        <f t="shared" si="31"/>
        <v>0</v>
      </c>
      <c r="Q198" s="159">
        <v>1.91E-3</v>
      </c>
      <c r="R198" s="159">
        <f t="shared" si="32"/>
        <v>9.5499999999999995E-3</v>
      </c>
      <c r="S198" s="159">
        <v>0</v>
      </c>
      <c r="T198" s="160">
        <f t="shared" si="3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204</v>
      </c>
      <c r="AT198" s="161" t="s">
        <v>142</v>
      </c>
      <c r="AU198" s="161" t="s">
        <v>91</v>
      </c>
      <c r="AY198" s="14" t="s">
        <v>140</v>
      </c>
      <c r="BE198" s="162">
        <f t="shared" si="34"/>
        <v>0</v>
      </c>
      <c r="BF198" s="162">
        <f t="shared" si="35"/>
        <v>0</v>
      </c>
      <c r="BG198" s="162">
        <f t="shared" si="36"/>
        <v>0</v>
      </c>
      <c r="BH198" s="162">
        <f t="shared" si="37"/>
        <v>0</v>
      </c>
      <c r="BI198" s="162">
        <f t="shared" si="38"/>
        <v>0</v>
      </c>
      <c r="BJ198" s="14" t="s">
        <v>91</v>
      </c>
      <c r="BK198" s="162">
        <f t="shared" si="39"/>
        <v>0</v>
      </c>
      <c r="BL198" s="14" t="s">
        <v>204</v>
      </c>
      <c r="BM198" s="161" t="s">
        <v>1043</v>
      </c>
    </row>
    <row r="199" spans="1:65" s="2" customFormat="1" ht="21.75" customHeight="1">
      <c r="A199" s="26"/>
      <c r="B199" s="149"/>
      <c r="C199" s="150" t="s">
        <v>701</v>
      </c>
      <c r="D199" s="150" t="s">
        <v>142</v>
      </c>
      <c r="E199" s="151" t="s">
        <v>1044</v>
      </c>
      <c r="F199" s="152" t="s">
        <v>1045</v>
      </c>
      <c r="G199" s="153" t="s">
        <v>211</v>
      </c>
      <c r="H199" s="154">
        <v>6</v>
      </c>
      <c r="I199" s="155"/>
      <c r="J199" s="155">
        <f t="shared" si="30"/>
        <v>0</v>
      </c>
      <c r="K199" s="156"/>
      <c r="L199" s="27"/>
      <c r="M199" s="157" t="s">
        <v>1</v>
      </c>
      <c r="N199" s="158" t="s">
        <v>35</v>
      </c>
      <c r="O199" s="159">
        <v>0</v>
      </c>
      <c r="P199" s="159">
        <f t="shared" si="31"/>
        <v>0</v>
      </c>
      <c r="Q199" s="159">
        <v>2.2200000000000002E-3</v>
      </c>
      <c r="R199" s="159">
        <f t="shared" si="32"/>
        <v>1.3320000000000002E-2</v>
      </c>
      <c r="S199" s="159">
        <v>0</v>
      </c>
      <c r="T199" s="160">
        <f t="shared" si="3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204</v>
      </c>
      <c r="AT199" s="161" t="s">
        <v>142</v>
      </c>
      <c r="AU199" s="161" t="s">
        <v>91</v>
      </c>
      <c r="AY199" s="14" t="s">
        <v>140</v>
      </c>
      <c r="BE199" s="162">
        <f t="shared" si="34"/>
        <v>0</v>
      </c>
      <c r="BF199" s="162">
        <f t="shared" si="35"/>
        <v>0</v>
      </c>
      <c r="BG199" s="162">
        <f t="shared" si="36"/>
        <v>0</v>
      </c>
      <c r="BH199" s="162">
        <f t="shared" si="37"/>
        <v>0</v>
      </c>
      <c r="BI199" s="162">
        <f t="shared" si="38"/>
        <v>0</v>
      </c>
      <c r="BJ199" s="14" t="s">
        <v>91</v>
      </c>
      <c r="BK199" s="162">
        <f t="shared" si="39"/>
        <v>0</v>
      </c>
      <c r="BL199" s="14" t="s">
        <v>204</v>
      </c>
      <c r="BM199" s="161" t="s">
        <v>1046</v>
      </c>
    </row>
    <row r="200" spans="1:65" s="2" customFormat="1" ht="24.15" customHeight="1">
      <c r="A200" s="26"/>
      <c r="B200" s="149"/>
      <c r="C200" s="150" t="s">
        <v>705</v>
      </c>
      <c r="D200" s="150" t="s">
        <v>142</v>
      </c>
      <c r="E200" s="151" t="s">
        <v>1047</v>
      </c>
      <c r="F200" s="152" t="s">
        <v>1048</v>
      </c>
      <c r="G200" s="153" t="s">
        <v>211</v>
      </c>
      <c r="H200" s="154">
        <v>2</v>
      </c>
      <c r="I200" s="155"/>
      <c r="J200" s="155">
        <f t="shared" si="30"/>
        <v>0</v>
      </c>
      <c r="K200" s="156"/>
      <c r="L200" s="27"/>
      <c r="M200" s="157" t="s">
        <v>1</v>
      </c>
      <c r="N200" s="158" t="s">
        <v>35</v>
      </c>
      <c r="O200" s="159">
        <v>0</v>
      </c>
      <c r="P200" s="159">
        <f t="shared" si="31"/>
        <v>0</v>
      </c>
      <c r="Q200" s="159">
        <v>8.4999999999999995E-4</v>
      </c>
      <c r="R200" s="159">
        <f t="shared" si="32"/>
        <v>1.6999999999999999E-3</v>
      </c>
      <c r="S200" s="159">
        <v>0</v>
      </c>
      <c r="T200" s="160">
        <f t="shared" si="3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204</v>
      </c>
      <c r="AT200" s="161" t="s">
        <v>142</v>
      </c>
      <c r="AU200" s="161" t="s">
        <v>91</v>
      </c>
      <c r="AY200" s="14" t="s">
        <v>140</v>
      </c>
      <c r="BE200" s="162">
        <f t="shared" si="34"/>
        <v>0</v>
      </c>
      <c r="BF200" s="162">
        <f t="shared" si="35"/>
        <v>0</v>
      </c>
      <c r="BG200" s="162">
        <f t="shared" si="36"/>
        <v>0</v>
      </c>
      <c r="BH200" s="162">
        <f t="shared" si="37"/>
        <v>0</v>
      </c>
      <c r="BI200" s="162">
        <f t="shared" si="38"/>
        <v>0</v>
      </c>
      <c r="BJ200" s="14" t="s">
        <v>91</v>
      </c>
      <c r="BK200" s="162">
        <f t="shared" si="39"/>
        <v>0</v>
      </c>
      <c r="BL200" s="14" t="s">
        <v>204</v>
      </c>
      <c r="BM200" s="161" t="s">
        <v>1049</v>
      </c>
    </row>
    <row r="201" spans="1:65" s="2" customFormat="1" ht="24.15" customHeight="1">
      <c r="A201" s="26"/>
      <c r="B201" s="149"/>
      <c r="C201" s="150" t="s">
        <v>710</v>
      </c>
      <c r="D201" s="150" t="s">
        <v>142</v>
      </c>
      <c r="E201" s="151" t="s">
        <v>1050</v>
      </c>
      <c r="F201" s="152" t="s">
        <v>1051</v>
      </c>
      <c r="G201" s="153" t="s">
        <v>211</v>
      </c>
      <c r="H201" s="154">
        <v>30</v>
      </c>
      <c r="I201" s="155"/>
      <c r="J201" s="155">
        <f t="shared" si="30"/>
        <v>0</v>
      </c>
      <c r="K201" s="156"/>
      <c r="L201" s="27"/>
      <c r="M201" s="157" t="s">
        <v>1</v>
      </c>
      <c r="N201" s="158" t="s">
        <v>35</v>
      </c>
      <c r="O201" s="159">
        <v>0</v>
      </c>
      <c r="P201" s="159">
        <f t="shared" si="31"/>
        <v>0</v>
      </c>
      <c r="Q201" s="159">
        <v>9.7999999999999997E-4</v>
      </c>
      <c r="R201" s="159">
        <f t="shared" si="32"/>
        <v>2.9399999999999999E-2</v>
      </c>
      <c r="S201" s="159">
        <v>0</v>
      </c>
      <c r="T201" s="160">
        <f t="shared" si="3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204</v>
      </c>
      <c r="AT201" s="161" t="s">
        <v>142</v>
      </c>
      <c r="AU201" s="161" t="s">
        <v>91</v>
      </c>
      <c r="AY201" s="14" t="s">
        <v>140</v>
      </c>
      <c r="BE201" s="162">
        <f t="shared" si="34"/>
        <v>0</v>
      </c>
      <c r="BF201" s="162">
        <f t="shared" si="35"/>
        <v>0</v>
      </c>
      <c r="BG201" s="162">
        <f t="shared" si="36"/>
        <v>0</v>
      </c>
      <c r="BH201" s="162">
        <f t="shared" si="37"/>
        <v>0</v>
      </c>
      <c r="BI201" s="162">
        <f t="shared" si="38"/>
        <v>0</v>
      </c>
      <c r="BJ201" s="14" t="s">
        <v>91</v>
      </c>
      <c r="BK201" s="162">
        <f t="shared" si="39"/>
        <v>0</v>
      </c>
      <c r="BL201" s="14" t="s">
        <v>204</v>
      </c>
      <c r="BM201" s="161" t="s">
        <v>1052</v>
      </c>
    </row>
    <row r="202" spans="1:65" s="2" customFormat="1" ht="21.75" customHeight="1">
      <c r="A202" s="26"/>
      <c r="B202" s="149"/>
      <c r="C202" s="150" t="s">
        <v>714</v>
      </c>
      <c r="D202" s="150" t="s">
        <v>142</v>
      </c>
      <c r="E202" s="151" t="s">
        <v>1053</v>
      </c>
      <c r="F202" s="152" t="s">
        <v>1054</v>
      </c>
      <c r="G202" s="153" t="s">
        <v>211</v>
      </c>
      <c r="H202" s="154">
        <v>51</v>
      </c>
      <c r="I202" s="155"/>
      <c r="J202" s="155">
        <f t="shared" si="30"/>
        <v>0</v>
      </c>
      <c r="K202" s="156"/>
      <c r="L202" s="27"/>
      <c r="M202" s="157" t="s">
        <v>1</v>
      </c>
      <c r="N202" s="158" t="s">
        <v>35</v>
      </c>
      <c r="O202" s="159">
        <v>0</v>
      </c>
      <c r="P202" s="159">
        <f t="shared" si="31"/>
        <v>0</v>
      </c>
      <c r="Q202" s="159">
        <v>0</v>
      </c>
      <c r="R202" s="159">
        <f t="shared" si="32"/>
        <v>0</v>
      </c>
      <c r="S202" s="159">
        <v>0</v>
      </c>
      <c r="T202" s="160">
        <f t="shared" si="3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204</v>
      </c>
      <c r="AT202" s="161" t="s">
        <v>142</v>
      </c>
      <c r="AU202" s="161" t="s">
        <v>91</v>
      </c>
      <c r="AY202" s="14" t="s">
        <v>140</v>
      </c>
      <c r="BE202" s="162">
        <f t="shared" si="34"/>
        <v>0</v>
      </c>
      <c r="BF202" s="162">
        <f t="shared" si="35"/>
        <v>0</v>
      </c>
      <c r="BG202" s="162">
        <f t="shared" si="36"/>
        <v>0</v>
      </c>
      <c r="BH202" s="162">
        <f t="shared" si="37"/>
        <v>0</v>
      </c>
      <c r="BI202" s="162">
        <f t="shared" si="38"/>
        <v>0</v>
      </c>
      <c r="BJ202" s="14" t="s">
        <v>91</v>
      </c>
      <c r="BK202" s="162">
        <f t="shared" si="39"/>
        <v>0</v>
      </c>
      <c r="BL202" s="14" t="s">
        <v>204</v>
      </c>
      <c r="BM202" s="161" t="s">
        <v>1055</v>
      </c>
    </row>
    <row r="203" spans="1:65" s="2" customFormat="1" ht="21.75" customHeight="1">
      <c r="A203" s="26"/>
      <c r="B203" s="149"/>
      <c r="C203" s="150" t="s">
        <v>718</v>
      </c>
      <c r="D203" s="150" t="s">
        <v>142</v>
      </c>
      <c r="E203" s="151" t="s">
        <v>1056</v>
      </c>
      <c r="F203" s="152" t="s">
        <v>1057</v>
      </c>
      <c r="G203" s="153" t="s">
        <v>211</v>
      </c>
      <c r="H203" s="154">
        <v>32</v>
      </c>
      <c r="I203" s="155"/>
      <c r="J203" s="155">
        <f t="shared" si="30"/>
        <v>0</v>
      </c>
      <c r="K203" s="156"/>
      <c r="L203" s="27"/>
      <c r="M203" s="157" t="s">
        <v>1</v>
      </c>
      <c r="N203" s="158" t="s">
        <v>35</v>
      </c>
      <c r="O203" s="159">
        <v>0</v>
      </c>
      <c r="P203" s="159">
        <f t="shared" si="31"/>
        <v>0</v>
      </c>
      <c r="Q203" s="159">
        <v>0</v>
      </c>
      <c r="R203" s="159">
        <f t="shared" si="32"/>
        <v>0</v>
      </c>
      <c r="S203" s="159">
        <v>0</v>
      </c>
      <c r="T203" s="160">
        <f t="shared" si="3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204</v>
      </c>
      <c r="AT203" s="161" t="s">
        <v>142</v>
      </c>
      <c r="AU203" s="161" t="s">
        <v>91</v>
      </c>
      <c r="AY203" s="14" t="s">
        <v>140</v>
      </c>
      <c r="BE203" s="162">
        <f t="shared" si="34"/>
        <v>0</v>
      </c>
      <c r="BF203" s="162">
        <f t="shared" si="35"/>
        <v>0</v>
      </c>
      <c r="BG203" s="162">
        <f t="shared" si="36"/>
        <v>0</v>
      </c>
      <c r="BH203" s="162">
        <f t="shared" si="37"/>
        <v>0</v>
      </c>
      <c r="BI203" s="162">
        <f t="shared" si="38"/>
        <v>0</v>
      </c>
      <c r="BJ203" s="14" t="s">
        <v>91</v>
      </c>
      <c r="BK203" s="162">
        <f t="shared" si="39"/>
        <v>0</v>
      </c>
      <c r="BL203" s="14" t="s">
        <v>204</v>
      </c>
      <c r="BM203" s="161" t="s">
        <v>1058</v>
      </c>
    </row>
    <row r="204" spans="1:65" s="2" customFormat="1" ht="24.15" customHeight="1">
      <c r="A204" s="26"/>
      <c r="B204" s="149"/>
      <c r="C204" s="150" t="s">
        <v>389</v>
      </c>
      <c r="D204" s="150" t="s">
        <v>142</v>
      </c>
      <c r="E204" s="151" t="s">
        <v>1059</v>
      </c>
      <c r="F204" s="152" t="s">
        <v>1060</v>
      </c>
      <c r="G204" s="153" t="s">
        <v>239</v>
      </c>
      <c r="H204" s="154">
        <v>0.2</v>
      </c>
      <c r="I204" s="155"/>
      <c r="J204" s="155">
        <f t="shared" si="30"/>
        <v>0</v>
      </c>
      <c r="K204" s="156"/>
      <c r="L204" s="27"/>
      <c r="M204" s="157" t="s">
        <v>1</v>
      </c>
      <c r="N204" s="158" t="s">
        <v>35</v>
      </c>
      <c r="O204" s="159">
        <v>0</v>
      </c>
      <c r="P204" s="159">
        <f t="shared" si="31"/>
        <v>0</v>
      </c>
      <c r="Q204" s="159">
        <v>0</v>
      </c>
      <c r="R204" s="159">
        <f t="shared" si="32"/>
        <v>0</v>
      </c>
      <c r="S204" s="159">
        <v>0</v>
      </c>
      <c r="T204" s="160">
        <f t="shared" si="3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204</v>
      </c>
      <c r="AT204" s="161" t="s">
        <v>142</v>
      </c>
      <c r="AU204" s="161" t="s">
        <v>91</v>
      </c>
      <c r="AY204" s="14" t="s">
        <v>140</v>
      </c>
      <c r="BE204" s="162">
        <f t="shared" si="34"/>
        <v>0</v>
      </c>
      <c r="BF204" s="162">
        <f t="shared" si="35"/>
        <v>0</v>
      </c>
      <c r="BG204" s="162">
        <f t="shared" si="36"/>
        <v>0</v>
      </c>
      <c r="BH204" s="162">
        <f t="shared" si="37"/>
        <v>0</v>
      </c>
      <c r="BI204" s="162">
        <f t="shared" si="38"/>
        <v>0</v>
      </c>
      <c r="BJ204" s="14" t="s">
        <v>91</v>
      </c>
      <c r="BK204" s="162">
        <f t="shared" si="39"/>
        <v>0</v>
      </c>
      <c r="BL204" s="14" t="s">
        <v>204</v>
      </c>
      <c r="BM204" s="161" t="s">
        <v>1061</v>
      </c>
    </row>
    <row r="205" spans="1:65" s="2" customFormat="1" ht="24.15" customHeight="1">
      <c r="A205" s="26"/>
      <c r="B205" s="149"/>
      <c r="C205" s="150" t="s">
        <v>725</v>
      </c>
      <c r="D205" s="150" t="s">
        <v>142</v>
      </c>
      <c r="E205" s="151" t="s">
        <v>1062</v>
      </c>
      <c r="F205" s="152" t="s">
        <v>1060</v>
      </c>
      <c r="G205" s="153" t="s">
        <v>239</v>
      </c>
      <c r="H205" s="154">
        <v>0.123</v>
      </c>
      <c r="I205" s="155"/>
      <c r="J205" s="155">
        <f t="shared" si="30"/>
        <v>0</v>
      </c>
      <c r="K205" s="156"/>
      <c r="L205" s="27"/>
      <c r="M205" s="157" t="s">
        <v>1</v>
      </c>
      <c r="N205" s="158" t="s">
        <v>35</v>
      </c>
      <c r="O205" s="159">
        <v>0</v>
      </c>
      <c r="P205" s="159">
        <f t="shared" si="31"/>
        <v>0</v>
      </c>
      <c r="Q205" s="159">
        <v>0</v>
      </c>
      <c r="R205" s="159">
        <f t="shared" si="32"/>
        <v>0</v>
      </c>
      <c r="S205" s="159">
        <v>0</v>
      </c>
      <c r="T205" s="160">
        <f t="shared" si="3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204</v>
      </c>
      <c r="AT205" s="161" t="s">
        <v>142</v>
      </c>
      <c r="AU205" s="161" t="s">
        <v>91</v>
      </c>
      <c r="AY205" s="14" t="s">
        <v>140</v>
      </c>
      <c r="BE205" s="162">
        <f t="shared" si="34"/>
        <v>0</v>
      </c>
      <c r="BF205" s="162">
        <f t="shared" si="35"/>
        <v>0</v>
      </c>
      <c r="BG205" s="162">
        <f t="shared" si="36"/>
        <v>0</v>
      </c>
      <c r="BH205" s="162">
        <f t="shared" si="37"/>
        <v>0</v>
      </c>
      <c r="BI205" s="162">
        <f t="shared" si="38"/>
        <v>0</v>
      </c>
      <c r="BJ205" s="14" t="s">
        <v>91</v>
      </c>
      <c r="BK205" s="162">
        <f t="shared" si="39"/>
        <v>0</v>
      </c>
      <c r="BL205" s="14" t="s">
        <v>204</v>
      </c>
      <c r="BM205" s="161" t="s">
        <v>806</v>
      </c>
    </row>
    <row r="206" spans="1:65" s="12" customFormat="1" ht="22.95" customHeight="1">
      <c r="B206" s="137"/>
      <c r="D206" s="138" t="s">
        <v>68</v>
      </c>
      <c r="E206" s="147" t="s">
        <v>789</v>
      </c>
      <c r="F206" s="147" t="s">
        <v>1063</v>
      </c>
      <c r="J206" s="148">
        <f>BK206</f>
        <v>0</v>
      </c>
      <c r="L206" s="137"/>
      <c r="M206" s="141"/>
      <c r="N206" s="142"/>
      <c r="O206" s="142"/>
      <c r="P206" s="143">
        <f>SUM(P207:P239)</f>
        <v>0</v>
      </c>
      <c r="Q206" s="142"/>
      <c r="R206" s="143">
        <f>SUM(R207:R239)</f>
        <v>0.14026000000000005</v>
      </c>
      <c r="S206" s="142"/>
      <c r="T206" s="144">
        <f>SUM(T207:T239)</f>
        <v>0</v>
      </c>
      <c r="AR206" s="138" t="s">
        <v>91</v>
      </c>
      <c r="AT206" s="145" t="s">
        <v>68</v>
      </c>
      <c r="AU206" s="145" t="s">
        <v>77</v>
      </c>
      <c r="AY206" s="138" t="s">
        <v>140</v>
      </c>
      <c r="BK206" s="146">
        <f>SUM(BK207:BK239)</f>
        <v>0</v>
      </c>
    </row>
    <row r="207" spans="1:65" s="2" customFormat="1" ht="21.75" customHeight="1">
      <c r="A207" s="26"/>
      <c r="B207" s="149"/>
      <c r="C207" s="150" t="s">
        <v>731</v>
      </c>
      <c r="D207" s="150" t="s">
        <v>142</v>
      </c>
      <c r="E207" s="151" t="s">
        <v>1064</v>
      </c>
      <c r="F207" s="152" t="s">
        <v>1065</v>
      </c>
      <c r="G207" s="153" t="s">
        <v>343</v>
      </c>
      <c r="H207" s="154">
        <v>4</v>
      </c>
      <c r="I207" s="155"/>
      <c r="J207" s="155">
        <f t="shared" ref="J207:J239" si="40">ROUND(I207*H207,2)</f>
        <v>0</v>
      </c>
      <c r="K207" s="156"/>
      <c r="L207" s="27"/>
      <c r="M207" s="157" t="s">
        <v>1</v>
      </c>
      <c r="N207" s="158" t="s">
        <v>35</v>
      </c>
      <c r="O207" s="159">
        <v>0</v>
      </c>
      <c r="P207" s="159">
        <f t="shared" ref="P207:P239" si="41">O207*H207</f>
        <v>0</v>
      </c>
      <c r="Q207" s="159">
        <v>9.3299999999999998E-3</v>
      </c>
      <c r="R207" s="159">
        <f t="shared" ref="R207:R239" si="42">Q207*H207</f>
        <v>3.7319999999999999E-2</v>
      </c>
      <c r="S207" s="159">
        <v>0</v>
      </c>
      <c r="T207" s="160">
        <f t="shared" ref="T207:T239" si="43"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204</v>
      </c>
      <c r="AT207" s="161" t="s">
        <v>142</v>
      </c>
      <c r="AU207" s="161" t="s">
        <v>91</v>
      </c>
      <c r="AY207" s="14" t="s">
        <v>140</v>
      </c>
      <c r="BE207" s="162">
        <f t="shared" ref="BE207:BE239" si="44">IF(N207="základná",J207,0)</f>
        <v>0</v>
      </c>
      <c r="BF207" s="162">
        <f t="shared" ref="BF207:BF239" si="45">IF(N207="znížená",J207,0)</f>
        <v>0</v>
      </c>
      <c r="BG207" s="162">
        <f t="shared" ref="BG207:BG239" si="46">IF(N207="zákl. prenesená",J207,0)</f>
        <v>0</v>
      </c>
      <c r="BH207" s="162">
        <f t="shared" ref="BH207:BH239" si="47">IF(N207="zníž. prenesená",J207,0)</f>
        <v>0</v>
      </c>
      <c r="BI207" s="162">
        <f t="shared" ref="BI207:BI239" si="48">IF(N207="nulová",J207,0)</f>
        <v>0</v>
      </c>
      <c r="BJ207" s="14" t="s">
        <v>91</v>
      </c>
      <c r="BK207" s="162">
        <f t="shared" ref="BK207:BK239" si="49">ROUND(I207*H207,2)</f>
        <v>0</v>
      </c>
      <c r="BL207" s="14" t="s">
        <v>204</v>
      </c>
      <c r="BM207" s="161" t="s">
        <v>1066</v>
      </c>
    </row>
    <row r="208" spans="1:65" s="2" customFormat="1" ht="16.5" customHeight="1">
      <c r="A208" s="26"/>
      <c r="B208" s="149"/>
      <c r="C208" s="163" t="s">
        <v>735</v>
      </c>
      <c r="D208" s="163" t="s">
        <v>314</v>
      </c>
      <c r="E208" s="164" t="s">
        <v>1067</v>
      </c>
      <c r="F208" s="165" t="s">
        <v>1068</v>
      </c>
      <c r="G208" s="166" t="s">
        <v>343</v>
      </c>
      <c r="H208" s="167">
        <v>4</v>
      </c>
      <c r="I208" s="168"/>
      <c r="J208" s="168">
        <f t="shared" si="40"/>
        <v>0</v>
      </c>
      <c r="K208" s="169"/>
      <c r="L208" s="170"/>
      <c r="M208" s="171" t="s">
        <v>1</v>
      </c>
      <c r="N208" s="172" t="s">
        <v>35</v>
      </c>
      <c r="O208" s="159">
        <v>0</v>
      </c>
      <c r="P208" s="159">
        <f t="shared" si="41"/>
        <v>0</v>
      </c>
      <c r="Q208" s="159">
        <v>4.8999999999999998E-3</v>
      </c>
      <c r="R208" s="159">
        <f t="shared" si="42"/>
        <v>1.9599999999999999E-2</v>
      </c>
      <c r="S208" s="159">
        <v>0</v>
      </c>
      <c r="T208" s="160">
        <f t="shared" si="4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275</v>
      </c>
      <c r="AT208" s="161" t="s">
        <v>314</v>
      </c>
      <c r="AU208" s="161" t="s">
        <v>91</v>
      </c>
      <c r="AY208" s="14" t="s">
        <v>140</v>
      </c>
      <c r="BE208" s="162">
        <f t="shared" si="44"/>
        <v>0</v>
      </c>
      <c r="BF208" s="162">
        <f t="shared" si="45"/>
        <v>0</v>
      </c>
      <c r="BG208" s="162">
        <f t="shared" si="46"/>
        <v>0</v>
      </c>
      <c r="BH208" s="162">
        <f t="shared" si="47"/>
        <v>0</v>
      </c>
      <c r="BI208" s="162">
        <f t="shared" si="48"/>
        <v>0</v>
      </c>
      <c r="BJ208" s="14" t="s">
        <v>91</v>
      </c>
      <c r="BK208" s="162">
        <f t="shared" si="49"/>
        <v>0</v>
      </c>
      <c r="BL208" s="14" t="s">
        <v>204</v>
      </c>
      <c r="BM208" s="161" t="s">
        <v>1069</v>
      </c>
    </row>
    <row r="209" spans="1:65" s="2" customFormat="1" ht="24.15" customHeight="1">
      <c r="A209" s="26"/>
      <c r="B209" s="149"/>
      <c r="C209" s="150" t="s">
        <v>739</v>
      </c>
      <c r="D209" s="150" t="s">
        <v>142</v>
      </c>
      <c r="E209" s="151" t="s">
        <v>1070</v>
      </c>
      <c r="F209" s="152" t="s">
        <v>1071</v>
      </c>
      <c r="G209" s="153" t="s">
        <v>343</v>
      </c>
      <c r="H209" s="154">
        <v>47</v>
      </c>
      <c r="I209" s="155"/>
      <c r="J209" s="155">
        <f t="shared" si="40"/>
        <v>0</v>
      </c>
      <c r="K209" s="156"/>
      <c r="L209" s="27"/>
      <c r="M209" s="157" t="s">
        <v>1</v>
      </c>
      <c r="N209" s="158" t="s">
        <v>35</v>
      </c>
      <c r="O209" s="159">
        <v>0</v>
      </c>
      <c r="P209" s="159">
        <f t="shared" si="41"/>
        <v>0</v>
      </c>
      <c r="Q209" s="159">
        <v>4.0000000000000003E-5</v>
      </c>
      <c r="R209" s="159">
        <f t="shared" si="42"/>
        <v>1.8800000000000002E-3</v>
      </c>
      <c r="S209" s="159">
        <v>0</v>
      </c>
      <c r="T209" s="160">
        <f t="shared" si="4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 t="s">
        <v>204</v>
      </c>
      <c r="AT209" s="161" t="s">
        <v>142</v>
      </c>
      <c r="AU209" s="161" t="s">
        <v>91</v>
      </c>
      <c r="AY209" s="14" t="s">
        <v>140</v>
      </c>
      <c r="BE209" s="162">
        <f t="shared" si="44"/>
        <v>0</v>
      </c>
      <c r="BF209" s="162">
        <f t="shared" si="45"/>
        <v>0</v>
      </c>
      <c r="BG209" s="162">
        <f t="shared" si="46"/>
        <v>0</v>
      </c>
      <c r="BH209" s="162">
        <f t="shared" si="47"/>
        <v>0</v>
      </c>
      <c r="BI209" s="162">
        <f t="shared" si="48"/>
        <v>0</v>
      </c>
      <c r="BJ209" s="14" t="s">
        <v>91</v>
      </c>
      <c r="BK209" s="162">
        <f t="shared" si="49"/>
        <v>0</v>
      </c>
      <c r="BL209" s="14" t="s">
        <v>204</v>
      </c>
      <c r="BM209" s="161" t="s">
        <v>1072</v>
      </c>
    </row>
    <row r="210" spans="1:65" s="2" customFormat="1" ht="24.15" customHeight="1">
      <c r="A210" s="26"/>
      <c r="B210" s="149"/>
      <c r="C210" s="150" t="s">
        <v>1073</v>
      </c>
      <c r="D210" s="150" t="s">
        <v>142</v>
      </c>
      <c r="E210" s="151" t="s">
        <v>1074</v>
      </c>
      <c r="F210" s="152" t="s">
        <v>1075</v>
      </c>
      <c r="G210" s="153" t="s">
        <v>343</v>
      </c>
      <c r="H210" s="154">
        <v>47</v>
      </c>
      <c r="I210" s="155"/>
      <c r="J210" s="155">
        <f t="shared" si="40"/>
        <v>0</v>
      </c>
      <c r="K210" s="156"/>
      <c r="L210" s="27"/>
      <c r="M210" s="157" t="s">
        <v>1</v>
      </c>
      <c r="N210" s="158" t="s">
        <v>35</v>
      </c>
      <c r="O210" s="159">
        <v>0</v>
      </c>
      <c r="P210" s="159">
        <f t="shared" si="41"/>
        <v>0</v>
      </c>
      <c r="Q210" s="159">
        <v>9.0000000000000006E-5</v>
      </c>
      <c r="R210" s="159">
        <f t="shared" si="42"/>
        <v>4.2300000000000003E-3</v>
      </c>
      <c r="S210" s="159">
        <v>0</v>
      </c>
      <c r="T210" s="160">
        <f t="shared" si="4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 t="s">
        <v>204</v>
      </c>
      <c r="AT210" s="161" t="s">
        <v>142</v>
      </c>
      <c r="AU210" s="161" t="s">
        <v>91</v>
      </c>
      <c r="AY210" s="14" t="s">
        <v>140</v>
      </c>
      <c r="BE210" s="162">
        <f t="shared" si="44"/>
        <v>0</v>
      </c>
      <c r="BF210" s="162">
        <f t="shared" si="45"/>
        <v>0</v>
      </c>
      <c r="BG210" s="162">
        <f t="shared" si="46"/>
        <v>0</v>
      </c>
      <c r="BH210" s="162">
        <f t="shared" si="47"/>
        <v>0</v>
      </c>
      <c r="BI210" s="162">
        <f t="shared" si="48"/>
        <v>0</v>
      </c>
      <c r="BJ210" s="14" t="s">
        <v>91</v>
      </c>
      <c r="BK210" s="162">
        <f t="shared" si="49"/>
        <v>0</v>
      </c>
      <c r="BL210" s="14" t="s">
        <v>204</v>
      </c>
      <c r="BM210" s="161" t="s">
        <v>1076</v>
      </c>
    </row>
    <row r="211" spans="1:65" s="2" customFormat="1" ht="16.5" customHeight="1">
      <c r="A211" s="26"/>
      <c r="B211" s="149"/>
      <c r="C211" s="150" t="s">
        <v>975</v>
      </c>
      <c r="D211" s="150" t="s">
        <v>142</v>
      </c>
      <c r="E211" s="151" t="s">
        <v>1077</v>
      </c>
      <c r="F211" s="152" t="s">
        <v>1078</v>
      </c>
      <c r="G211" s="153" t="s">
        <v>343</v>
      </c>
      <c r="H211" s="154">
        <v>4</v>
      </c>
      <c r="I211" s="155"/>
      <c r="J211" s="155">
        <f t="shared" si="40"/>
        <v>0</v>
      </c>
      <c r="K211" s="156"/>
      <c r="L211" s="27"/>
      <c r="M211" s="157" t="s">
        <v>1</v>
      </c>
      <c r="N211" s="158" t="s">
        <v>35</v>
      </c>
      <c r="O211" s="159">
        <v>0</v>
      </c>
      <c r="P211" s="159">
        <f t="shared" si="41"/>
        <v>0</v>
      </c>
      <c r="Q211" s="159">
        <v>2.0000000000000002E-5</v>
      </c>
      <c r="R211" s="159">
        <f t="shared" si="42"/>
        <v>8.0000000000000007E-5</v>
      </c>
      <c r="S211" s="159">
        <v>0</v>
      </c>
      <c r="T211" s="160">
        <f t="shared" si="4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 t="s">
        <v>204</v>
      </c>
      <c r="AT211" s="161" t="s">
        <v>142</v>
      </c>
      <c r="AU211" s="161" t="s">
        <v>91</v>
      </c>
      <c r="AY211" s="14" t="s">
        <v>140</v>
      </c>
      <c r="BE211" s="162">
        <f t="shared" si="44"/>
        <v>0</v>
      </c>
      <c r="BF211" s="162">
        <f t="shared" si="45"/>
        <v>0</v>
      </c>
      <c r="BG211" s="162">
        <f t="shared" si="46"/>
        <v>0</v>
      </c>
      <c r="BH211" s="162">
        <f t="shared" si="47"/>
        <v>0</v>
      </c>
      <c r="BI211" s="162">
        <f t="shared" si="48"/>
        <v>0</v>
      </c>
      <c r="BJ211" s="14" t="s">
        <v>91</v>
      </c>
      <c r="BK211" s="162">
        <f t="shared" si="49"/>
        <v>0</v>
      </c>
      <c r="BL211" s="14" t="s">
        <v>204</v>
      </c>
      <c r="BM211" s="161" t="s">
        <v>1079</v>
      </c>
    </row>
    <row r="212" spans="1:65" s="2" customFormat="1" ht="16.5" customHeight="1">
      <c r="A212" s="26"/>
      <c r="B212" s="149"/>
      <c r="C212" s="150" t="s">
        <v>1080</v>
      </c>
      <c r="D212" s="150" t="s">
        <v>142</v>
      </c>
      <c r="E212" s="151" t="s">
        <v>1081</v>
      </c>
      <c r="F212" s="152" t="s">
        <v>1082</v>
      </c>
      <c r="G212" s="153" t="s">
        <v>343</v>
      </c>
      <c r="H212" s="154">
        <v>12</v>
      </c>
      <c r="I212" s="155"/>
      <c r="J212" s="155">
        <f t="shared" si="40"/>
        <v>0</v>
      </c>
      <c r="K212" s="156"/>
      <c r="L212" s="27"/>
      <c r="M212" s="157" t="s">
        <v>1</v>
      </c>
      <c r="N212" s="158" t="s">
        <v>35</v>
      </c>
      <c r="O212" s="159">
        <v>0</v>
      </c>
      <c r="P212" s="159">
        <f t="shared" si="41"/>
        <v>0</v>
      </c>
      <c r="Q212" s="159">
        <v>2.0000000000000002E-5</v>
      </c>
      <c r="R212" s="159">
        <f t="shared" si="42"/>
        <v>2.4000000000000003E-4</v>
      </c>
      <c r="S212" s="159">
        <v>0</v>
      </c>
      <c r="T212" s="160">
        <f t="shared" si="4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204</v>
      </c>
      <c r="AT212" s="161" t="s">
        <v>142</v>
      </c>
      <c r="AU212" s="161" t="s">
        <v>91</v>
      </c>
      <c r="AY212" s="14" t="s">
        <v>140</v>
      </c>
      <c r="BE212" s="162">
        <f t="shared" si="44"/>
        <v>0</v>
      </c>
      <c r="BF212" s="162">
        <f t="shared" si="45"/>
        <v>0</v>
      </c>
      <c r="BG212" s="162">
        <f t="shared" si="46"/>
        <v>0</v>
      </c>
      <c r="BH212" s="162">
        <f t="shared" si="47"/>
        <v>0</v>
      </c>
      <c r="BI212" s="162">
        <f t="shared" si="48"/>
        <v>0</v>
      </c>
      <c r="BJ212" s="14" t="s">
        <v>91</v>
      </c>
      <c r="BK212" s="162">
        <f t="shared" si="49"/>
        <v>0</v>
      </c>
      <c r="BL212" s="14" t="s">
        <v>204</v>
      </c>
      <c r="BM212" s="161" t="s">
        <v>1083</v>
      </c>
    </row>
    <row r="213" spans="1:65" s="2" customFormat="1" ht="16.5" customHeight="1">
      <c r="A213" s="26"/>
      <c r="B213" s="149"/>
      <c r="C213" s="150" t="s">
        <v>978</v>
      </c>
      <c r="D213" s="150" t="s">
        <v>142</v>
      </c>
      <c r="E213" s="151" t="s">
        <v>1084</v>
      </c>
      <c r="F213" s="152" t="s">
        <v>1085</v>
      </c>
      <c r="G213" s="153" t="s">
        <v>343</v>
      </c>
      <c r="H213" s="154">
        <v>7</v>
      </c>
      <c r="I213" s="155"/>
      <c r="J213" s="155">
        <f t="shared" si="40"/>
        <v>0</v>
      </c>
      <c r="K213" s="156"/>
      <c r="L213" s="27"/>
      <c r="M213" s="157" t="s">
        <v>1</v>
      </c>
      <c r="N213" s="158" t="s">
        <v>35</v>
      </c>
      <c r="O213" s="159">
        <v>0</v>
      </c>
      <c r="P213" s="159">
        <f t="shared" si="41"/>
        <v>0</v>
      </c>
      <c r="Q213" s="159">
        <v>3.0000000000000001E-5</v>
      </c>
      <c r="R213" s="159">
        <f t="shared" si="42"/>
        <v>2.1000000000000001E-4</v>
      </c>
      <c r="S213" s="159">
        <v>0</v>
      </c>
      <c r="T213" s="160">
        <f t="shared" si="4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204</v>
      </c>
      <c r="AT213" s="161" t="s">
        <v>142</v>
      </c>
      <c r="AU213" s="161" t="s">
        <v>91</v>
      </c>
      <c r="AY213" s="14" t="s">
        <v>140</v>
      </c>
      <c r="BE213" s="162">
        <f t="shared" si="44"/>
        <v>0</v>
      </c>
      <c r="BF213" s="162">
        <f t="shared" si="45"/>
        <v>0</v>
      </c>
      <c r="BG213" s="162">
        <f t="shared" si="46"/>
        <v>0</v>
      </c>
      <c r="BH213" s="162">
        <f t="shared" si="47"/>
        <v>0</v>
      </c>
      <c r="BI213" s="162">
        <f t="shared" si="48"/>
        <v>0</v>
      </c>
      <c r="BJ213" s="14" t="s">
        <v>91</v>
      </c>
      <c r="BK213" s="162">
        <f t="shared" si="49"/>
        <v>0</v>
      </c>
      <c r="BL213" s="14" t="s">
        <v>204</v>
      </c>
      <c r="BM213" s="161" t="s">
        <v>1086</v>
      </c>
    </row>
    <row r="214" spans="1:65" s="2" customFormat="1" ht="24.15" customHeight="1">
      <c r="A214" s="26"/>
      <c r="B214" s="149"/>
      <c r="C214" s="150" t="s">
        <v>1087</v>
      </c>
      <c r="D214" s="150" t="s">
        <v>142</v>
      </c>
      <c r="E214" s="151" t="s">
        <v>1088</v>
      </c>
      <c r="F214" s="152" t="s">
        <v>1089</v>
      </c>
      <c r="G214" s="153" t="s">
        <v>343</v>
      </c>
      <c r="H214" s="154">
        <v>47</v>
      </c>
      <c r="I214" s="155"/>
      <c r="J214" s="155">
        <f t="shared" si="40"/>
        <v>0</v>
      </c>
      <c r="K214" s="156"/>
      <c r="L214" s="27"/>
      <c r="M214" s="157" t="s">
        <v>1</v>
      </c>
      <c r="N214" s="158" t="s">
        <v>35</v>
      </c>
      <c r="O214" s="159">
        <v>0</v>
      </c>
      <c r="P214" s="159">
        <f t="shared" si="41"/>
        <v>0</v>
      </c>
      <c r="Q214" s="159">
        <v>2.0000000000000002E-5</v>
      </c>
      <c r="R214" s="159">
        <f t="shared" si="42"/>
        <v>9.4000000000000008E-4</v>
      </c>
      <c r="S214" s="159">
        <v>0</v>
      </c>
      <c r="T214" s="160">
        <f t="shared" si="4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 t="s">
        <v>204</v>
      </c>
      <c r="AT214" s="161" t="s">
        <v>142</v>
      </c>
      <c r="AU214" s="161" t="s">
        <v>91</v>
      </c>
      <c r="AY214" s="14" t="s">
        <v>140</v>
      </c>
      <c r="BE214" s="162">
        <f t="shared" si="44"/>
        <v>0</v>
      </c>
      <c r="BF214" s="162">
        <f t="shared" si="45"/>
        <v>0</v>
      </c>
      <c r="BG214" s="162">
        <f t="shared" si="46"/>
        <v>0</v>
      </c>
      <c r="BH214" s="162">
        <f t="shared" si="47"/>
        <v>0</v>
      </c>
      <c r="BI214" s="162">
        <f t="shared" si="48"/>
        <v>0</v>
      </c>
      <c r="BJ214" s="14" t="s">
        <v>91</v>
      </c>
      <c r="BK214" s="162">
        <f t="shared" si="49"/>
        <v>0</v>
      </c>
      <c r="BL214" s="14" t="s">
        <v>204</v>
      </c>
      <c r="BM214" s="161" t="s">
        <v>1090</v>
      </c>
    </row>
    <row r="215" spans="1:65" s="2" customFormat="1" ht="24.15" customHeight="1">
      <c r="A215" s="26"/>
      <c r="B215" s="149"/>
      <c r="C215" s="163" t="s">
        <v>981</v>
      </c>
      <c r="D215" s="163" t="s">
        <v>314</v>
      </c>
      <c r="E215" s="164" t="s">
        <v>1091</v>
      </c>
      <c r="F215" s="165" t="s">
        <v>1092</v>
      </c>
      <c r="G215" s="166" t="s">
        <v>343</v>
      </c>
      <c r="H215" s="167">
        <v>47</v>
      </c>
      <c r="I215" s="168"/>
      <c r="J215" s="168">
        <f t="shared" si="40"/>
        <v>0</v>
      </c>
      <c r="K215" s="169"/>
      <c r="L215" s="170"/>
      <c r="M215" s="171" t="s">
        <v>1</v>
      </c>
      <c r="N215" s="172" t="s">
        <v>35</v>
      </c>
      <c r="O215" s="159">
        <v>0</v>
      </c>
      <c r="P215" s="159">
        <f t="shared" si="41"/>
        <v>0</v>
      </c>
      <c r="Q215" s="159">
        <v>0</v>
      </c>
      <c r="R215" s="159">
        <f t="shared" si="42"/>
        <v>0</v>
      </c>
      <c r="S215" s="159">
        <v>0</v>
      </c>
      <c r="T215" s="160">
        <f t="shared" si="4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 t="s">
        <v>275</v>
      </c>
      <c r="AT215" s="161" t="s">
        <v>314</v>
      </c>
      <c r="AU215" s="161" t="s">
        <v>91</v>
      </c>
      <c r="AY215" s="14" t="s">
        <v>140</v>
      </c>
      <c r="BE215" s="162">
        <f t="shared" si="44"/>
        <v>0</v>
      </c>
      <c r="BF215" s="162">
        <f t="shared" si="45"/>
        <v>0</v>
      </c>
      <c r="BG215" s="162">
        <f t="shared" si="46"/>
        <v>0</v>
      </c>
      <c r="BH215" s="162">
        <f t="shared" si="47"/>
        <v>0</v>
      </c>
      <c r="BI215" s="162">
        <f t="shared" si="48"/>
        <v>0</v>
      </c>
      <c r="BJ215" s="14" t="s">
        <v>91</v>
      </c>
      <c r="BK215" s="162">
        <f t="shared" si="49"/>
        <v>0</v>
      </c>
      <c r="BL215" s="14" t="s">
        <v>204</v>
      </c>
      <c r="BM215" s="161" t="s">
        <v>1093</v>
      </c>
    </row>
    <row r="216" spans="1:65" s="2" customFormat="1" ht="21.75" customHeight="1">
      <c r="A216" s="26"/>
      <c r="B216" s="149"/>
      <c r="C216" s="150" t="s">
        <v>1094</v>
      </c>
      <c r="D216" s="150" t="s">
        <v>142</v>
      </c>
      <c r="E216" s="151" t="s">
        <v>1095</v>
      </c>
      <c r="F216" s="152" t="s">
        <v>1096</v>
      </c>
      <c r="G216" s="153" t="s">
        <v>343</v>
      </c>
      <c r="H216" s="154">
        <v>47</v>
      </c>
      <c r="I216" s="155"/>
      <c r="J216" s="155">
        <f t="shared" si="40"/>
        <v>0</v>
      </c>
      <c r="K216" s="156"/>
      <c r="L216" s="27"/>
      <c r="M216" s="157" t="s">
        <v>1</v>
      </c>
      <c r="N216" s="158" t="s">
        <v>35</v>
      </c>
      <c r="O216" s="159">
        <v>0</v>
      </c>
      <c r="P216" s="159">
        <f t="shared" si="41"/>
        <v>0</v>
      </c>
      <c r="Q216" s="159">
        <v>0</v>
      </c>
      <c r="R216" s="159">
        <f t="shared" si="42"/>
        <v>0</v>
      </c>
      <c r="S216" s="159">
        <v>0</v>
      </c>
      <c r="T216" s="160">
        <f t="shared" si="4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204</v>
      </c>
      <c r="AT216" s="161" t="s">
        <v>142</v>
      </c>
      <c r="AU216" s="161" t="s">
        <v>91</v>
      </c>
      <c r="AY216" s="14" t="s">
        <v>140</v>
      </c>
      <c r="BE216" s="162">
        <f t="shared" si="44"/>
        <v>0</v>
      </c>
      <c r="BF216" s="162">
        <f t="shared" si="45"/>
        <v>0</v>
      </c>
      <c r="BG216" s="162">
        <f t="shared" si="46"/>
        <v>0</v>
      </c>
      <c r="BH216" s="162">
        <f t="shared" si="47"/>
        <v>0</v>
      </c>
      <c r="BI216" s="162">
        <f t="shared" si="48"/>
        <v>0</v>
      </c>
      <c r="BJ216" s="14" t="s">
        <v>91</v>
      </c>
      <c r="BK216" s="162">
        <f t="shared" si="49"/>
        <v>0</v>
      </c>
      <c r="BL216" s="14" t="s">
        <v>204</v>
      </c>
      <c r="BM216" s="161" t="s">
        <v>1097</v>
      </c>
    </row>
    <row r="217" spans="1:65" s="2" customFormat="1" ht="44.25" customHeight="1">
      <c r="A217" s="26"/>
      <c r="B217" s="149"/>
      <c r="C217" s="163" t="s">
        <v>984</v>
      </c>
      <c r="D217" s="163" t="s">
        <v>314</v>
      </c>
      <c r="E217" s="164" t="s">
        <v>1098</v>
      </c>
      <c r="F217" s="165" t="s">
        <v>1099</v>
      </c>
      <c r="G217" s="166" t="s">
        <v>343</v>
      </c>
      <c r="H217" s="167">
        <v>47</v>
      </c>
      <c r="I217" s="168"/>
      <c r="J217" s="168">
        <f t="shared" si="40"/>
        <v>0</v>
      </c>
      <c r="K217" s="169"/>
      <c r="L217" s="170"/>
      <c r="M217" s="171" t="s">
        <v>1</v>
      </c>
      <c r="N217" s="172" t="s">
        <v>35</v>
      </c>
      <c r="O217" s="159">
        <v>0</v>
      </c>
      <c r="P217" s="159">
        <f t="shared" si="41"/>
        <v>0</v>
      </c>
      <c r="Q217" s="159">
        <v>0</v>
      </c>
      <c r="R217" s="159">
        <f t="shared" si="42"/>
        <v>0</v>
      </c>
      <c r="S217" s="159">
        <v>0</v>
      </c>
      <c r="T217" s="160">
        <f t="shared" si="4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 t="s">
        <v>275</v>
      </c>
      <c r="AT217" s="161" t="s">
        <v>314</v>
      </c>
      <c r="AU217" s="161" t="s">
        <v>91</v>
      </c>
      <c r="AY217" s="14" t="s">
        <v>140</v>
      </c>
      <c r="BE217" s="162">
        <f t="shared" si="44"/>
        <v>0</v>
      </c>
      <c r="BF217" s="162">
        <f t="shared" si="45"/>
        <v>0</v>
      </c>
      <c r="BG217" s="162">
        <f t="shared" si="46"/>
        <v>0</v>
      </c>
      <c r="BH217" s="162">
        <f t="shared" si="47"/>
        <v>0</v>
      </c>
      <c r="BI217" s="162">
        <f t="shared" si="48"/>
        <v>0</v>
      </c>
      <c r="BJ217" s="14" t="s">
        <v>91</v>
      </c>
      <c r="BK217" s="162">
        <f t="shared" si="49"/>
        <v>0</v>
      </c>
      <c r="BL217" s="14" t="s">
        <v>204</v>
      </c>
      <c r="BM217" s="161" t="s">
        <v>1100</v>
      </c>
    </row>
    <row r="218" spans="1:65" s="2" customFormat="1" ht="16.5" customHeight="1">
      <c r="A218" s="26"/>
      <c r="B218" s="149"/>
      <c r="C218" s="150" t="s">
        <v>1101</v>
      </c>
      <c r="D218" s="150" t="s">
        <v>142</v>
      </c>
      <c r="E218" s="151" t="s">
        <v>1102</v>
      </c>
      <c r="F218" s="152" t="s">
        <v>1103</v>
      </c>
      <c r="G218" s="153" t="s">
        <v>343</v>
      </c>
      <c r="H218" s="154">
        <v>47</v>
      </c>
      <c r="I218" s="155"/>
      <c r="J218" s="155">
        <f t="shared" si="40"/>
        <v>0</v>
      </c>
      <c r="K218" s="156"/>
      <c r="L218" s="27"/>
      <c r="M218" s="157" t="s">
        <v>1</v>
      </c>
      <c r="N218" s="158" t="s">
        <v>35</v>
      </c>
      <c r="O218" s="159">
        <v>0</v>
      </c>
      <c r="P218" s="159">
        <f t="shared" si="41"/>
        <v>0</v>
      </c>
      <c r="Q218" s="159">
        <v>0</v>
      </c>
      <c r="R218" s="159">
        <f t="shared" si="42"/>
        <v>0</v>
      </c>
      <c r="S218" s="159">
        <v>0</v>
      </c>
      <c r="T218" s="160">
        <f t="shared" si="4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1" t="s">
        <v>204</v>
      </c>
      <c r="AT218" s="161" t="s">
        <v>142</v>
      </c>
      <c r="AU218" s="161" t="s">
        <v>91</v>
      </c>
      <c r="AY218" s="14" t="s">
        <v>140</v>
      </c>
      <c r="BE218" s="162">
        <f t="shared" si="44"/>
        <v>0</v>
      </c>
      <c r="BF218" s="162">
        <f t="shared" si="45"/>
        <v>0</v>
      </c>
      <c r="BG218" s="162">
        <f t="shared" si="46"/>
        <v>0</v>
      </c>
      <c r="BH218" s="162">
        <f t="shared" si="47"/>
        <v>0</v>
      </c>
      <c r="BI218" s="162">
        <f t="shared" si="48"/>
        <v>0</v>
      </c>
      <c r="BJ218" s="14" t="s">
        <v>91</v>
      </c>
      <c r="BK218" s="162">
        <f t="shared" si="49"/>
        <v>0</v>
      </c>
      <c r="BL218" s="14" t="s">
        <v>204</v>
      </c>
      <c r="BM218" s="161" t="s">
        <v>1104</v>
      </c>
    </row>
    <row r="219" spans="1:65" s="2" customFormat="1" ht="55.5" customHeight="1">
      <c r="A219" s="26"/>
      <c r="B219" s="149"/>
      <c r="C219" s="163" t="s">
        <v>987</v>
      </c>
      <c r="D219" s="163" t="s">
        <v>314</v>
      </c>
      <c r="E219" s="164" t="s">
        <v>1105</v>
      </c>
      <c r="F219" s="165" t="s">
        <v>1106</v>
      </c>
      <c r="G219" s="166" t="s">
        <v>343</v>
      </c>
      <c r="H219" s="167">
        <v>47</v>
      </c>
      <c r="I219" s="168"/>
      <c r="J219" s="168">
        <f t="shared" si="40"/>
        <v>0</v>
      </c>
      <c r="K219" s="169"/>
      <c r="L219" s="170"/>
      <c r="M219" s="171" t="s">
        <v>1</v>
      </c>
      <c r="N219" s="172" t="s">
        <v>35</v>
      </c>
      <c r="O219" s="159">
        <v>0</v>
      </c>
      <c r="P219" s="159">
        <f t="shared" si="41"/>
        <v>0</v>
      </c>
      <c r="Q219" s="159">
        <v>0</v>
      </c>
      <c r="R219" s="159">
        <f t="shared" si="42"/>
        <v>0</v>
      </c>
      <c r="S219" s="159">
        <v>0</v>
      </c>
      <c r="T219" s="160">
        <f t="shared" si="4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275</v>
      </c>
      <c r="AT219" s="161" t="s">
        <v>314</v>
      </c>
      <c r="AU219" s="161" t="s">
        <v>91</v>
      </c>
      <c r="AY219" s="14" t="s">
        <v>140</v>
      </c>
      <c r="BE219" s="162">
        <f t="shared" si="44"/>
        <v>0</v>
      </c>
      <c r="BF219" s="162">
        <f t="shared" si="45"/>
        <v>0</v>
      </c>
      <c r="BG219" s="162">
        <f t="shared" si="46"/>
        <v>0</v>
      </c>
      <c r="BH219" s="162">
        <f t="shared" si="47"/>
        <v>0</v>
      </c>
      <c r="BI219" s="162">
        <f t="shared" si="48"/>
        <v>0</v>
      </c>
      <c r="BJ219" s="14" t="s">
        <v>91</v>
      </c>
      <c r="BK219" s="162">
        <f t="shared" si="49"/>
        <v>0</v>
      </c>
      <c r="BL219" s="14" t="s">
        <v>204</v>
      </c>
      <c r="BM219" s="161" t="s">
        <v>1107</v>
      </c>
    </row>
    <row r="220" spans="1:65" s="2" customFormat="1" ht="16.5" customHeight="1">
      <c r="A220" s="26"/>
      <c r="B220" s="149"/>
      <c r="C220" s="163" t="s">
        <v>1108</v>
      </c>
      <c r="D220" s="163" t="s">
        <v>314</v>
      </c>
      <c r="E220" s="164" t="s">
        <v>1109</v>
      </c>
      <c r="F220" s="165" t="s">
        <v>1110</v>
      </c>
      <c r="G220" s="166" t="s">
        <v>343</v>
      </c>
      <c r="H220" s="167">
        <v>4</v>
      </c>
      <c r="I220" s="168"/>
      <c r="J220" s="168">
        <f t="shared" si="40"/>
        <v>0</v>
      </c>
      <c r="K220" s="169"/>
      <c r="L220" s="170"/>
      <c r="M220" s="171" t="s">
        <v>1</v>
      </c>
      <c r="N220" s="172" t="s">
        <v>35</v>
      </c>
      <c r="O220" s="159">
        <v>0</v>
      </c>
      <c r="P220" s="159">
        <f t="shared" si="41"/>
        <v>0</v>
      </c>
      <c r="Q220" s="159">
        <v>1.8000000000000001E-4</v>
      </c>
      <c r="R220" s="159">
        <f t="shared" si="42"/>
        <v>7.2000000000000005E-4</v>
      </c>
      <c r="S220" s="159">
        <v>0</v>
      </c>
      <c r="T220" s="160">
        <f t="shared" si="4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 t="s">
        <v>275</v>
      </c>
      <c r="AT220" s="161" t="s">
        <v>314</v>
      </c>
      <c r="AU220" s="161" t="s">
        <v>91</v>
      </c>
      <c r="AY220" s="14" t="s">
        <v>140</v>
      </c>
      <c r="BE220" s="162">
        <f t="shared" si="44"/>
        <v>0</v>
      </c>
      <c r="BF220" s="162">
        <f t="shared" si="45"/>
        <v>0</v>
      </c>
      <c r="BG220" s="162">
        <f t="shared" si="46"/>
        <v>0</v>
      </c>
      <c r="BH220" s="162">
        <f t="shared" si="47"/>
        <v>0</v>
      </c>
      <c r="BI220" s="162">
        <f t="shared" si="48"/>
        <v>0</v>
      </c>
      <c r="BJ220" s="14" t="s">
        <v>91</v>
      </c>
      <c r="BK220" s="162">
        <f t="shared" si="49"/>
        <v>0</v>
      </c>
      <c r="BL220" s="14" t="s">
        <v>204</v>
      </c>
      <c r="BM220" s="161" t="s">
        <v>1111</v>
      </c>
    </row>
    <row r="221" spans="1:65" s="2" customFormat="1" ht="16.5" customHeight="1">
      <c r="A221" s="26"/>
      <c r="B221" s="149"/>
      <c r="C221" s="163" t="s">
        <v>990</v>
      </c>
      <c r="D221" s="163" t="s">
        <v>314</v>
      </c>
      <c r="E221" s="164" t="s">
        <v>1112</v>
      </c>
      <c r="F221" s="165" t="s">
        <v>1113</v>
      </c>
      <c r="G221" s="166" t="s">
        <v>343</v>
      </c>
      <c r="H221" s="167">
        <v>4</v>
      </c>
      <c r="I221" s="168"/>
      <c r="J221" s="168">
        <f t="shared" si="40"/>
        <v>0</v>
      </c>
      <c r="K221" s="169"/>
      <c r="L221" s="170"/>
      <c r="M221" s="171" t="s">
        <v>1</v>
      </c>
      <c r="N221" s="172" t="s">
        <v>35</v>
      </c>
      <c r="O221" s="159">
        <v>0</v>
      </c>
      <c r="P221" s="159">
        <f t="shared" si="41"/>
        <v>0</v>
      </c>
      <c r="Q221" s="159">
        <v>2.9E-4</v>
      </c>
      <c r="R221" s="159">
        <f t="shared" si="42"/>
        <v>1.16E-3</v>
      </c>
      <c r="S221" s="159">
        <v>0</v>
      </c>
      <c r="T221" s="160">
        <f t="shared" si="4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 t="s">
        <v>275</v>
      </c>
      <c r="AT221" s="161" t="s">
        <v>314</v>
      </c>
      <c r="AU221" s="161" t="s">
        <v>91</v>
      </c>
      <c r="AY221" s="14" t="s">
        <v>140</v>
      </c>
      <c r="BE221" s="162">
        <f t="shared" si="44"/>
        <v>0</v>
      </c>
      <c r="BF221" s="162">
        <f t="shared" si="45"/>
        <v>0</v>
      </c>
      <c r="BG221" s="162">
        <f t="shared" si="46"/>
        <v>0</v>
      </c>
      <c r="BH221" s="162">
        <f t="shared" si="47"/>
        <v>0</v>
      </c>
      <c r="BI221" s="162">
        <f t="shared" si="48"/>
        <v>0</v>
      </c>
      <c r="BJ221" s="14" t="s">
        <v>91</v>
      </c>
      <c r="BK221" s="162">
        <f t="shared" si="49"/>
        <v>0</v>
      </c>
      <c r="BL221" s="14" t="s">
        <v>204</v>
      </c>
      <c r="BM221" s="161" t="s">
        <v>1114</v>
      </c>
    </row>
    <row r="222" spans="1:65" s="2" customFormat="1" ht="16.5" customHeight="1">
      <c r="A222" s="26"/>
      <c r="B222" s="149"/>
      <c r="C222" s="163" t="s">
        <v>1115</v>
      </c>
      <c r="D222" s="163" t="s">
        <v>314</v>
      </c>
      <c r="E222" s="164" t="s">
        <v>1116</v>
      </c>
      <c r="F222" s="165" t="s">
        <v>1117</v>
      </c>
      <c r="G222" s="166" t="s">
        <v>343</v>
      </c>
      <c r="H222" s="167">
        <v>8</v>
      </c>
      <c r="I222" s="168"/>
      <c r="J222" s="168">
        <f t="shared" si="40"/>
        <v>0</v>
      </c>
      <c r="K222" s="169"/>
      <c r="L222" s="170"/>
      <c r="M222" s="171" t="s">
        <v>1</v>
      </c>
      <c r="N222" s="172" t="s">
        <v>35</v>
      </c>
      <c r="O222" s="159">
        <v>0</v>
      </c>
      <c r="P222" s="159">
        <f t="shared" si="41"/>
        <v>0</v>
      </c>
      <c r="Q222" s="159">
        <v>4.4999999999999999E-4</v>
      </c>
      <c r="R222" s="159">
        <f t="shared" si="42"/>
        <v>3.5999999999999999E-3</v>
      </c>
      <c r="S222" s="159">
        <v>0</v>
      </c>
      <c r="T222" s="160">
        <f t="shared" si="4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 t="s">
        <v>275</v>
      </c>
      <c r="AT222" s="161" t="s">
        <v>314</v>
      </c>
      <c r="AU222" s="161" t="s">
        <v>91</v>
      </c>
      <c r="AY222" s="14" t="s">
        <v>140</v>
      </c>
      <c r="BE222" s="162">
        <f t="shared" si="44"/>
        <v>0</v>
      </c>
      <c r="BF222" s="162">
        <f t="shared" si="45"/>
        <v>0</v>
      </c>
      <c r="BG222" s="162">
        <f t="shared" si="46"/>
        <v>0</v>
      </c>
      <c r="BH222" s="162">
        <f t="shared" si="47"/>
        <v>0</v>
      </c>
      <c r="BI222" s="162">
        <f t="shared" si="48"/>
        <v>0</v>
      </c>
      <c r="BJ222" s="14" t="s">
        <v>91</v>
      </c>
      <c r="BK222" s="162">
        <f t="shared" si="49"/>
        <v>0</v>
      </c>
      <c r="BL222" s="14" t="s">
        <v>204</v>
      </c>
      <c r="BM222" s="161" t="s">
        <v>1118</v>
      </c>
    </row>
    <row r="223" spans="1:65" s="2" customFormat="1" ht="16.5" customHeight="1">
      <c r="A223" s="26"/>
      <c r="B223" s="149"/>
      <c r="C223" s="163" t="s">
        <v>993</v>
      </c>
      <c r="D223" s="163" t="s">
        <v>314</v>
      </c>
      <c r="E223" s="164" t="s">
        <v>1119</v>
      </c>
      <c r="F223" s="165" t="s">
        <v>1120</v>
      </c>
      <c r="G223" s="166" t="s">
        <v>343</v>
      </c>
      <c r="H223" s="167">
        <v>6</v>
      </c>
      <c r="I223" s="168"/>
      <c r="J223" s="168">
        <f t="shared" si="40"/>
        <v>0</v>
      </c>
      <c r="K223" s="169"/>
      <c r="L223" s="170"/>
      <c r="M223" s="171" t="s">
        <v>1</v>
      </c>
      <c r="N223" s="172" t="s">
        <v>35</v>
      </c>
      <c r="O223" s="159">
        <v>0</v>
      </c>
      <c r="P223" s="159">
        <f t="shared" si="41"/>
        <v>0</v>
      </c>
      <c r="Q223" s="159">
        <v>1.6000000000000001E-3</v>
      </c>
      <c r="R223" s="159">
        <f t="shared" si="42"/>
        <v>9.6000000000000009E-3</v>
      </c>
      <c r="S223" s="159">
        <v>0</v>
      </c>
      <c r="T223" s="160">
        <f t="shared" si="4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275</v>
      </c>
      <c r="AT223" s="161" t="s">
        <v>314</v>
      </c>
      <c r="AU223" s="161" t="s">
        <v>91</v>
      </c>
      <c r="AY223" s="14" t="s">
        <v>140</v>
      </c>
      <c r="BE223" s="162">
        <f t="shared" si="44"/>
        <v>0</v>
      </c>
      <c r="BF223" s="162">
        <f t="shared" si="45"/>
        <v>0</v>
      </c>
      <c r="BG223" s="162">
        <f t="shared" si="46"/>
        <v>0</v>
      </c>
      <c r="BH223" s="162">
        <f t="shared" si="47"/>
        <v>0</v>
      </c>
      <c r="BI223" s="162">
        <f t="shared" si="48"/>
        <v>0</v>
      </c>
      <c r="BJ223" s="14" t="s">
        <v>91</v>
      </c>
      <c r="BK223" s="162">
        <f t="shared" si="49"/>
        <v>0</v>
      </c>
      <c r="BL223" s="14" t="s">
        <v>204</v>
      </c>
      <c r="BM223" s="161" t="s">
        <v>1121</v>
      </c>
    </row>
    <row r="224" spans="1:65" s="2" customFormat="1" ht="24.15" customHeight="1">
      <c r="A224" s="26"/>
      <c r="B224" s="149"/>
      <c r="C224" s="150" t="s">
        <v>1122</v>
      </c>
      <c r="D224" s="150" t="s">
        <v>142</v>
      </c>
      <c r="E224" s="151" t="s">
        <v>1123</v>
      </c>
      <c r="F224" s="152" t="s">
        <v>1124</v>
      </c>
      <c r="G224" s="153" t="s">
        <v>343</v>
      </c>
      <c r="H224" s="154">
        <v>3</v>
      </c>
      <c r="I224" s="155"/>
      <c r="J224" s="155">
        <f t="shared" si="40"/>
        <v>0</v>
      </c>
      <c r="K224" s="156"/>
      <c r="L224" s="27"/>
      <c r="M224" s="157" t="s">
        <v>1</v>
      </c>
      <c r="N224" s="158" t="s">
        <v>35</v>
      </c>
      <c r="O224" s="159">
        <v>0</v>
      </c>
      <c r="P224" s="159">
        <f t="shared" si="41"/>
        <v>0</v>
      </c>
      <c r="Q224" s="159">
        <v>4.2000000000000002E-4</v>
      </c>
      <c r="R224" s="159">
        <f t="shared" si="42"/>
        <v>1.2600000000000001E-3</v>
      </c>
      <c r="S224" s="159">
        <v>0</v>
      </c>
      <c r="T224" s="160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 t="s">
        <v>204</v>
      </c>
      <c r="AT224" s="161" t="s">
        <v>142</v>
      </c>
      <c r="AU224" s="161" t="s">
        <v>91</v>
      </c>
      <c r="AY224" s="14" t="s">
        <v>140</v>
      </c>
      <c r="BE224" s="162">
        <f t="shared" si="44"/>
        <v>0</v>
      </c>
      <c r="BF224" s="162">
        <f t="shared" si="45"/>
        <v>0</v>
      </c>
      <c r="BG224" s="162">
        <f t="shared" si="46"/>
        <v>0</v>
      </c>
      <c r="BH224" s="162">
        <f t="shared" si="47"/>
        <v>0</v>
      </c>
      <c r="BI224" s="162">
        <f t="shared" si="48"/>
        <v>0</v>
      </c>
      <c r="BJ224" s="14" t="s">
        <v>91</v>
      </c>
      <c r="BK224" s="162">
        <f t="shared" si="49"/>
        <v>0</v>
      </c>
      <c r="BL224" s="14" t="s">
        <v>204</v>
      </c>
      <c r="BM224" s="161" t="s">
        <v>1125</v>
      </c>
    </row>
    <row r="225" spans="1:65" s="2" customFormat="1" ht="16.5" customHeight="1">
      <c r="A225" s="26"/>
      <c r="B225" s="149"/>
      <c r="C225" s="163" t="s">
        <v>996</v>
      </c>
      <c r="D225" s="163" t="s">
        <v>314</v>
      </c>
      <c r="E225" s="164" t="s">
        <v>1126</v>
      </c>
      <c r="F225" s="165" t="s">
        <v>1127</v>
      </c>
      <c r="G225" s="166" t="s">
        <v>343</v>
      </c>
      <c r="H225" s="167">
        <v>3</v>
      </c>
      <c r="I225" s="168"/>
      <c r="J225" s="168">
        <f t="shared" si="40"/>
        <v>0</v>
      </c>
      <c r="K225" s="169"/>
      <c r="L225" s="170"/>
      <c r="M225" s="171" t="s">
        <v>1</v>
      </c>
      <c r="N225" s="172" t="s">
        <v>35</v>
      </c>
      <c r="O225" s="159">
        <v>0</v>
      </c>
      <c r="P225" s="159">
        <f t="shared" si="41"/>
        <v>0</v>
      </c>
      <c r="Q225" s="159">
        <v>1E-3</v>
      </c>
      <c r="R225" s="159">
        <f t="shared" si="42"/>
        <v>3.0000000000000001E-3</v>
      </c>
      <c r="S225" s="159">
        <v>0</v>
      </c>
      <c r="T225" s="160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 t="s">
        <v>275</v>
      </c>
      <c r="AT225" s="161" t="s">
        <v>314</v>
      </c>
      <c r="AU225" s="161" t="s">
        <v>91</v>
      </c>
      <c r="AY225" s="14" t="s">
        <v>140</v>
      </c>
      <c r="BE225" s="162">
        <f t="shared" si="44"/>
        <v>0</v>
      </c>
      <c r="BF225" s="162">
        <f t="shared" si="45"/>
        <v>0</v>
      </c>
      <c r="BG225" s="162">
        <f t="shared" si="46"/>
        <v>0</v>
      </c>
      <c r="BH225" s="162">
        <f t="shared" si="47"/>
        <v>0</v>
      </c>
      <c r="BI225" s="162">
        <f t="shared" si="48"/>
        <v>0</v>
      </c>
      <c r="BJ225" s="14" t="s">
        <v>91</v>
      </c>
      <c r="BK225" s="162">
        <f t="shared" si="49"/>
        <v>0</v>
      </c>
      <c r="BL225" s="14" t="s">
        <v>204</v>
      </c>
      <c r="BM225" s="161" t="s">
        <v>1128</v>
      </c>
    </row>
    <row r="226" spans="1:65" s="2" customFormat="1" ht="16.5" customHeight="1">
      <c r="A226" s="26"/>
      <c r="B226" s="149"/>
      <c r="C226" s="150" t="s">
        <v>1129</v>
      </c>
      <c r="D226" s="150" t="s">
        <v>142</v>
      </c>
      <c r="E226" s="151" t="s">
        <v>1130</v>
      </c>
      <c r="F226" s="152" t="s">
        <v>1131</v>
      </c>
      <c r="G226" s="153" t="s">
        <v>343</v>
      </c>
      <c r="H226" s="154">
        <v>2</v>
      </c>
      <c r="I226" s="155"/>
      <c r="J226" s="155">
        <f t="shared" si="40"/>
        <v>0</v>
      </c>
      <c r="K226" s="156"/>
      <c r="L226" s="27"/>
      <c r="M226" s="157" t="s">
        <v>1</v>
      </c>
      <c r="N226" s="158" t="s">
        <v>35</v>
      </c>
      <c r="O226" s="159">
        <v>0</v>
      </c>
      <c r="P226" s="159">
        <f t="shared" si="41"/>
        <v>0</v>
      </c>
      <c r="Q226" s="159">
        <v>1.0000000000000001E-5</v>
      </c>
      <c r="R226" s="159">
        <f t="shared" si="42"/>
        <v>2.0000000000000002E-5</v>
      </c>
      <c r="S226" s="159">
        <v>0</v>
      </c>
      <c r="T226" s="160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 t="s">
        <v>204</v>
      </c>
      <c r="AT226" s="161" t="s">
        <v>142</v>
      </c>
      <c r="AU226" s="161" t="s">
        <v>91</v>
      </c>
      <c r="AY226" s="14" t="s">
        <v>140</v>
      </c>
      <c r="BE226" s="162">
        <f t="shared" si="44"/>
        <v>0</v>
      </c>
      <c r="BF226" s="162">
        <f t="shared" si="45"/>
        <v>0</v>
      </c>
      <c r="BG226" s="162">
        <f t="shared" si="46"/>
        <v>0</v>
      </c>
      <c r="BH226" s="162">
        <f t="shared" si="47"/>
        <v>0</v>
      </c>
      <c r="BI226" s="162">
        <f t="shared" si="48"/>
        <v>0</v>
      </c>
      <c r="BJ226" s="14" t="s">
        <v>91</v>
      </c>
      <c r="BK226" s="162">
        <f t="shared" si="49"/>
        <v>0</v>
      </c>
      <c r="BL226" s="14" t="s">
        <v>204</v>
      </c>
      <c r="BM226" s="161" t="s">
        <v>1132</v>
      </c>
    </row>
    <row r="227" spans="1:65" s="2" customFormat="1" ht="21.75" customHeight="1">
      <c r="A227" s="26"/>
      <c r="B227" s="149"/>
      <c r="C227" s="163" t="s">
        <v>999</v>
      </c>
      <c r="D227" s="163" t="s">
        <v>314</v>
      </c>
      <c r="E227" s="164" t="s">
        <v>1133</v>
      </c>
      <c r="F227" s="165" t="s">
        <v>1134</v>
      </c>
      <c r="G227" s="166" t="s">
        <v>343</v>
      </c>
      <c r="H227" s="167">
        <v>2</v>
      </c>
      <c r="I227" s="168"/>
      <c r="J227" s="168">
        <f t="shared" si="40"/>
        <v>0</v>
      </c>
      <c r="K227" s="169"/>
      <c r="L227" s="170"/>
      <c r="M227" s="171" t="s">
        <v>1</v>
      </c>
      <c r="N227" s="172" t="s">
        <v>35</v>
      </c>
      <c r="O227" s="159">
        <v>0</v>
      </c>
      <c r="P227" s="159">
        <f t="shared" si="41"/>
        <v>0</v>
      </c>
      <c r="Q227" s="159">
        <v>2.5999999999999998E-4</v>
      </c>
      <c r="R227" s="159">
        <f t="shared" si="42"/>
        <v>5.1999999999999995E-4</v>
      </c>
      <c r="S227" s="159">
        <v>0</v>
      </c>
      <c r="T227" s="160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 t="s">
        <v>275</v>
      </c>
      <c r="AT227" s="161" t="s">
        <v>314</v>
      </c>
      <c r="AU227" s="161" t="s">
        <v>91</v>
      </c>
      <c r="AY227" s="14" t="s">
        <v>140</v>
      </c>
      <c r="BE227" s="162">
        <f t="shared" si="44"/>
        <v>0</v>
      </c>
      <c r="BF227" s="162">
        <f t="shared" si="45"/>
        <v>0</v>
      </c>
      <c r="BG227" s="162">
        <f t="shared" si="46"/>
        <v>0</v>
      </c>
      <c r="BH227" s="162">
        <f t="shared" si="47"/>
        <v>0</v>
      </c>
      <c r="BI227" s="162">
        <f t="shared" si="48"/>
        <v>0</v>
      </c>
      <c r="BJ227" s="14" t="s">
        <v>91</v>
      </c>
      <c r="BK227" s="162">
        <f t="shared" si="49"/>
        <v>0</v>
      </c>
      <c r="BL227" s="14" t="s">
        <v>204</v>
      </c>
      <c r="BM227" s="161" t="s">
        <v>1135</v>
      </c>
    </row>
    <row r="228" spans="1:65" s="2" customFormat="1" ht="16.5" customHeight="1">
      <c r="A228" s="26"/>
      <c r="B228" s="149"/>
      <c r="C228" s="150" t="s">
        <v>1136</v>
      </c>
      <c r="D228" s="150" t="s">
        <v>142</v>
      </c>
      <c r="E228" s="151" t="s">
        <v>1137</v>
      </c>
      <c r="F228" s="152" t="s">
        <v>1138</v>
      </c>
      <c r="G228" s="153" t="s">
        <v>343</v>
      </c>
      <c r="H228" s="154">
        <v>1</v>
      </c>
      <c r="I228" s="155"/>
      <c r="J228" s="155">
        <f t="shared" si="40"/>
        <v>0</v>
      </c>
      <c r="K228" s="156"/>
      <c r="L228" s="27"/>
      <c r="M228" s="157" t="s">
        <v>1</v>
      </c>
      <c r="N228" s="158" t="s">
        <v>35</v>
      </c>
      <c r="O228" s="159">
        <v>0</v>
      </c>
      <c r="P228" s="159">
        <f t="shared" si="41"/>
        <v>0</v>
      </c>
      <c r="Q228" s="159">
        <v>2.0000000000000002E-5</v>
      </c>
      <c r="R228" s="159">
        <f t="shared" si="42"/>
        <v>2.0000000000000002E-5</v>
      </c>
      <c r="S228" s="159">
        <v>0</v>
      </c>
      <c r="T228" s="160">
        <f t="shared" si="4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 t="s">
        <v>204</v>
      </c>
      <c r="AT228" s="161" t="s">
        <v>142</v>
      </c>
      <c r="AU228" s="161" t="s">
        <v>91</v>
      </c>
      <c r="AY228" s="14" t="s">
        <v>140</v>
      </c>
      <c r="BE228" s="162">
        <f t="shared" si="44"/>
        <v>0</v>
      </c>
      <c r="BF228" s="162">
        <f t="shared" si="45"/>
        <v>0</v>
      </c>
      <c r="BG228" s="162">
        <f t="shared" si="46"/>
        <v>0</v>
      </c>
      <c r="BH228" s="162">
        <f t="shared" si="47"/>
        <v>0</v>
      </c>
      <c r="BI228" s="162">
        <f t="shared" si="48"/>
        <v>0</v>
      </c>
      <c r="BJ228" s="14" t="s">
        <v>91</v>
      </c>
      <c r="BK228" s="162">
        <f t="shared" si="49"/>
        <v>0</v>
      </c>
      <c r="BL228" s="14" t="s">
        <v>204</v>
      </c>
      <c r="BM228" s="161" t="s">
        <v>1139</v>
      </c>
    </row>
    <row r="229" spans="1:65" s="2" customFormat="1" ht="24.15" customHeight="1">
      <c r="A229" s="26"/>
      <c r="B229" s="149"/>
      <c r="C229" s="163" t="s">
        <v>1002</v>
      </c>
      <c r="D229" s="163" t="s">
        <v>314</v>
      </c>
      <c r="E229" s="164" t="s">
        <v>1140</v>
      </c>
      <c r="F229" s="165" t="s">
        <v>1141</v>
      </c>
      <c r="G229" s="166" t="s">
        <v>343</v>
      </c>
      <c r="H229" s="167">
        <v>1</v>
      </c>
      <c r="I229" s="168"/>
      <c r="J229" s="168">
        <f t="shared" si="40"/>
        <v>0</v>
      </c>
      <c r="K229" s="169"/>
      <c r="L229" s="170"/>
      <c r="M229" s="171" t="s">
        <v>1</v>
      </c>
      <c r="N229" s="172" t="s">
        <v>35</v>
      </c>
      <c r="O229" s="159">
        <v>0</v>
      </c>
      <c r="P229" s="159">
        <f t="shared" si="41"/>
        <v>0</v>
      </c>
      <c r="Q229" s="159">
        <v>0</v>
      </c>
      <c r="R229" s="159">
        <f t="shared" si="42"/>
        <v>0</v>
      </c>
      <c r="S229" s="159">
        <v>0</v>
      </c>
      <c r="T229" s="160">
        <f t="shared" si="4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 t="s">
        <v>275</v>
      </c>
      <c r="AT229" s="161" t="s">
        <v>314</v>
      </c>
      <c r="AU229" s="161" t="s">
        <v>91</v>
      </c>
      <c r="AY229" s="14" t="s">
        <v>140</v>
      </c>
      <c r="BE229" s="162">
        <f t="shared" si="44"/>
        <v>0</v>
      </c>
      <c r="BF229" s="162">
        <f t="shared" si="45"/>
        <v>0</v>
      </c>
      <c r="BG229" s="162">
        <f t="shared" si="46"/>
        <v>0</v>
      </c>
      <c r="BH229" s="162">
        <f t="shared" si="47"/>
        <v>0</v>
      </c>
      <c r="BI229" s="162">
        <f t="shared" si="48"/>
        <v>0</v>
      </c>
      <c r="BJ229" s="14" t="s">
        <v>91</v>
      </c>
      <c r="BK229" s="162">
        <f t="shared" si="49"/>
        <v>0</v>
      </c>
      <c r="BL229" s="14" t="s">
        <v>204</v>
      </c>
      <c r="BM229" s="161" t="s">
        <v>1142</v>
      </c>
    </row>
    <row r="230" spans="1:65" s="2" customFormat="1" ht="16.5" customHeight="1">
      <c r="A230" s="26"/>
      <c r="B230" s="149"/>
      <c r="C230" s="150" t="s">
        <v>1143</v>
      </c>
      <c r="D230" s="150" t="s">
        <v>142</v>
      </c>
      <c r="E230" s="151" t="s">
        <v>1144</v>
      </c>
      <c r="F230" s="152" t="s">
        <v>1145</v>
      </c>
      <c r="G230" s="153" t="s">
        <v>343</v>
      </c>
      <c r="H230" s="154">
        <v>1</v>
      </c>
      <c r="I230" s="155"/>
      <c r="J230" s="155">
        <f t="shared" si="40"/>
        <v>0</v>
      </c>
      <c r="K230" s="156"/>
      <c r="L230" s="27"/>
      <c r="M230" s="157" t="s">
        <v>1</v>
      </c>
      <c r="N230" s="158" t="s">
        <v>35</v>
      </c>
      <c r="O230" s="159">
        <v>0</v>
      </c>
      <c r="P230" s="159">
        <f t="shared" si="41"/>
        <v>0</v>
      </c>
      <c r="Q230" s="159">
        <v>6.0000000000000002E-5</v>
      </c>
      <c r="R230" s="159">
        <f t="shared" si="42"/>
        <v>6.0000000000000002E-5</v>
      </c>
      <c r="S230" s="159">
        <v>0</v>
      </c>
      <c r="T230" s="160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 t="s">
        <v>204</v>
      </c>
      <c r="AT230" s="161" t="s">
        <v>142</v>
      </c>
      <c r="AU230" s="161" t="s">
        <v>91</v>
      </c>
      <c r="AY230" s="14" t="s">
        <v>140</v>
      </c>
      <c r="BE230" s="162">
        <f t="shared" si="44"/>
        <v>0</v>
      </c>
      <c r="BF230" s="162">
        <f t="shared" si="45"/>
        <v>0</v>
      </c>
      <c r="BG230" s="162">
        <f t="shared" si="46"/>
        <v>0</v>
      </c>
      <c r="BH230" s="162">
        <f t="shared" si="47"/>
        <v>0</v>
      </c>
      <c r="BI230" s="162">
        <f t="shared" si="48"/>
        <v>0</v>
      </c>
      <c r="BJ230" s="14" t="s">
        <v>91</v>
      </c>
      <c r="BK230" s="162">
        <f t="shared" si="49"/>
        <v>0</v>
      </c>
      <c r="BL230" s="14" t="s">
        <v>204</v>
      </c>
      <c r="BM230" s="161" t="s">
        <v>1146</v>
      </c>
    </row>
    <row r="231" spans="1:65" s="2" customFormat="1" ht="24.15" customHeight="1">
      <c r="A231" s="26"/>
      <c r="B231" s="149"/>
      <c r="C231" s="163" t="s">
        <v>1005</v>
      </c>
      <c r="D231" s="163" t="s">
        <v>314</v>
      </c>
      <c r="E231" s="164" t="s">
        <v>1147</v>
      </c>
      <c r="F231" s="165" t="s">
        <v>1148</v>
      </c>
      <c r="G231" s="166" t="s">
        <v>343</v>
      </c>
      <c r="H231" s="167">
        <v>1</v>
      </c>
      <c r="I231" s="168"/>
      <c r="J231" s="168">
        <f t="shared" si="40"/>
        <v>0</v>
      </c>
      <c r="K231" s="169"/>
      <c r="L231" s="170"/>
      <c r="M231" s="171" t="s">
        <v>1</v>
      </c>
      <c r="N231" s="172" t="s">
        <v>35</v>
      </c>
      <c r="O231" s="159">
        <v>0</v>
      </c>
      <c r="P231" s="159">
        <f t="shared" si="41"/>
        <v>0</v>
      </c>
      <c r="Q231" s="159">
        <v>0</v>
      </c>
      <c r="R231" s="159">
        <f t="shared" si="42"/>
        <v>0</v>
      </c>
      <c r="S231" s="159">
        <v>0</v>
      </c>
      <c r="T231" s="160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 t="s">
        <v>275</v>
      </c>
      <c r="AT231" s="161" t="s">
        <v>314</v>
      </c>
      <c r="AU231" s="161" t="s">
        <v>91</v>
      </c>
      <c r="AY231" s="14" t="s">
        <v>140</v>
      </c>
      <c r="BE231" s="162">
        <f t="shared" si="44"/>
        <v>0</v>
      </c>
      <c r="BF231" s="162">
        <f t="shared" si="45"/>
        <v>0</v>
      </c>
      <c r="BG231" s="162">
        <f t="shared" si="46"/>
        <v>0</v>
      </c>
      <c r="BH231" s="162">
        <f t="shared" si="47"/>
        <v>0</v>
      </c>
      <c r="BI231" s="162">
        <f t="shared" si="48"/>
        <v>0</v>
      </c>
      <c r="BJ231" s="14" t="s">
        <v>91</v>
      </c>
      <c r="BK231" s="162">
        <f t="shared" si="49"/>
        <v>0</v>
      </c>
      <c r="BL231" s="14" t="s">
        <v>204</v>
      </c>
      <c r="BM231" s="161" t="s">
        <v>1149</v>
      </c>
    </row>
    <row r="232" spans="1:65" s="2" customFormat="1" ht="24.15" customHeight="1">
      <c r="A232" s="26"/>
      <c r="B232" s="149"/>
      <c r="C232" s="150" t="s">
        <v>1150</v>
      </c>
      <c r="D232" s="150" t="s">
        <v>142</v>
      </c>
      <c r="E232" s="151" t="s">
        <v>1151</v>
      </c>
      <c r="F232" s="152" t="s">
        <v>1152</v>
      </c>
      <c r="G232" s="153" t="s">
        <v>343</v>
      </c>
      <c r="H232" s="154">
        <v>7</v>
      </c>
      <c r="I232" s="155"/>
      <c r="J232" s="155">
        <f t="shared" si="40"/>
        <v>0</v>
      </c>
      <c r="K232" s="156"/>
      <c r="L232" s="27"/>
      <c r="M232" s="157" t="s">
        <v>1</v>
      </c>
      <c r="N232" s="158" t="s">
        <v>35</v>
      </c>
      <c r="O232" s="159">
        <v>0</v>
      </c>
      <c r="P232" s="159">
        <f t="shared" si="41"/>
        <v>0</v>
      </c>
      <c r="Q232" s="159">
        <v>3.8999999999999999E-4</v>
      </c>
      <c r="R232" s="159">
        <f t="shared" si="42"/>
        <v>2.7299999999999998E-3</v>
      </c>
      <c r="S232" s="159">
        <v>0</v>
      </c>
      <c r="T232" s="160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 t="s">
        <v>204</v>
      </c>
      <c r="AT232" s="161" t="s">
        <v>142</v>
      </c>
      <c r="AU232" s="161" t="s">
        <v>91</v>
      </c>
      <c r="AY232" s="14" t="s">
        <v>140</v>
      </c>
      <c r="BE232" s="162">
        <f t="shared" si="44"/>
        <v>0</v>
      </c>
      <c r="BF232" s="162">
        <f t="shared" si="45"/>
        <v>0</v>
      </c>
      <c r="BG232" s="162">
        <f t="shared" si="46"/>
        <v>0</v>
      </c>
      <c r="BH232" s="162">
        <f t="shared" si="47"/>
        <v>0</v>
      </c>
      <c r="BI232" s="162">
        <f t="shared" si="48"/>
        <v>0</v>
      </c>
      <c r="BJ232" s="14" t="s">
        <v>91</v>
      </c>
      <c r="BK232" s="162">
        <f t="shared" si="49"/>
        <v>0</v>
      </c>
      <c r="BL232" s="14" t="s">
        <v>204</v>
      </c>
      <c r="BM232" s="161" t="s">
        <v>1153</v>
      </c>
    </row>
    <row r="233" spans="1:65" s="2" customFormat="1" ht="24.15" customHeight="1">
      <c r="A233" s="26"/>
      <c r="B233" s="149"/>
      <c r="C233" s="163" t="s">
        <v>1008</v>
      </c>
      <c r="D233" s="163" t="s">
        <v>314</v>
      </c>
      <c r="E233" s="164" t="s">
        <v>1154</v>
      </c>
      <c r="F233" s="165" t="s">
        <v>1155</v>
      </c>
      <c r="G233" s="166" t="s">
        <v>343</v>
      </c>
      <c r="H233" s="167">
        <v>3</v>
      </c>
      <c r="I233" s="168"/>
      <c r="J233" s="168">
        <f t="shared" si="40"/>
        <v>0</v>
      </c>
      <c r="K233" s="169"/>
      <c r="L233" s="170"/>
      <c r="M233" s="171" t="s">
        <v>1</v>
      </c>
      <c r="N233" s="172" t="s">
        <v>35</v>
      </c>
      <c r="O233" s="159">
        <v>0</v>
      </c>
      <c r="P233" s="159">
        <f t="shared" si="41"/>
        <v>0</v>
      </c>
      <c r="Q233" s="159">
        <v>1.376E-2</v>
      </c>
      <c r="R233" s="159">
        <f t="shared" si="42"/>
        <v>4.1279999999999997E-2</v>
      </c>
      <c r="S233" s="159">
        <v>0</v>
      </c>
      <c r="T233" s="160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1" t="s">
        <v>275</v>
      </c>
      <c r="AT233" s="161" t="s">
        <v>314</v>
      </c>
      <c r="AU233" s="161" t="s">
        <v>91</v>
      </c>
      <c r="AY233" s="14" t="s">
        <v>140</v>
      </c>
      <c r="BE233" s="162">
        <f t="shared" si="44"/>
        <v>0</v>
      </c>
      <c r="BF233" s="162">
        <f t="shared" si="45"/>
        <v>0</v>
      </c>
      <c r="BG233" s="162">
        <f t="shared" si="46"/>
        <v>0</v>
      </c>
      <c r="BH233" s="162">
        <f t="shared" si="47"/>
        <v>0</v>
      </c>
      <c r="BI233" s="162">
        <f t="shared" si="48"/>
        <v>0</v>
      </c>
      <c r="BJ233" s="14" t="s">
        <v>91</v>
      </c>
      <c r="BK233" s="162">
        <f t="shared" si="49"/>
        <v>0</v>
      </c>
      <c r="BL233" s="14" t="s">
        <v>204</v>
      </c>
      <c r="BM233" s="161" t="s">
        <v>1156</v>
      </c>
    </row>
    <row r="234" spans="1:65" s="2" customFormat="1" ht="21.75" customHeight="1">
      <c r="A234" s="26"/>
      <c r="B234" s="149"/>
      <c r="C234" s="163" t="s">
        <v>1157</v>
      </c>
      <c r="D234" s="163" t="s">
        <v>314</v>
      </c>
      <c r="E234" s="164" t="s">
        <v>1158</v>
      </c>
      <c r="F234" s="165" t="s">
        <v>1159</v>
      </c>
      <c r="G234" s="166" t="s">
        <v>343</v>
      </c>
      <c r="H234" s="167">
        <v>3</v>
      </c>
      <c r="I234" s="168"/>
      <c r="J234" s="168">
        <f t="shared" si="40"/>
        <v>0</v>
      </c>
      <c r="K234" s="169"/>
      <c r="L234" s="170"/>
      <c r="M234" s="171" t="s">
        <v>1</v>
      </c>
      <c r="N234" s="172" t="s">
        <v>35</v>
      </c>
      <c r="O234" s="159">
        <v>0</v>
      </c>
      <c r="P234" s="159">
        <f t="shared" si="41"/>
        <v>0</v>
      </c>
      <c r="Q234" s="159">
        <v>5.0000000000000002E-5</v>
      </c>
      <c r="R234" s="159">
        <f t="shared" si="42"/>
        <v>1.5000000000000001E-4</v>
      </c>
      <c r="S234" s="159">
        <v>0</v>
      </c>
      <c r="T234" s="160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1" t="s">
        <v>275</v>
      </c>
      <c r="AT234" s="161" t="s">
        <v>314</v>
      </c>
      <c r="AU234" s="161" t="s">
        <v>91</v>
      </c>
      <c r="AY234" s="14" t="s">
        <v>140</v>
      </c>
      <c r="BE234" s="162">
        <f t="shared" si="44"/>
        <v>0</v>
      </c>
      <c r="BF234" s="162">
        <f t="shared" si="45"/>
        <v>0</v>
      </c>
      <c r="BG234" s="162">
        <f t="shared" si="46"/>
        <v>0</v>
      </c>
      <c r="BH234" s="162">
        <f t="shared" si="47"/>
        <v>0</v>
      </c>
      <c r="BI234" s="162">
        <f t="shared" si="48"/>
        <v>0</v>
      </c>
      <c r="BJ234" s="14" t="s">
        <v>91</v>
      </c>
      <c r="BK234" s="162">
        <f t="shared" si="49"/>
        <v>0</v>
      </c>
      <c r="BL234" s="14" t="s">
        <v>204</v>
      </c>
      <c r="BM234" s="161" t="s">
        <v>1160</v>
      </c>
    </row>
    <row r="235" spans="1:65" s="2" customFormat="1" ht="24.15" customHeight="1">
      <c r="A235" s="26"/>
      <c r="B235" s="149"/>
      <c r="C235" s="163" t="s">
        <v>1011</v>
      </c>
      <c r="D235" s="163" t="s">
        <v>314</v>
      </c>
      <c r="E235" s="164" t="s">
        <v>1161</v>
      </c>
      <c r="F235" s="165" t="s">
        <v>1162</v>
      </c>
      <c r="G235" s="166" t="s">
        <v>343</v>
      </c>
      <c r="H235" s="167">
        <v>1</v>
      </c>
      <c r="I235" s="168"/>
      <c r="J235" s="168">
        <f t="shared" si="40"/>
        <v>0</v>
      </c>
      <c r="K235" s="169"/>
      <c r="L235" s="170"/>
      <c r="M235" s="171" t="s">
        <v>1</v>
      </c>
      <c r="N235" s="172" t="s">
        <v>35</v>
      </c>
      <c r="O235" s="159">
        <v>0</v>
      </c>
      <c r="P235" s="159">
        <f t="shared" si="41"/>
        <v>0</v>
      </c>
      <c r="Q235" s="159">
        <v>8.9999999999999998E-4</v>
      </c>
      <c r="R235" s="159">
        <f t="shared" si="42"/>
        <v>8.9999999999999998E-4</v>
      </c>
      <c r="S235" s="159">
        <v>0</v>
      </c>
      <c r="T235" s="160">
        <f t="shared" si="4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 t="s">
        <v>275</v>
      </c>
      <c r="AT235" s="161" t="s">
        <v>314</v>
      </c>
      <c r="AU235" s="161" t="s">
        <v>91</v>
      </c>
      <c r="AY235" s="14" t="s">
        <v>140</v>
      </c>
      <c r="BE235" s="162">
        <f t="shared" si="44"/>
        <v>0</v>
      </c>
      <c r="BF235" s="162">
        <f t="shared" si="45"/>
        <v>0</v>
      </c>
      <c r="BG235" s="162">
        <f t="shared" si="46"/>
        <v>0</v>
      </c>
      <c r="BH235" s="162">
        <f t="shared" si="47"/>
        <v>0</v>
      </c>
      <c r="BI235" s="162">
        <f t="shared" si="48"/>
        <v>0</v>
      </c>
      <c r="BJ235" s="14" t="s">
        <v>91</v>
      </c>
      <c r="BK235" s="162">
        <f t="shared" si="49"/>
        <v>0</v>
      </c>
      <c r="BL235" s="14" t="s">
        <v>204</v>
      </c>
      <c r="BM235" s="161" t="s">
        <v>1163</v>
      </c>
    </row>
    <row r="236" spans="1:65" s="2" customFormat="1" ht="24.15" customHeight="1">
      <c r="A236" s="26"/>
      <c r="B236" s="149"/>
      <c r="C236" s="150" t="s">
        <v>1164</v>
      </c>
      <c r="D236" s="150" t="s">
        <v>142</v>
      </c>
      <c r="E236" s="151" t="s">
        <v>1165</v>
      </c>
      <c r="F236" s="152" t="s">
        <v>1166</v>
      </c>
      <c r="G236" s="153" t="s">
        <v>343</v>
      </c>
      <c r="H236" s="154">
        <v>11</v>
      </c>
      <c r="I236" s="155"/>
      <c r="J236" s="155">
        <f t="shared" si="40"/>
        <v>0</v>
      </c>
      <c r="K236" s="156"/>
      <c r="L236" s="27"/>
      <c r="M236" s="157" t="s">
        <v>1</v>
      </c>
      <c r="N236" s="158" t="s">
        <v>35</v>
      </c>
      <c r="O236" s="159">
        <v>0</v>
      </c>
      <c r="P236" s="159">
        <f t="shared" si="41"/>
        <v>0</v>
      </c>
      <c r="Q236" s="159">
        <v>4.8999999999999998E-4</v>
      </c>
      <c r="R236" s="159">
        <f t="shared" si="42"/>
        <v>5.3899999999999998E-3</v>
      </c>
      <c r="S236" s="159">
        <v>0</v>
      </c>
      <c r="T236" s="160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 t="s">
        <v>204</v>
      </c>
      <c r="AT236" s="161" t="s">
        <v>142</v>
      </c>
      <c r="AU236" s="161" t="s">
        <v>91</v>
      </c>
      <c r="AY236" s="14" t="s">
        <v>140</v>
      </c>
      <c r="BE236" s="162">
        <f t="shared" si="44"/>
        <v>0</v>
      </c>
      <c r="BF236" s="162">
        <f t="shared" si="45"/>
        <v>0</v>
      </c>
      <c r="BG236" s="162">
        <f t="shared" si="46"/>
        <v>0</v>
      </c>
      <c r="BH236" s="162">
        <f t="shared" si="47"/>
        <v>0</v>
      </c>
      <c r="BI236" s="162">
        <f t="shared" si="48"/>
        <v>0</v>
      </c>
      <c r="BJ236" s="14" t="s">
        <v>91</v>
      </c>
      <c r="BK236" s="162">
        <f t="shared" si="49"/>
        <v>0</v>
      </c>
      <c r="BL236" s="14" t="s">
        <v>204</v>
      </c>
      <c r="BM236" s="161" t="s">
        <v>1167</v>
      </c>
    </row>
    <row r="237" spans="1:65" s="2" customFormat="1" ht="16.5" customHeight="1">
      <c r="A237" s="26"/>
      <c r="B237" s="149"/>
      <c r="C237" s="163" t="s">
        <v>1014</v>
      </c>
      <c r="D237" s="163" t="s">
        <v>314</v>
      </c>
      <c r="E237" s="164" t="s">
        <v>1168</v>
      </c>
      <c r="F237" s="165" t="s">
        <v>1169</v>
      </c>
      <c r="G237" s="166" t="s">
        <v>343</v>
      </c>
      <c r="H237" s="167">
        <v>11</v>
      </c>
      <c r="I237" s="168"/>
      <c r="J237" s="168">
        <f t="shared" si="40"/>
        <v>0</v>
      </c>
      <c r="K237" s="169"/>
      <c r="L237" s="170"/>
      <c r="M237" s="171" t="s">
        <v>1</v>
      </c>
      <c r="N237" s="172" t="s">
        <v>35</v>
      </c>
      <c r="O237" s="159">
        <v>0</v>
      </c>
      <c r="P237" s="159">
        <f t="shared" si="41"/>
        <v>0</v>
      </c>
      <c r="Q237" s="159">
        <v>5.0000000000000002E-5</v>
      </c>
      <c r="R237" s="159">
        <f t="shared" si="42"/>
        <v>5.5000000000000003E-4</v>
      </c>
      <c r="S237" s="159">
        <v>0</v>
      </c>
      <c r="T237" s="160">
        <f t="shared" si="4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 t="s">
        <v>275</v>
      </c>
      <c r="AT237" s="161" t="s">
        <v>314</v>
      </c>
      <c r="AU237" s="161" t="s">
        <v>91</v>
      </c>
      <c r="AY237" s="14" t="s">
        <v>140</v>
      </c>
      <c r="BE237" s="162">
        <f t="shared" si="44"/>
        <v>0</v>
      </c>
      <c r="BF237" s="162">
        <f t="shared" si="45"/>
        <v>0</v>
      </c>
      <c r="BG237" s="162">
        <f t="shared" si="46"/>
        <v>0</v>
      </c>
      <c r="BH237" s="162">
        <f t="shared" si="47"/>
        <v>0</v>
      </c>
      <c r="BI237" s="162">
        <f t="shared" si="48"/>
        <v>0</v>
      </c>
      <c r="BJ237" s="14" t="s">
        <v>91</v>
      </c>
      <c r="BK237" s="162">
        <f t="shared" si="49"/>
        <v>0</v>
      </c>
      <c r="BL237" s="14" t="s">
        <v>204</v>
      </c>
      <c r="BM237" s="161" t="s">
        <v>1170</v>
      </c>
    </row>
    <row r="238" spans="1:65" s="2" customFormat="1" ht="24.15" customHeight="1">
      <c r="A238" s="26"/>
      <c r="B238" s="149"/>
      <c r="C238" s="150" t="s">
        <v>1171</v>
      </c>
      <c r="D238" s="150" t="s">
        <v>142</v>
      </c>
      <c r="E238" s="151" t="s">
        <v>1172</v>
      </c>
      <c r="F238" s="152" t="s">
        <v>1173</v>
      </c>
      <c r="G238" s="153" t="s">
        <v>343</v>
      </c>
      <c r="H238" s="154">
        <v>8</v>
      </c>
      <c r="I238" s="155"/>
      <c r="J238" s="155">
        <f t="shared" si="40"/>
        <v>0</v>
      </c>
      <c r="K238" s="156"/>
      <c r="L238" s="27"/>
      <c r="M238" s="157" t="s">
        <v>1</v>
      </c>
      <c r="N238" s="158" t="s">
        <v>35</v>
      </c>
      <c r="O238" s="159">
        <v>0</v>
      </c>
      <c r="P238" s="159">
        <f t="shared" si="41"/>
        <v>0</v>
      </c>
      <c r="Q238" s="159">
        <v>5.9999999999999995E-4</v>
      </c>
      <c r="R238" s="159">
        <f t="shared" si="42"/>
        <v>4.7999999999999996E-3</v>
      </c>
      <c r="S238" s="159">
        <v>0</v>
      </c>
      <c r="T238" s="160">
        <f t="shared" si="4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1" t="s">
        <v>204</v>
      </c>
      <c r="AT238" s="161" t="s">
        <v>142</v>
      </c>
      <c r="AU238" s="161" t="s">
        <v>91</v>
      </c>
      <c r="AY238" s="14" t="s">
        <v>140</v>
      </c>
      <c r="BE238" s="162">
        <f t="shared" si="44"/>
        <v>0</v>
      </c>
      <c r="BF238" s="162">
        <f t="shared" si="45"/>
        <v>0</v>
      </c>
      <c r="BG238" s="162">
        <f t="shared" si="46"/>
        <v>0</v>
      </c>
      <c r="BH238" s="162">
        <f t="shared" si="47"/>
        <v>0</v>
      </c>
      <c r="BI238" s="162">
        <f t="shared" si="48"/>
        <v>0</v>
      </c>
      <c r="BJ238" s="14" t="s">
        <v>91</v>
      </c>
      <c r="BK238" s="162">
        <f t="shared" si="49"/>
        <v>0</v>
      </c>
      <c r="BL238" s="14" t="s">
        <v>204</v>
      </c>
      <c r="BM238" s="161" t="s">
        <v>1174</v>
      </c>
    </row>
    <row r="239" spans="1:65" s="2" customFormat="1" ht="21.75" customHeight="1">
      <c r="A239" s="26"/>
      <c r="B239" s="149"/>
      <c r="C239" s="150" t="s">
        <v>1017</v>
      </c>
      <c r="D239" s="150" t="s">
        <v>142</v>
      </c>
      <c r="E239" s="151" t="s">
        <v>1175</v>
      </c>
      <c r="F239" s="152" t="s">
        <v>1176</v>
      </c>
      <c r="G239" s="153" t="s">
        <v>239</v>
      </c>
      <c r="H239" s="154">
        <v>0.13700000000000001</v>
      </c>
      <c r="I239" s="155"/>
      <c r="J239" s="155">
        <f t="shared" si="40"/>
        <v>0</v>
      </c>
      <c r="K239" s="156"/>
      <c r="L239" s="27"/>
      <c r="M239" s="157" t="s">
        <v>1</v>
      </c>
      <c r="N239" s="158" t="s">
        <v>35</v>
      </c>
      <c r="O239" s="159">
        <v>0</v>
      </c>
      <c r="P239" s="159">
        <f t="shared" si="41"/>
        <v>0</v>
      </c>
      <c r="Q239" s="159">
        <v>0</v>
      </c>
      <c r="R239" s="159">
        <f t="shared" si="42"/>
        <v>0</v>
      </c>
      <c r="S239" s="159">
        <v>0</v>
      </c>
      <c r="T239" s="160">
        <f t="shared" si="4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 t="s">
        <v>204</v>
      </c>
      <c r="AT239" s="161" t="s">
        <v>142</v>
      </c>
      <c r="AU239" s="161" t="s">
        <v>91</v>
      </c>
      <c r="AY239" s="14" t="s">
        <v>140</v>
      </c>
      <c r="BE239" s="162">
        <f t="shared" si="44"/>
        <v>0</v>
      </c>
      <c r="BF239" s="162">
        <f t="shared" si="45"/>
        <v>0</v>
      </c>
      <c r="BG239" s="162">
        <f t="shared" si="46"/>
        <v>0</v>
      </c>
      <c r="BH239" s="162">
        <f t="shared" si="47"/>
        <v>0</v>
      </c>
      <c r="BI239" s="162">
        <f t="shared" si="48"/>
        <v>0</v>
      </c>
      <c r="BJ239" s="14" t="s">
        <v>91</v>
      </c>
      <c r="BK239" s="162">
        <f t="shared" si="49"/>
        <v>0</v>
      </c>
      <c r="BL239" s="14" t="s">
        <v>204</v>
      </c>
      <c r="BM239" s="161" t="s">
        <v>1177</v>
      </c>
    </row>
    <row r="240" spans="1:65" s="12" customFormat="1" ht="22.95" customHeight="1">
      <c r="B240" s="137"/>
      <c r="D240" s="138" t="s">
        <v>68</v>
      </c>
      <c r="E240" s="147" t="s">
        <v>1178</v>
      </c>
      <c r="F240" s="147" t="s">
        <v>1179</v>
      </c>
      <c r="J240" s="148">
        <f>BK240</f>
        <v>0</v>
      </c>
      <c r="L240" s="137"/>
      <c r="M240" s="141"/>
      <c r="N240" s="142"/>
      <c r="O240" s="142"/>
      <c r="P240" s="143">
        <f>SUM(P241:P245)</f>
        <v>0</v>
      </c>
      <c r="Q240" s="142"/>
      <c r="R240" s="143">
        <f>SUM(R241:R245)</f>
        <v>0</v>
      </c>
      <c r="S240" s="142"/>
      <c r="T240" s="144">
        <f>SUM(T241:T245)</f>
        <v>0</v>
      </c>
      <c r="AR240" s="138" t="s">
        <v>91</v>
      </c>
      <c r="AT240" s="145" t="s">
        <v>68</v>
      </c>
      <c r="AU240" s="145" t="s">
        <v>77</v>
      </c>
      <c r="AY240" s="138" t="s">
        <v>140</v>
      </c>
      <c r="BK240" s="146">
        <f>SUM(BK241:BK245)</f>
        <v>0</v>
      </c>
    </row>
    <row r="241" spans="1:65" s="2" customFormat="1" ht="24.15" customHeight="1">
      <c r="A241" s="26"/>
      <c r="B241" s="149"/>
      <c r="C241" s="150" t="s">
        <v>265</v>
      </c>
      <c r="D241" s="150" t="s">
        <v>142</v>
      </c>
      <c r="E241" s="151" t="s">
        <v>1180</v>
      </c>
      <c r="F241" s="152" t="s">
        <v>1181</v>
      </c>
      <c r="G241" s="153" t="s">
        <v>343</v>
      </c>
      <c r="H241" s="154">
        <v>1</v>
      </c>
      <c r="I241" s="155"/>
      <c r="J241" s="155">
        <f>ROUND(I241*H241,2)</f>
        <v>0</v>
      </c>
      <c r="K241" s="156"/>
      <c r="L241" s="27"/>
      <c r="M241" s="157" t="s">
        <v>1</v>
      </c>
      <c r="N241" s="158" t="s">
        <v>35</v>
      </c>
      <c r="O241" s="159">
        <v>0</v>
      </c>
      <c r="P241" s="159">
        <f>O241*H241</f>
        <v>0</v>
      </c>
      <c r="Q241" s="159">
        <v>0</v>
      </c>
      <c r="R241" s="159">
        <f>Q241*H241</f>
        <v>0</v>
      </c>
      <c r="S241" s="159">
        <v>0</v>
      </c>
      <c r="T241" s="160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1" t="s">
        <v>204</v>
      </c>
      <c r="AT241" s="161" t="s">
        <v>142</v>
      </c>
      <c r="AU241" s="161" t="s">
        <v>91</v>
      </c>
      <c r="AY241" s="14" t="s">
        <v>140</v>
      </c>
      <c r="BE241" s="162">
        <f>IF(N241="základná",J241,0)</f>
        <v>0</v>
      </c>
      <c r="BF241" s="162">
        <f>IF(N241="znížená",J241,0)</f>
        <v>0</v>
      </c>
      <c r="BG241" s="162">
        <f>IF(N241="zákl. prenesená",J241,0)</f>
        <v>0</v>
      </c>
      <c r="BH241" s="162">
        <f>IF(N241="zníž. prenesená",J241,0)</f>
        <v>0</v>
      </c>
      <c r="BI241" s="162">
        <f>IF(N241="nulová",J241,0)</f>
        <v>0</v>
      </c>
      <c r="BJ241" s="14" t="s">
        <v>91</v>
      </c>
      <c r="BK241" s="162">
        <f>ROUND(I241*H241,2)</f>
        <v>0</v>
      </c>
      <c r="BL241" s="14" t="s">
        <v>204</v>
      </c>
      <c r="BM241" s="161" t="s">
        <v>1182</v>
      </c>
    </row>
    <row r="242" spans="1:65" s="2" customFormat="1" ht="24.15" customHeight="1">
      <c r="A242" s="26"/>
      <c r="B242" s="149"/>
      <c r="C242" s="150" t="s">
        <v>1020</v>
      </c>
      <c r="D242" s="150" t="s">
        <v>142</v>
      </c>
      <c r="E242" s="151" t="s">
        <v>1183</v>
      </c>
      <c r="F242" s="152" t="s">
        <v>1184</v>
      </c>
      <c r="G242" s="153" t="s">
        <v>145</v>
      </c>
      <c r="H242" s="154">
        <v>750</v>
      </c>
      <c r="I242" s="155"/>
      <c r="J242" s="155">
        <f>ROUND(I242*H242,2)</f>
        <v>0</v>
      </c>
      <c r="K242" s="156"/>
      <c r="L242" s="27"/>
      <c r="M242" s="157" t="s">
        <v>1</v>
      </c>
      <c r="N242" s="158" t="s">
        <v>35</v>
      </c>
      <c r="O242" s="159">
        <v>0</v>
      </c>
      <c r="P242" s="159">
        <f>O242*H242</f>
        <v>0</v>
      </c>
      <c r="Q242" s="159">
        <v>0</v>
      </c>
      <c r="R242" s="159">
        <f>Q242*H242</f>
        <v>0</v>
      </c>
      <c r="S242" s="159">
        <v>0</v>
      </c>
      <c r="T242" s="160">
        <f>S242*H242</f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1" t="s">
        <v>204</v>
      </c>
      <c r="AT242" s="161" t="s">
        <v>142</v>
      </c>
      <c r="AU242" s="161" t="s">
        <v>91</v>
      </c>
      <c r="AY242" s="14" t="s">
        <v>140</v>
      </c>
      <c r="BE242" s="162">
        <f>IF(N242="základná",J242,0)</f>
        <v>0</v>
      </c>
      <c r="BF242" s="162">
        <f>IF(N242="znížená",J242,0)</f>
        <v>0</v>
      </c>
      <c r="BG242" s="162">
        <f>IF(N242="zákl. prenesená",J242,0)</f>
        <v>0</v>
      </c>
      <c r="BH242" s="162">
        <f>IF(N242="zníž. prenesená",J242,0)</f>
        <v>0</v>
      </c>
      <c r="BI242" s="162">
        <f>IF(N242="nulová",J242,0)</f>
        <v>0</v>
      </c>
      <c r="BJ242" s="14" t="s">
        <v>91</v>
      </c>
      <c r="BK242" s="162">
        <f>ROUND(I242*H242,2)</f>
        <v>0</v>
      </c>
      <c r="BL242" s="14" t="s">
        <v>204</v>
      </c>
      <c r="BM242" s="161" t="s">
        <v>1185</v>
      </c>
    </row>
    <row r="243" spans="1:65" s="2" customFormat="1" ht="24.15" customHeight="1">
      <c r="A243" s="26"/>
      <c r="B243" s="149"/>
      <c r="C243" s="150" t="s">
        <v>1186</v>
      </c>
      <c r="D243" s="150" t="s">
        <v>142</v>
      </c>
      <c r="E243" s="151" t="s">
        <v>1187</v>
      </c>
      <c r="F243" s="152" t="s">
        <v>1188</v>
      </c>
      <c r="G243" s="153" t="s">
        <v>145</v>
      </c>
      <c r="H243" s="154">
        <v>750</v>
      </c>
      <c r="I243" s="155"/>
      <c r="J243" s="155">
        <f>ROUND(I243*H243,2)</f>
        <v>0</v>
      </c>
      <c r="K243" s="156"/>
      <c r="L243" s="27"/>
      <c r="M243" s="157" t="s">
        <v>1</v>
      </c>
      <c r="N243" s="158" t="s">
        <v>35</v>
      </c>
      <c r="O243" s="159">
        <v>0</v>
      </c>
      <c r="P243" s="159">
        <f>O243*H243</f>
        <v>0</v>
      </c>
      <c r="Q243" s="159">
        <v>0</v>
      </c>
      <c r="R243" s="159">
        <f>Q243*H243</f>
        <v>0</v>
      </c>
      <c r="S243" s="159">
        <v>0</v>
      </c>
      <c r="T243" s="160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1" t="s">
        <v>204</v>
      </c>
      <c r="AT243" s="161" t="s">
        <v>142</v>
      </c>
      <c r="AU243" s="161" t="s">
        <v>91</v>
      </c>
      <c r="AY243" s="14" t="s">
        <v>140</v>
      </c>
      <c r="BE243" s="162">
        <f>IF(N243="základná",J243,0)</f>
        <v>0</v>
      </c>
      <c r="BF243" s="162">
        <f>IF(N243="znížená",J243,0)</f>
        <v>0</v>
      </c>
      <c r="BG243" s="162">
        <f>IF(N243="zákl. prenesená",J243,0)</f>
        <v>0</v>
      </c>
      <c r="BH243" s="162">
        <f>IF(N243="zníž. prenesená",J243,0)</f>
        <v>0</v>
      </c>
      <c r="BI243" s="162">
        <f>IF(N243="nulová",J243,0)</f>
        <v>0</v>
      </c>
      <c r="BJ243" s="14" t="s">
        <v>91</v>
      </c>
      <c r="BK243" s="162">
        <f>ROUND(I243*H243,2)</f>
        <v>0</v>
      </c>
      <c r="BL243" s="14" t="s">
        <v>204</v>
      </c>
      <c r="BM243" s="161" t="s">
        <v>1189</v>
      </c>
    </row>
    <row r="244" spans="1:65" s="2" customFormat="1" ht="24.15" customHeight="1">
      <c r="A244" s="26"/>
      <c r="B244" s="149"/>
      <c r="C244" s="150" t="s">
        <v>1023</v>
      </c>
      <c r="D244" s="150" t="s">
        <v>142</v>
      </c>
      <c r="E244" s="151" t="s">
        <v>1190</v>
      </c>
      <c r="F244" s="152" t="s">
        <v>1191</v>
      </c>
      <c r="G244" s="153" t="s">
        <v>239</v>
      </c>
      <c r="H244" s="154">
        <v>5.5</v>
      </c>
      <c r="I244" s="155"/>
      <c r="J244" s="155">
        <f>ROUND(I244*H244,2)</f>
        <v>0</v>
      </c>
      <c r="K244" s="156"/>
      <c r="L244" s="27"/>
      <c r="M244" s="157" t="s">
        <v>1</v>
      </c>
      <c r="N244" s="158" t="s">
        <v>35</v>
      </c>
      <c r="O244" s="159">
        <v>0</v>
      </c>
      <c r="P244" s="159">
        <f>O244*H244</f>
        <v>0</v>
      </c>
      <c r="Q244" s="159">
        <v>0</v>
      </c>
      <c r="R244" s="159">
        <f>Q244*H244</f>
        <v>0</v>
      </c>
      <c r="S244" s="159">
        <v>0</v>
      </c>
      <c r="T244" s="160">
        <f>S244*H244</f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1" t="s">
        <v>204</v>
      </c>
      <c r="AT244" s="161" t="s">
        <v>142</v>
      </c>
      <c r="AU244" s="161" t="s">
        <v>91</v>
      </c>
      <c r="AY244" s="14" t="s">
        <v>140</v>
      </c>
      <c r="BE244" s="162">
        <f>IF(N244="základná",J244,0)</f>
        <v>0</v>
      </c>
      <c r="BF244" s="162">
        <f>IF(N244="znížená",J244,0)</f>
        <v>0</v>
      </c>
      <c r="BG244" s="162">
        <f>IF(N244="zákl. prenesená",J244,0)</f>
        <v>0</v>
      </c>
      <c r="BH244" s="162">
        <f>IF(N244="zníž. prenesená",J244,0)</f>
        <v>0</v>
      </c>
      <c r="BI244" s="162">
        <f>IF(N244="nulová",J244,0)</f>
        <v>0</v>
      </c>
      <c r="BJ244" s="14" t="s">
        <v>91</v>
      </c>
      <c r="BK244" s="162">
        <f>ROUND(I244*H244,2)</f>
        <v>0</v>
      </c>
      <c r="BL244" s="14" t="s">
        <v>204</v>
      </c>
      <c r="BM244" s="161" t="s">
        <v>1192</v>
      </c>
    </row>
    <row r="245" spans="1:65" s="2" customFormat="1" ht="24.15" customHeight="1">
      <c r="A245" s="26"/>
      <c r="B245" s="149"/>
      <c r="C245" s="150" t="s">
        <v>1193</v>
      </c>
      <c r="D245" s="150" t="s">
        <v>142</v>
      </c>
      <c r="E245" s="151" t="s">
        <v>1194</v>
      </c>
      <c r="F245" s="152" t="s">
        <v>1195</v>
      </c>
      <c r="G245" s="153" t="s">
        <v>239</v>
      </c>
      <c r="H245" s="154">
        <v>1E-3</v>
      </c>
      <c r="I245" s="155"/>
      <c r="J245" s="155">
        <f>ROUND(I245*H245,2)</f>
        <v>0</v>
      </c>
      <c r="K245" s="156"/>
      <c r="L245" s="27"/>
      <c r="M245" s="157" t="s">
        <v>1</v>
      </c>
      <c r="N245" s="158" t="s">
        <v>35</v>
      </c>
      <c r="O245" s="159">
        <v>0</v>
      </c>
      <c r="P245" s="159">
        <f>O245*H245</f>
        <v>0</v>
      </c>
      <c r="Q245" s="159">
        <v>0</v>
      </c>
      <c r="R245" s="159">
        <f>Q245*H245</f>
        <v>0</v>
      </c>
      <c r="S245" s="159">
        <v>0</v>
      </c>
      <c r="T245" s="160">
        <f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 t="s">
        <v>204</v>
      </c>
      <c r="AT245" s="161" t="s">
        <v>142</v>
      </c>
      <c r="AU245" s="161" t="s">
        <v>91</v>
      </c>
      <c r="AY245" s="14" t="s">
        <v>140</v>
      </c>
      <c r="BE245" s="162">
        <f>IF(N245="základná",J245,0)</f>
        <v>0</v>
      </c>
      <c r="BF245" s="162">
        <f>IF(N245="znížená",J245,0)</f>
        <v>0</v>
      </c>
      <c r="BG245" s="162">
        <f>IF(N245="zákl. prenesená",J245,0)</f>
        <v>0</v>
      </c>
      <c r="BH245" s="162">
        <f>IF(N245="zníž. prenesená",J245,0)</f>
        <v>0</v>
      </c>
      <c r="BI245" s="162">
        <f>IF(N245="nulová",J245,0)</f>
        <v>0</v>
      </c>
      <c r="BJ245" s="14" t="s">
        <v>91</v>
      </c>
      <c r="BK245" s="162">
        <f>ROUND(I245*H245,2)</f>
        <v>0</v>
      </c>
      <c r="BL245" s="14" t="s">
        <v>204</v>
      </c>
      <c r="BM245" s="161" t="s">
        <v>1196</v>
      </c>
    </row>
    <row r="246" spans="1:65" s="12" customFormat="1" ht="25.95" customHeight="1">
      <c r="B246" s="137"/>
      <c r="D246" s="138" t="s">
        <v>68</v>
      </c>
      <c r="E246" s="139" t="s">
        <v>314</v>
      </c>
      <c r="F246" s="139" t="s">
        <v>1197</v>
      </c>
      <c r="J246" s="140">
        <f>BK246</f>
        <v>0</v>
      </c>
      <c r="L246" s="137"/>
      <c r="M246" s="141"/>
      <c r="N246" s="142"/>
      <c r="O246" s="142"/>
      <c r="P246" s="143">
        <f>P247+P253</f>
        <v>0</v>
      </c>
      <c r="Q246" s="142"/>
      <c r="R246" s="143">
        <f>R247+R253</f>
        <v>0</v>
      </c>
      <c r="S246" s="142"/>
      <c r="T246" s="144">
        <f>T247+T253</f>
        <v>0</v>
      </c>
      <c r="AR246" s="138" t="s">
        <v>153</v>
      </c>
      <c r="AT246" s="145" t="s">
        <v>68</v>
      </c>
      <c r="AU246" s="145" t="s">
        <v>69</v>
      </c>
      <c r="AY246" s="138" t="s">
        <v>140</v>
      </c>
      <c r="BK246" s="146">
        <f>BK247+BK253</f>
        <v>0</v>
      </c>
    </row>
    <row r="247" spans="1:65" s="12" customFormat="1" ht="22.95" customHeight="1">
      <c r="B247" s="137"/>
      <c r="D247" s="138" t="s">
        <v>68</v>
      </c>
      <c r="E247" s="147" t="s">
        <v>1198</v>
      </c>
      <c r="F247" s="147" t="s">
        <v>1199</v>
      </c>
      <c r="J247" s="148">
        <f>BK247</f>
        <v>0</v>
      </c>
      <c r="L247" s="137"/>
      <c r="M247" s="141"/>
      <c r="N247" s="142"/>
      <c r="O247" s="142"/>
      <c r="P247" s="143">
        <f>SUM(P248:P252)</f>
        <v>0</v>
      </c>
      <c r="Q247" s="142"/>
      <c r="R247" s="143">
        <f>SUM(R248:R252)</f>
        <v>0</v>
      </c>
      <c r="S247" s="142"/>
      <c r="T247" s="144">
        <f>SUM(T248:T252)</f>
        <v>0</v>
      </c>
      <c r="AR247" s="138" t="s">
        <v>153</v>
      </c>
      <c r="AT247" s="145" t="s">
        <v>68</v>
      </c>
      <c r="AU247" s="145" t="s">
        <v>77</v>
      </c>
      <c r="AY247" s="138" t="s">
        <v>140</v>
      </c>
      <c r="BK247" s="146">
        <f>SUM(BK248:BK252)</f>
        <v>0</v>
      </c>
    </row>
    <row r="248" spans="1:65" s="2" customFormat="1" ht="16.5" customHeight="1">
      <c r="A248" s="26"/>
      <c r="B248" s="149"/>
      <c r="C248" s="150" t="s">
        <v>1026</v>
      </c>
      <c r="D248" s="150" t="s">
        <v>142</v>
      </c>
      <c r="E248" s="151" t="s">
        <v>1200</v>
      </c>
      <c r="F248" s="152" t="s">
        <v>1201</v>
      </c>
      <c r="G248" s="153" t="s">
        <v>343</v>
      </c>
      <c r="H248" s="154">
        <v>3</v>
      </c>
      <c r="I248" s="155"/>
      <c r="J248" s="155">
        <f>ROUND(I248*H248,2)</f>
        <v>0</v>
      </c>
      <c r="K248" s="156"/>
      <c r="L248" s="27"/>
      <c r="M248" s="157" t="s">
        <v>1</v>
      </c>
      <c r="N248" s="158" t="s">
        <v>35</v>
      </c>
      <c r="O248" s="159">
        <v>0</v>
      </c>
      <c r="P248" s="159">
        <f>O248*H248</f>
        <v>0</v>
      </c>
      <c r="Q248" s="159">
        <v>0</v>
      </c>
      <c r="R248" s="159">
        <f>Q248*H248</f>
        <v>0</v>
      </c>
      <c r="S248" s="159">
        <v>0</v>
      </c>
      <c r="T248" s="160">
        <f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1" t="s">
        <v>389</v>
      </c>
      <c r="AT248" s="161" t="s">
        <v>142</v>
      </c>
      <c r="AU248" s="161" t="s">
        <v>91</v>
      </c>
      <c r="AY248" s="14" t="s">
        <v>140</v>
      </c>
      <c r="BE248" s="162">
        <f>IF(N248="základná",J248,0)</f>
        <v>0</v>
      </c>
      <c r="BF248" s="162">
        <f>IF(N248="znížená",J248,0)</f>
        <v>0</v>
      </c>
      <c r="BG248" s="162">
        <f>IF(N248="zákl. prenesená",J248,0)</f>
        <v>0</v>
      </c>
      <c r="BH248" s="162">
        <f>IF(N248="zníž. prenesená",J248,0)</f>
        <v>0</v>
      </c>
      <c r="BI248" s="162">
        <f>IF(N248="nulová",J248,0)</f>
        <v>0</v>
      </c>
      <c r="BJ248" s="14" t="s">
        <v>91</v>
      </c>
      <c r="BK248" s="162">
        <f>ROUND(I248*H248,2)</f>
        <v>0</v>
      </c>
      <c r="BL248" s="14" t="s">
        <v>389</v>
      </c>
      <c r="BM248" s="161" t="s">
        <v>1202</v>
      </c>
    </row>
    <row r="249" spans="1:65" s="2" customFormat="1" ht="16.5" customHeight="1">
      <c r="A249" s="26"/>
      <c r="B249" s="149"/>
      <c r="C249" s="150" t="s">
        <v>1203</v>
      </c>
      <c r="D249" s="150" t="s">
        <v>142</v>
      </c>
      <c r="E249" s="151" t="s">
        <v>1204</v>
      </c>
      <c r="F249" s="152" t="s">
        <v>1205</v>
      </c>
      <c r="G249" s="153" t="s">
        <v>343</v>
      </c>
      <c r="H249" s="154">
        <v>1</v>
      </c>
      <c r="I249" s="155"/>
      <c r="J249" s="155">
        <f>ROUND(I249*H249,2)</f>
        <v>0</v>
      </c>
      <c r="K249" s="156"/>
      <c r="L249" s="27"/>
      <c r="M249" s="157" t="s">
        <v>1</v>
      </c>
      <c r="N249" s="158" t="s">
        <v>35</v>
      </c>
      <c r="O249" s="159">
        <v>0</v>
      </c>
      <c r="P249" s="159">
        <f>O249*H249</f>
        <v>0</v>
      </c>
      <c r="Q249" s="159">
        <v>0</v>
      </c>
      <c r="R249" s="159">
        <f>Q249*H249</f>
        <v>0</v>
      </c>
      <c r="S249" s="159">
        <v>0</v>
      </c>
      <c r="T249" s="160">
        <f>S249*H249</f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1" t="s">
        <v>389</v>
      </c>
      <c r="AT249" s="161" t="s">
        <v>142</v>
      </c>
      <c r="AU249" s="161" t="s">
        <v>91</v>
      </c>
      <c r="AY249" s="14" t="s">
        <v>140</v>
      </c>
      <c r="BE249" s="162">
        <f>IF(N249="základná",J249,0)</f>
        <v>0</v>
      </c>
      <c r="BF249" s="162">
        <f>IF(N249="znížená",J249,0)</f>
        <v>0</v>
      </c>
      <c r="BG249" s="162">
        <f>IF(N249="zákl. prenesená",J249,0)</f>
        <v>0</v>
      </c>
      <c r="BH249" s="162">
        <f>IF(N249="zníž. prenesená",J249,0)</f>
        <v>0</v>
      </c>
      <c r="BI249" s="162">
        <f>IF(N249="nulová",J249,0)</f>
        <v>0</v>
      </c>
      <c r="BJ249" s="14" t="s">
        <v>91</v>
      </c>
      <c r="BK249" s="162">
        <f>ROUND(I249*H249,2)</f>
        <v>0</v>
      </c>
      <c r="BL249" s="14" t="s">
        <v>389</v>
      </c>
      <c r="BM249" s="161" t="s">
        <v>1206</v>
      </c>
    </row>
    <row r="250" spans="1:65" s="2" customFormat="1" ht="16.5" customHeight="1">
      <c r="A250" s="26"/>
      <c r="B250" s="149"/>
      <c r="C250" s="150" t="s">
        <v>1029</v>
      </c>
      <c r="D250" s="150" t="s">
        <v>142</v>
      </c>
      <c r="E250" s="151" t="s">
        <v>1207</v>
      </c>
      <c r="F250" s="152" t="s">
        <v>1208</v>
      </c>
      <c r="G250" s="153" t="s">
        <v>343</v>
      </c>
      <c r="H250" s="154">
        <v>4</v>
      </c>
      <c r="I250" s="155"/>
      <c r="J250" s="155">
        <f>ROUND(I250*H250,2)</f>
        <v>0</v>
      </c>
      <c r="K250" s="156"/>
      <c r="L250" s="27"/>
      <c r="M250" s="157" t="s">
        <v>1</v>
      </c>
      <c r="N250" s="158" t="s">
        <v>35</v>
      </c>
      <c r="O250" s="159">
        <v>0</v>
      </c>
      <c r="P250" s="159">
        <f>O250*H250</f>
        <v>0</v>
      </c>
      <c r="Q250" s="159">
        <v>0</v>
      </c>
      <c r="R250" s="159">
        <f>Q250*H250</f>
        <v>0</v>
      </c>
      <c r="S250" s="159">
        <v>0</v>
      </c>
      <c r="T250" s="160">
        <f>S250*H250</f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1" t="s">
        <v>389</v>
      </c>
      <c r="AT250" s="161" t="s">
        <v>142</v>
      </c>
      <c r="AU250" s="161" t="s">
        <v>91</v>
      </c>
      <c r="AY250" s="14" t="s">
        <v>140</v>
      </c>
      <c r="BE250" s="162">
        <f>IF(N250="základná",J250,0)</f>
        <v>0</v>
      </c>
      <c r="BF250" s="162">
        <f>IF(N250="znížená",J250,0)</f>
        <v>0</v>
      </c>
      <c r="BG250" s="162">
        <f>IF(N250="zákl. prenesená",J250,0)</f>
        <v>0</v>
      </c>
      <c r="BH250" s="162">
        <f>IF(N250="zníž. prenesená",J250,0)</f>
        <v>0</v>
      </c>
      <c r="BI250" s="162">
        <f>IF(N250="nulová",J250,0)</f>
        <v>0</v>
      </c>
      <c r="BJ250" s="14" t="s">
        <v>91</v>
      </c>
      <c r="BK250" s="162">
        <f>ROUND(I250*H250,2)</f>
        <v>0</v>
      </c>
      <c r="BL250" s="14" t="s">
        <v>389</v>
      </c>
      <c r="BM250" s="161" t="s">
        <v>1209</v>
      </c>
    </row>
    <row r="251" spans="1:65" s="2" customFormat="1" ht="16.5" customHeight="1">
      <c r="A251" s="26"/>
      <c r="B251" s="149"/>
      <c r="C251" s="150" t="s">
        <v>1210</v>
      </c>
      <c r="D251" s="150" t="s">
        <v>142</v>
      </c>
      <c r="E251" s="151" t="s">
        <v>1211</v>
      </c>
      <c r="F251" s="152" t="s">
        <v>1212</v>
      </c>
      <c r="G251" s="153" t="s">
        <v>211</v>
      </c>
      <c r="H251" s="154">
        <v>83</v>
      </c>
      <c r="I251" s="155"/>
      <c r="J251" s="155">
        <f>ROUND(I251*H251,2)</f>
        <v>0</v>
      </c>
      <c r="K251" s="156"/>
      <c r="L251" s="27"/>
      <c r="M251" s="157" t="s">
        <v>1</v>
      </c>
      <c r="N251" s="158" t="s">
        <v>35</v>
      </c>
      <c r="O251" s="159">
        <v>0</v>
      </c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1" t="s">
        <v>389</v>
      </c>
      <c r="AT251" s="161" t="s">
        <v>142</v>
      </c>
      <c r="AU251" s="161" t="s">
        <v>91</v>
      </c>
      <c r="AY251" s="14" t="s">
        <v>140</v>
      </c>
      <c r="BE251" s="162">
        <f>IF(N251="základná",J251,0)</f>
        <v>0</v>
      </c>
      <c r="BF251" s="162">
        <f>IF(N251="znížená",J251,0)</f>
        <v>0</v>
      </c>
      <c r="BG251" s="162">
        <f>IF(N251="zákl. prenesená",J251,0)</f>
        <v>0</v>
      </c>
      <c r="BH251" s="162">
        <f>IF(N251="zníž. prenesená",J251,0)</f>
        <v>0</v>
      </c>
      <c r="BI251" s="162">
        <f>IF(N251="nulová",J251,0)</f>
        <v>0</v>
      </c>
      <c r="BJ251" s="14" t="s">
        <v>91</v>
      </c>
      <c r="BK251" s="162">
        <f>ROUND(I251*H251,2)</f>
        <v>0</v>
      </c>
      <c r="BL251" s="14" t="s">
        <v>389</v>
      </c>
      <c r="BM251" s="161" t="s">
        <v>1213</v>
      </c>
    </row>
    <row r="252" spans="1:65" s="2" customFormat="1" ht="16.5" customHeight="1">
      <c r="A252" s="26"/>
      <c r="B252" s="149"/>
      <c r="C252" s="150" t="s">
        <v>1032</v>
      </c>
      <c r="D252" s="150" t="s">
        <v>142</v>
      </c>
      <c r="E252" s="151" t="s">
        <v>1214</v>
      </c>
      <c r="F252" s="152" t="s">
        <v>1215</v>
      </c>
      <c r="G252" s="153" t="s">
        <v>343</v>
      </c>
      <c r="H252" s="154">
        <v>1</v>
      </c>
      <c r="I252" s="155"/>
      <c r="J252" s="155">
        <f>ROUND(I252*H252,2)</f>
        <v>0</v>
      </c>
      <c r="K252" s="156"/>
      <c r="L252" s="27"/>
      <c r="M252" s="157" t="s">
        <v>1</v>
      </c>
      <c r="N252" s="158" t="s">
        <v>35</v>
      </c>
      <c r="O252" s="159">
        <v>0</v>
      </c>
      <c r="P252" s="159">
        <f>O252*H252</f>
        <v>0</v>
      </c>
      <c r="Q252" s="159">
        <v>0</v>
      </c>
      <c r="R252" s="159">
        <f>Q252*H252</f>
        <v>0</v>
      </c>
      <c r="S252" s="159">
        <v>0</v>
      </c>
      <c r="T252" s="160">
        <f>S252*H252</f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1" t="s">
        <v>389</v>
      </c>
      <c r="AT252" s="161" t="s">
        <v>142</v>
      </c>
      <c r="AU252" s="161" t="s">
        <v>91</v>
      </c>
      <c r="AY252" s="14" t="s">
        <v>140</v>
      </c>
      <c r="BE252" s="162">
        <f>IF(N252="základná",J252,0)</f>
        <v>0</v>
      </c>
      <c r="BF252" s="162">
        <f>IF(N252="znížená",J252,0)</f>
        <v>0</v>
      </c>
      <c r="BG252" s="162">
        <f>IF(N252="zákl. prenesená",J252,0)</f>
        <v>0</v>
      </c>
      <c r="BH252" s="162">
        <f>IF(N252="zníž. prenesená",J252,0)</f>
        <v>0</v>
      </c>
      <c r="BI252" s="162">
        <f>IF(N252="nulová",J252,0)</f>
        <v>0</v>
      </c>
      <c r="BJ252" s="14" t="s">
        <v>91</v>
      </c>
      <c r="BK252" s="162">
        <f>ROUND(I252*H252,2)</f>
        <v>0</v>
      </c>
      <c r="BL252" s="14" t="s">
        <v>389</v>
      </c>
      <c r="BM252" s="161" t="s">
        <v>1216</v>
      </c>
    </row>
    <row r="253" spans="1:65" s="12" customFormat="1" ht="22.95" customHeight="1">
      <c r="B253" s="137"/>
      <c r="D253" s="138" t="s">
        <v>68</v>
      </c>
      <c r="E253" s="147" t="s">
        <v>1217</v>
      </c>
      <c r="F253" s="147" t="s">
        <v>1218</v>
      </c>
      <c r="J253" s="148">
        <f>BK253</f>
        <v>0</v>
      </c>
      <c r="L253" s="137"/>
      <c r="M253" s="141"/>
      <c r="N253" s="142"/>
      <c r="O253" s="142"/>
      <c r="P253" s="143">
        <f>SUM(P254:P255)</f>
        <v>0</v>
      </c>
      <c r="Q253" s="142"/>
      <c r="R253" s="143">
        <f>SUM(R254:R255)</f>
        <v>0</v>
      </c>
      <c r="S253" s="142"/>
      <c r="T253" s="144">
        <f>SUM(T254:T255)</f>
        <v>0</v>
      </c>
      <c r="AR253" s="138" t="s">
        <v>153</v>
      </c>
      <c r="AT253" s="145" t="s">
        <v>68</v>
      </c>
      <c r="AU253" s="145" t="s">
        <v>77</v>
      </c>
      <c r="AY253" s="138" t="s">
        <v>140</v>
      </c>
      <c r="BK253" s="146">
        <f>SUM(BK254:BK255)</f>
        <v>0</v>
      </c>
    </row>
    <row r="254" spans="1:65" s="2" customFormat="1" ht="24.15" customHeight="1">
      <c r="A254" s="26"/>
      <c r="B254" s="149"/>
      <c r="C254" s="150" t="s">
        <v>1219</v>
      </c>
      <c r="D254" s="150" t="s">
        <v>142</v>
      </c>
      <c r="E254" s="151" t="s">
        <v>1220</v>
      </c>
      <c r="F254" s="152" t="s">
        <v>1221</v>
      </c>
      <c r="G254" s="153" t="s">
        <v>343</v>
      </c>
      <c r="H254" s="154">
        <v>1</v>
      </c>
      <c r="I254" s="155"/>
      <c r="J254" s="155">
        <f>ROUND(I254*H254,2)</f>
        <v>0</v>
      </c>
      <c r="K254" s="156"/>
      <c r="L254" s="27"/>
      <c r="M254" s="157" t="s">
        <v>1</v>
      </c>
      <c r="N254" s="158" t="s">
        <v>35</v>
      </c>
      <c r="O254" s="159">
        <v>0</v>
      </c>
      <c r="P254" s="159">
        <f>O254*H254</f>
        <v>0</v>
      </c>
      <c r="Q254" s="159">
        <v>0</v>
      </c>
      <c r="R254" s="159">
        <f>Q254*H254</f>
        <v>0</v>
      </c>
      <c r="S254" s="159">
        <v>0</v>
      </c>
      <c r="T254" s="160">
        <f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1" t="s">
        <v>389</v>
      </c>
      <c r="AT254" s="161" t="s">
        <v>142</v>
      </c>
      <c r="AU254" s="161" t="s">
        <v>91</v>
      </c>
      <c r="AY254" s="14" t="s">
        <v>140</v>
      </c>
      <c r="BE254" s="162">
        <f>IF(N254="základná",J254,0)</f>
        <v>0</v>
      </c>
      <c r="BF254" s="162">
        <f>IF(N254="znížená",J254,0)</f>
        <v>0</v>
      </c>
      <c r="BG254" s="162">
        <f>IF(N254="zákl. prenesená",J254,0)</f>
        <v>0</v>
      </c>
      <c r="BH254" s="162">
        <f>IF(N254="zníž. prenesená",J254,0)</f>
        <v>0</v>
      </c>
      <c r="BI254" s="162">
        <f>IF(N254="nulová",J254,0)</f>
        <v>0</v>
      </c>
      <c r="BJ254" s="14" t="s">
        <v>91</v>
      </c>
      <c r="BK254" s="162">
        <f>ROUND(I254*H254,2)</f>
        <v>0</v>
      </c>
      <c r="BL254" s="14" t="s">
        <v>389</v>
      </c>
      <c r="BM254" s="161" t="s">
        <v>1222</v>
      </c>
    </row>
    <row r="255" spans="1:65" s="2" customFormat="1" ht="24.15" customHeight="1">
      <c r="A255" s="26"/>
      <c r="B255" s="149"/>
      <c r="C255" s="150" t="s">
        <v>1037</v>
      </c>
      <c r="D255" s="150" t="s">
        <v>142</v>
      </c>
      <c r="E255" s="151" t="s">
        <v>1223</v>
      </c>
      <c r="F255" s="152" t="s">
        <v>1224</v>
      </c>
      <c r="G255" s="153" t="s">
        <v>343</v>
      </c>
      <c r="H255" s="154">
        <v>2</v>
      </c>
      <c r="I255" s="155"/>
      <c r="J255" s="155">
        <f>ROUND(I255*H255,2)</f>
        <v>0</v>
      </c>
      <c r="K255" s="156"/>
      <c r="L255" s="27"/>
      <c r="M255" s="157" t="s">
        <v>1</v>
      </c>
      <c r="N255" s="158" t="s">
        <v>35</v>
      </c>
      <c r="O255" s="159">
        <v>0</v>
      </c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1" t="s">
        <v>389</v>
      </c>
      <c r="AT255" s="161" t="s">
        <v>142</v>
      </c>
      <c r="AU255" s="161" t="s">
        <v>91</v>
      </c>
      <c r="AY255" s="14" t="s">
        <v>140</v>
      </c>
      <c r="BE255" s="162">
        <f>IF(N255="základná",J255,0)</f>
        <v>0</v>
      </c>
      <c r="BF255" s="162">
        <f>IF(N255="znížená",J255,0)</f>
        <v>0</v>
      </c>
      <c r="BG255" s="162">
        <f>IF(N255="zákl. prenesená",J255,0)</f>
        <v>0</v>
      </c>
      <c r="BH255" s="162">
        <f>IF(N255="zníž. prenesená",J255,0)</f>
        <v>0</v>
      </c>
      <c r="BI255" s="162">
        <f>IF(N255="nulová",J255,0)</f>
        <v>0</v>
      </c>
      <c r="BJ255" s="14" t="s">
        <v>91</v>
      </c>
      <c r="BK255" s="162">
        <f>ROUND(I255*H255,2)</f>
        <v>0</v>
      </c>
      <c r="BL255" s="14" t="s">
        <v>389</v>
      </c>
      <c r="BM255" s="161" t="s">
        <v>1225</v>
      </c>
    </row>
    <row r="256" spans="1:65" s="12" customFormat="1" ht="25.95" customHeight="1">
      <c r="B256" s="137"/>
      <c r="D256" s="138" t="s">
        <v>68</v>
      </c>
      <c r="E256" s="139" t="s">
        <v>1226</v>
      </c>
      <c r="F256" s="139" t="s">
        <v>1227</v>
      </c>
      <c r="J256" s="140">
        <f>BK256</f>
        <v>0</v>
      </c>
      <c r="L256" s="137"/>
      <c r="M256" s="141"/>
      <c r="N256" s="142"/>
      <c r="O256" s="142"/>
      <c r="P256" s="143">
        <f>SUM(P257:P260)</f>
        <v>0</v>
      </c>
      <c r="Q256" s="142"/>
      <c r="R256" s="143">
        <f>SUM(R257:R260)</f>
        <v>0</v>
      </c>
      <c r="S256" s="142"/>
      <c r="T256" s="144">
        <f>SUM(T257:T260)</f>
        <v>0</v>
      </c>
      <c r="AR256" s="138" t="s">
        <v>146</v>
      </c>
      <c r="AT256" s="145" t="s">
        <v>68</v>
      </c>
      <c r="AU256" s="145" t="s">
        <v>69</v>
      </c>
      <c r="AY256" s="138" t="s">
        <v>140</v>
      </c>
      <c r="BK256" s="146">
        <f>SUM(BK257:BK260)</f>
        <v>0</v>
      </c>
    </row>
    <row r="257" spans="1:65" s="2" customFormat="1" ht="37.950000000000003" customHeight="1">
      <c r="A257" s="26"/>
      <c r="B257" s="149"/>
      <c r="C257" s="150" t="s">
        <v>1228</v>
      </c>
      <c r="D257" s="150" t="s">
        <v>142</v>
      </c>
      <c r="E257" s="151" t="s">
        <v>1229</v>
      </c>
      <c r="F257" s="152" t="s">
        <v>1230</v>
      </c>
      <c r="G257" s="153" t="s">
        <v>553</v>
      </c>
      <c r="H257" s="154">
        <v>200</v>
      </c>
      <c r="I257" s="155"/>
      <c r="J257" s="155">
        <f>ROUND(I257*H257,2)</f>
        <v>0</v>
      </c>
      <c r="K257" s="156"/>
      <c r="L257" s="27"/>
      <c r="M257" s="157" t="s">
        <v>1</v>
      </c>
      <c r="N257" s="158" t="s">
        <v>35</v>
      </c>
      <c r="O257" s="159">
        <v>0</v>
      </c>
      <c r="P257" s="159">
        <f>O257*H257</f>
        <v>0</v>
      </c>
      <c r="Q257" s="159">
        <v>0</v>
      </c>
      <c r="R257" s="159">
        <f>Q257*H257</f>
        <v>0</v>
      </c>
      <c r="S257" s="159">
        <v>0</v>
      </c>
      <c r="T257" s="160">
        <f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1" t="s">
        <v>1231</v>
      </c>
      <c r="AT257" s="161" t="s">
        <v>142</v>
      </c>
      <c r="AU257" s="161" t="s">
        <v>77</v>
      </c>
      <c r="AY257" s="14" t="s">
        <v>140</v>
      </c>
      <c r="BE257" s="162">
        <f>IF(N257="základná",J257,0)</f>
        <v>0</v>
      </c>
      <c r="BF257" s="162">
        <f>IF(N257="znížená",J257,0)</f>
        <v>0</v>
      </c>
      <c r="BG257" s="162">
        <f>IF(N257="zákl. prenesená",J257,0)</f>
        <v>0</v>
      </c>
      <c r="BH257" s="162">
        <f>IF(N257="zníž. prenesená",J257,0)</f>
        <v>0</v>
      </c>
      <c r="BI257" s="162">
        <f>IF(N257="nulová",J257,0)</f>
        <v>0</v>
      </c>
      <c r="BJ257" s="14" t="s">
        <v>91</v>
      </c>
      <c r="BK257" s="162">
        <f>ROUND(I257*H257,2)</f>
        <v>0</v>
      </c>
      <c r="BL257" s="14" t="s">
        <v>1231</v>
      </c>
      <c r="BM257" s="161" t="s">
        <v>1232</v>
      </c>
    </row>
    <row r="258" spans="1:65" s="2" customFormat="1" ht="33" customHeight="1">
      <c r="A258" s="26"/>
      <c r="B258" s="149"/>
      <c r="C258" s="150" t="s">
        <v>1040</v>
      </c>
      <c r="D258" s="150" t="s">
        <v>142</v>
      </c>
      <c r="E258" s="151" t="s">
        <v>1233</v>
      </c>
      <c r="F258" s="152" t="s">
        <v>1234</v>
      </c>
      <c r="G258" s="153" t="s">
        <v>553</v>
      </c>
      <c r="H258" s="154">
        <v>25</v>
      </c>
      <c r="I258" s="155"/>
      <c r="J258" s="155">
        <f>ROUND(I258*H258,2)</f>
        <v>0</v>
      </c>
      <c r="K258" s="156"/>
      <c r="L258" s="27"/>
      <c r="M258" s="157" t="s">
        <v>1</v>
      </c>
      <c r="N258" s="158" t="s">
        <v>35</v>
      </c>
      <c r="O258" s="159">
        <v>0</v>
      </c>
      <c r="P258" s="159">
        <f>O258*H258</f>
        <v>0</v>
      </c>
      <c r="Q258" s="159">
        <v>0</v>
      </c>
      <c r="R258" s="159">
        <f>Q258*H258</f>
        <v>0</v>
      </c>
      <c r="S258" s="159">
        <v>0</v>
      </c>
      <c r="T258" s="160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1" t="s">
        <v>1231</v>
      </c>
      <c r="AT258" s="161" t="s">
        <v>142</v>
      </c>
      <c r="AU258" s="161" t="s">
        <v>77</v>
      </c>
      <c r="AY258" s="14" t="s">
        <v>140</v>
      </c>
      <c r="BE258" s="162">
        <f>IF(N258="základná",J258,0)</f>
        <v>0</v>
      </c>
      <c r="BF258" s="162">
        <f>IF(N258="znížená",J258,0)</f>
        <v>0</v>
      </c>
      <c r="BG258" s="162">
        <f>IF(N258="zákl. prenesená",J258,0)</f>
        <v>0</v>
      </c>
      <c r="BH258" s="162">
        <f>IF(N258="zníž. prenesená",J258,0)</f>
        <v>0</v>
      </c>
      <c r="BI258" s="162">
        <f>IF(N258="nulová",J258,0)</f>
        <v>0</v>
      </c>
      <c r="BJ258" s="14" t="s">
        <v>91</v>
      </c>
      <c r="BK258" s="162">
        <f>ROUND(I258*H258,2)</f>
        <v>0</v>
      </c>
      <c r="BL258" s="14" t="s">
        <v>1231</v>
      </c>
      <c r="BM258" s="161" t="s">
        <v>1235</v>
      </c>
    </row>
    <row r="259" spans="1:65" s="2" customFormat="1" ht="37.950000000000003" customHeight="1">
      <c r="A259" s="26"/>
      <c r="B259" s="149"/>
      <c r="C259" s="150" t="s">
        <v>1236</v>
      </c>
      <c r="D259" s="150" t="s">
        <v>142</v>
      </c>
      <c r="E259" s="151" t="s">
        <v>1237</v>
      </c>
      <c r="F259" s="152" t="s">
        <v>1238</v>
      </c>
      <c r="G259" s="153" t="s">
        <v>553</v>
      </c>
      <c r="H259" s="154">
        <v>8</v>
      </c>
      <c r="I259" s="155"/>
      <c r="J259" s="155">
        <f>ROUND(I259*H259,2)</f>
        <v>0</v>
      </c>
      <c r="K259" s="156"/>
      <c r="L259" s="27"/>
      <c r="M259" s="157" t="s">
        <v>1</v>
      </c>
      <c r="N259" s="158" t="s">
        <v>35</v>
      </c>
      <c r="O259" s="159">
        <v>0</v>
      </c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1" t="s">
        <v>1231</v>
      </c>
      <c r="AT259" s="161" t="s">
        <v>142</v>
      </c>
      <c r="AU259" s="161" t="s">
        <v>77</v>
      </c>
      <c r="AY259" s="14" t="s">
        <v>140</v>
      </c>
      <c r="BE259" s="162">
        <f>IF(N259="základná",J259,0)</f>
        <v>0</v>
      </c>
      <c r="BF259" s="162">
        <f>IF(N259="znížená",J259,0)</f>
        <v>0</v>
      </c>
      <c r="BG259" s="162">
        <f>IF(N259="zákl. prenesená",J259,0)</f>
        <v>0</v>
      </c>
      <c r="BH259" s="162">
        <f>IF(N259="zníž. prenesená",J259,0)</f>
        <v>0</v>
      </c>
      <c r="BI259" s="162">
        <f>IF(N259="nulová",J259,0)</f>
        <v>0</v>
      </c>
      <c r="BJ259" s="14" t="s">
        <v>91</v>
      </c>
      <c r="BK259" s="162">
        <f>ROUND(I259*H259,2)</f>
        <v>0</v>
      </c>
      <c r="BL259" s="14" t="s">
        <v>1231</v>
      </c>
      <c r="BM259" s="161" t="s">
        <v>1239</v>
      </c>
    </row>
    <row r="260" spans="1:65" s="2" customFormat="1" ht="33" customHeight="1">
      <c r="A260" s="26"/>
      <c r="B260" s="149"/>
      <c r="C260" s="150" t="s">
        <v>1043</v>
      </c>
      <c r="D260" s="150" t="s">
        <v>142</v>
      </c>
      <c r="E260" s="151" t="s">
        <v>1240</v>
      </c>
      <c r="F260" s="152" t="s">
        <v>1241</v>
      </c>
      <c r="G260" s="153" t="s">
        <v>553</v>
      </c>
      <c r="H260" s="154">
        <v>4</v>
      </c>
      <c r="I260" s="155"/>
      <c r="J260" s="155">
        <f>ROUND(I260*H260,2)</f>
        <v>0</v>
      </c>
      <c r="K260" s="156"/>
      <c r="L260" s="27"/>
      <c r="M260" s="173" t="s">
        <v>1</v>
      </c>
      <c r="N260" s="174" t="s">
        <v>35</v>
      </c>
      <c r="O260" s="175">
        <v>0</v>
      </c>
      <c r="P260" s="175">
        <f>O260*H260</f>
        <v>0</v>
      </c>
      <c r="Q260" s="175">
        <v>0</v>
      </c>
      <c r="R260" s="175">
        <f>Q260*H260</f>
        <v>0</v>
      </c>
      <c r="S260" s="175">
        <v>0</v>
      </c>
      <c r="T260" s="176">
        <f>S260*H260</f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1" t="s">
        <v>1231</v>
      </c>
      <c r="AT260" s="161" t="s">
        <v>142</v>
      </c>
      <c r="AU260" s="161" t="s">
        <v>77</v>
      </c>
      <c r="AY260" s="14" t="s">
        <v>140</v>
      </c>
      <c r="BE260" s="162">
        <f>IF(N260="základná",J260,0)</f>
        <v>0</v>
      </c>
      <c r="BF260" s="162">
        <f>IF(N260="znížená",J260,0)</f>
        <v>0</v>
      </c>
      <c r="BG260" s="162">
        <f>IF(N260="zákl. prenesená",J260,0)</f>
        <v>0</v>
      </c>
      <c r="BH260" s="162">
        <f>IF(N260="zníž. prenesená",J260,0)</f>
        <v>0</v>
      </c>
      <c r="BI260" s="162">
        <f>IF(N260="nulová",J260,0)</f>
        <v>0</v>
      </c>
      <c r="BJ260" s="14" t="s">
        <v>91</v>
      </c>
      <c r="BK260" s="162">
        <f>ROUND(I260*H260,2)</f>
        <v>0</v>
      </c>
      <c r="BL260" s="14" t="s">
        <v>1231</v>
      </c>
      <c r="BM260" s="161" t="s">
        <v>1242</v>
      </c>
    </row>
    <row r="261" spans="1:65" s="2" customFormat="1" ht="6.9" customHeight="1">
      <c r="A261" s="26"/>
      <c r="B261" s="44"/>
      <c r="C261" s="45"/>
      <c r="D261" s="45"/>
      <c r="E261" s="45"/>
      <c r="F261" s="45"/>
      <c r="G261" s="45"/>
      <c r="H261" s="45"/>
      <c r="I261" s="45"/>
      <c r="J261" s="45"/>
      <c r="K261" s="45"/>
      <c r="L261" s="27"/>
      <c r="M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</row>
    <row r="264" spans="1:65">
      <c r="B264" s="221" t="s">
        <v>1306</v>
      </c>
      <c r="C264" s="221"/>
      <c r="D264" s="221"/>
      <c r="E264" s="221"/>
      <c r="F264" s="221"/>
      <c r="G264" s="221"/>
      <c r="H264" s="221"/>
      <c r="I264" s="221"/>
      <c r="J264" s="221"/>
    </row>
    <row r="265" spans="1:65">
      <c r="B265" s="221"/>
      <c r="C265" s="221"/>
      <c r="D265" s="221"/>
      <c r="E265" s="221"/>
      <c r="F265" s="221"/>
      <c r="G265" s="221"/>
      <c r="H265" s="221"/>
      <c r="I265" s="221"/>
      <c r="J265" s="221"/>
    </row>
    <row r="266" spans="1:65">
      <c r="B266" s="221"/>
      <c r="C266" s="221"/>
      <c r="D266" s="221"/>
      <c r="E266" s="221"/>
      <c r="F266" s="221"/>
      <c r="G266" s="221"/>
      <c r="H266" s="221"/>
      <c r="I266" s="221"/>
      <c r="J266" s="221"/>
    </row>
    <row r="267" spans="1:65">
      <c r="B267" s="221"/>
      <c r="C267" s="221"/>
      <c r="D267" s="221"/>
      <c r="E267" s="221"/>
      <c r="F267" s="221"/>
      <c r="G267" s="221"/>
      <c r="H267" s="221"/>
      <c r="I267" s="221"/>
      <c r="J267" s="221"/>
    </row>
    <row r="268" spans="1:65">
      <c r="B268" s="221"/>
      <c r="C268" s="221"/>
      <c r="D268" s="221"/>
      <c r="E268" s="221"/>
      <c r="F268" s="221"/>
      <c r="G268" s="221"/>
      <c r="H268" s="221"/>
      <c r="I268" s="221"/>
      <c r="J268" s="221"/>
    </row>
    <row r="271" spans="1:65">
      <c r="C271" s="221" t="s">
        <v>1307</v>
      </c>
      <c r="D271" s="221"/>
      <c r="E271" s="221"/>
      <c r="F271" s="221"/>
      <c r="G271" s="221"/>
      <c r="H271" s="221"/>
      <c r="I271" s="221"/>
      <c r="J271" s="221"/>
    </row>
    <row r="272" spans="1:65">
      <c r="C272" s="221"/>
      <c r="D272" s="221"/>
      <c r="E272" s="221"/>
      <c r="F272" s="221"/>
      <c r="G272" s="221"/>
      <c r="H272" s="221"/>
      <c r="I272" s="221"/>
      <c r="J272" s="221"/>
    </row>
    <row r="273" spans="3:10">
      <c r="C273" s="221"/>
      <c r="D273" s="221"/>
      <c r="E273" s="221"/>
      <c r="F273" s="221"/>
      <c r="G273" s="221"/>
      <c r="H273" s="221"/>
      <c r="I273" s="221"/>
      <c r="J273" s="221"/>
    </row>
    <row r="274" spans="3:10">
      <c r="C274" s="221"/>
      <c r="D274" s="221"/>
      <c r="E274" s="221"/>
      <c r="F274" s="221"/>
      <c r="G274" s="221"/>
      <c r="H274" s="221"/>
      <c r="I274" s="221"/>
      <c r="J274" s="221"/>
    </row>
    <row r="275" spans="3:10">
      <c r="C275" s="221"/>
      <c r="D275" s="221"/>
      <c r="E275" s="221"/>
      <c r="F275" s="221"/>
      <c r="G275" s="221"/>
      <c r="H275" s="221"/>
      <c r="I275" s="221"/>
      <c r="J275" s="221"/>
    </row>
    <row r="278" spans="3:10">
      <c r="C278" s="221" t="s">
        <v>1308</v>
      </c>
      <c r="D278" s="221"/>
      <c r="E278" s="221"/>
      <c r="F278" s="221"/>
      <c r="G278" s="221"/>
      <c r="H278" s="221"/>
      <c r="I278" s="221"/>
      <c r="J278" s="221"/>
    </row>
    <row r="279" spans="3:10">
      <c r="C279" s="221"/>
      <c r="D279" s="221"/>
      <c r="E279" s="221"/>
      <c r="F279" s="221"/>
      <c r="G279" s="221"/>
      <c r="H279" s="221"/>
      <c r="I279" s="221"/>
      <c r="J279" s="221"/>
    </row>
  </sheetData>
  <autoFilter ref="C132:K260" xr:uid="{00000000-0009-0000-0000-000007000000}"/>
  <mergeCells count="15">
    <mergeCell ref="B264:J268"/>
    <mergeCell ref="C271:J275"/>
    <mergeCell ref="C278:J279"/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87"/>
  <sheetViews>
    <sheetView showGridLines="0" tabSelected="1" topLeftCell="A160" zoomScale="99" zoomScaleNormal="99" workbookViewId="0">
      <selection activeCell="W173" sqref="W17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5"/>
    </row>
    <row r="2" spans="1:46" s="1" customFormat="1" ht="36.9" customHeight="1">
      <c r="L2" s="210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104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>
      <c r="B4" s="17"/>
      <c r="D4" s="18" t="s">
        <v>105</v>
      </c>
      <c r="L4" s="17"/>
      <c r="M4" s="96" t="s">
        <v>8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19" t="str">
        <f>'Rekapitulácia stavby'!K6</f>
        <v>Obecný Úrad v obci Gemerská Poloma</v>
      </c>
      <c r="F7" s="220"/>
      <c r="G7" s="220"/>
      <c r="H7" s="220"/>
      <c r="L7" s="17"/>
    </row>
    <row r="8" spans="1:46" s="1" customFormat="1" ht="12" customHeight="1">
      <c r="B8" s="17"/>
      <c r="D8" s="23" t="s">
        <v>106</v>
      </c>
      <c r="L8" s="17"/>
    </row>
    <row r="9" spans="1:46" s="2" customFormat="1" ht="16.5" customHeight="1">
      <c r="A9" s="26"/>
      <c r="B9" s="27"/>
      <c r="C9" s="26"/>
      <c r="D9" s="26"/>
      <c r="E9" s="219" t="s">
        <v>743</v>
      </c>
      <c r="F9" s="218"/>
      <c r="G9" s="218"/>
      <c r="H9" s="218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744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77" t="s">
        <v>1243</v>
      </c>
      <c r="F11" s="218"/>
      <c r="G11" s="218"/>
      <c r="H11" s="218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22</v>
      </c>
      <c r="G13" s="26"/>
      <c r="H13" s="26"/>
      <c r="I13" s="23" t="s">
        <v>14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16</v>
      </c>
      <c r="G14" s="26"/>
      <c r="H14" s="26"/>
      <c r="I14" s="23" t="s">
        <v>17</v>
      </c>
      <c r="J14" s="52">
        <f>'Rekapitulácia stavby'!AN8</f>
        <v>0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16</v>
      </c>
      <c r="F17" s="26"/>
      <c r="G17" s="26"/>
      <c r="H17" s="26"/>
      <c r="I17" s="23" t="s">
        <v>20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">
        <v>1</v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" t="s">
        <v>22</v>
      </c>
      <c r="F20" s="26"/>
      <c r="G20" s="26"/>
      <c r="H20" s="26"/>
      <c r="I20" s="23" t="s">
        <v>20</v>
      </c>
      <c r="J20" s="21" t="s">
        <v>1</v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23</v>
      </c>
      <c r="E22" s="26"/>
      <c r="F22" s="26"/>
      <c r="G22" s="26"/>
      <c r="H22" s="26"/>
      <c r="I22" s="23" t="s">
        <v>19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823</v>
      </c>
      <c r="F23" s="26"/>
      <c r="G23" s="26"/>
      <c r="H23" s="26"/>
      <c r="I23" s="23" t="s">
        <v>20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26</v>
      </c>
      <c r="E25" s="26"/>
      <c r="F25" s="26"/>
      <c r="G25" s="26"/>
      <c r="H25" s="26"/>
      <c r="I25" s="23" t="s">
        <v>19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824</v>
      </c>
      <c r="F26" s="26"/>
      <c r="G26" s="26"/>
      <c r="H26" s="26"/>
      <c r="I26" s="23" t="s">
        <v>20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28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206" t="s">
        <v>1</v>
      </c>
      <c r="F29" s="206"/>
      <c r="G29" s="206"/>
      <c r="H29" s="206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29</v>
      </c>
      <c r="E32" s="26"/>
      <c r="F32" s="26"/>
      <c r="G32" s="26"/>
      <c r="H32" s="26"/>
      <c r="I32" s="26"/>
      <c r="J32" s="68">
        <f>ROUND(J129,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30" t="s">
        <v>32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customHeight="1">
      <c r="A35" s="26"/>
      <c r="B35" s="27"/>
      <c r="C35" s="26"/>
      <c r="D35" s="101" t="s">
        <v>33</v>
      </c>
      <c r="E35" s="32" t="s">
        <v>34</v>
      </c>
      <c r="F35" s="102">
        <f>ROUND((SUM(BE129:BE165)),  2)</f>
        <v>0</v>
      </c>
      <c r="G35" s="103"/>
      <c r="H35" s="103"/>
      <c r="I35" s="104">
        <v>0.2</v>
      </c>
      <c r="J35" s="102">
        <f>ROUND(((SUM(BE129:BE165))*I35),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customHeight="1">
      <c r="A36" s="26"/>
      <c r="B36" s="27"/>
      <c r="C36" s="26"/>
      <c r="D36" s="26"/>
      <c r="E36" s="32" t="s">
        <v>35</v>
      </c>
      <c r="F36" s="105">
        <f>ROUND((SUM(BF129:BF165)),  2)</f>
        <v>0</v>
      </c>
      <c r="G36" s="26"/>
      <c r="H36" s="26"/>
      <c r="I36" s="106">
        <v>0.2</v>
      </c>
      <c r="J36" s="105">
        <f>ROUND(((SUM(BF129:BF165))*I36),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105">
        <f>ROUND((SUM(BG129:BG165)),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" hidden="1" customHeight="1">
      <c r="A38" s="26"/>
      <c r="B38" s="27"/>
      <c r="C38" s="26"/>
      <c r="D38" s="26"/>
      <c r="E38" s="23" t="s">
        <v>37</v>
      </c>
      <c r="F38" s="105">
        <f>ROUND((SUM(BH129:BH165)),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" hidden="1" customHeight="1">
      <c r="A39" s="26"/>
      <c r="B39" s="27"/>
      <c r="C39" s="26"/>
      <c r="D39" s="26"/>
      <c r="E39" s="32" t="s">
        <v>38</v>
      </c>
      <c r="F39" s="102">
        <f>ROUND((SUM(BI129:BI165)),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39</v>
      </c>
      <c r="E41" s="57"/>
      <c r="F41" s="57"/>
      <c r="G41" s="109" t="s">
        <v>40</v>
      </c>
      <c r="H41" s="110" t="s">
        <v>41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42" t="s">
        <v>44</v>
      </c>
      <c r="E61" s="29"/>
      <c r="F61" s="113" t="s">
        <v>45</v>
      </c>
      <c r="G61" s="42" t="s">
        <v>44</v>
      </c>
      <c r="H61" s="29"/>
      <c r="I61" s="29"/>
      <c r="J61" s="114" t="s">
        <v>45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42" t="s">
        <v>44</v>
      </c>
      <c r="E76" s="29"/>
      <c r="F76" s="113" t="s">
        <v>45</v>
      </c>
      <c r="G76" s="42" t="s">
        <v>44</v>
      </c>
      <c r="H76" s="29"/>
      <c r="I76" s="29"/>
      <c r="J76" s="114" t="s">
        <v>45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" customHeight="1">
      <c r="A82" s="26"/>
      <c r="B82" s="27"/>
      <c r="C82" s="18" t="s">
        <v>108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19" t="str">
        <f>E7</f>
        <v>Obecný Úrad v obci Gemerská Poloma</v>
      </c>
      <c r="F85" s="220"/>
      <c r="G85" s="220"/>
      <c r="H85" s="220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106</v>
      </c>
      <c r="L86" s="17"/>
    </row>
    <row r="87" spans="1:31" s="2" customFormat="1" ht="16.5" customHeight="1">
      <c r="A87" s="26"/>
      <c r="B87" s="27"/>
      <c r="C87" s="26"/>
      <c r="D87" s="26"/>
      <c r="E87" s="219" t="s">
        <v>743</v>
      </c>
      <c r="F87" s="218"/>
      <c r="G87" s="218"/>
      <c r="H87" s="218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744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77" t="str">
        <f>E11</f>
        <v>SO01.VZT - Vzduchotechnika</v>
      </c>
      <c r="F89" s="218"/>
      <c r="G89" s="218"/>
      <c r="H89" s="218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Obec Gemerská Poloma</v>
      </c>
      <c r="G91" s="26"/>
      <c r="H91" s="26"/>
      <c r="I91" s="23" t="s">
        <v>17</v>
      </c>
      <c r="J91" s="52">
        <f>IF(J14="","",J14)</f>
        <v>0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15" customHeight="1">
      <c r="A93" s="26"/>
      <c r="B93" s="27"/>
      <c r="C93" s="23" t="s">
        <v>18</v>
      </c>
      <c r="D93" s="26"/>
      <c r="E93" s="26"/>
      <c r="F93" s="21" t="str">
        <f>E17</f>
        <v>Obec Gemerská Poloma</v>
      </c>
      <c r="G93" s="26"/>
      <c r="H93" s="26"/>
      <c r="I93" s="23" t="s">
        <v>23</v>
      </c>
      <c r="J93" s="24" t="str">
        <f>E23</f>
        <v>JM1 s.r.o.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15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26</v>
      </c>
      <c r="J94" s="24" t="str">
        <f>E26</f>
        <v>Ing. Feciľak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109</v>
      </c>
      <c r="D96" s="107"/>
      <c r="E96" s="107"/>
      <c r="F96" s="107"/>
      <c r="G96" s="107"/>
      <c r="H96" s="107"/>
      <c r="I96" s="107"/>
      <c r="J96" s="116" t="s">
        <v>110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5" customHeight="1">
      <c r="A98" s="26"/>
      <c r="B98" s="27"/>
      <c r="C98" s="117" t="s">
        <v>111</v>
      </c>
      <c r="D98" s="26"/>
      <c r="E98" s="26"/>
      <c r="F98" s="26"/>
      <c r="G98" s="26"/>
      <c r="H98" s="26"/>
      <c r="I98" s="26"/>
      <c r="J98" s="68">
        <f>J129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112</v>
      </c>
    </row>
    <row r="99" spans="1:47" s="9" customFormat="1" ht="24.9" customHeight="1">
      <c r="B99" s="118"/>
      <c r="D99" s="119" t="s">
        <v>113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19.95" customHeight="1">
      <c r="B100" s="122"/>
      <c r="D100" s="123" t="s">
        <v>115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19.95" customHeight="1">
      <c r="B101" s="122"/>
      <c r="D101" s="123" t="s">
        <v>116</v>
      </c>
      <c r="E101" s="124"/>
      <c r="F101" s="124"/>
      <c r="G101" s="124"/>
      <c r="H101" s="124"/>
      <c r="I101" s="124"/>
      <c r="J101" s="125">
        <f>J134</f>
        <v>0</v>
      </c>
      <c r="L101" s="122"/>
    </row>
    <row r="102" spans="1:47" s="10" customFormat="1" ht="19.95" customHeight="1">
      <c r="B102" s="122"/>
      <c r="D102" s="123" t="s">
        <v>117</v>
      </c>
      <c r="E102" s="124"/>
      <c r="F102" s="124"/>
      <c r="G102" s="124"/>
      <c r="H102" s="124"/>
      <c r="I102" s="124"/>
      <c r="J102" s="125">
        <f>J147</f>
        <v>0</v>
      </c>
      <c r="L102" s="122"/>
    </row>
    <row r="103" spans="1:47" s="9" customFormat="1" ht="24.9" customHeight="1">
      <c r="B103" s="118"/>
      <c r="D103" s="119" t="s">
        <v>118</v>
      </c>
      <c r="E103" s="120"/>
      <c r="F103" s="120"/>
      <c r="G103" s="120"/>
      <c r="H103" s="120"/>
      <c r="I103" s="120"/>
      <c r="J103" s="121">
        <f>J149</f>
        <v>0</v>
      </c>
      <c r="L103" s="118"/>
    </row>
    <row r="104" spans="1:47" s="10" customFormat="1" ht="19.95" customHeight="1">
      <c r="B104" s="122"/>
      <c r="D104" s="123" t="s">
        <v>397</v>
      </c>
      <c r="E104" s="124"/>
      <c r="F104" s="124"/>
      <c r="G104" s="124"/>
      <c r="H104" s="124"/>
      <c r="I104" s="124"/>
      <c r="J104" s="125">
        <f>J150</f>
        <v>0</v>
      </c>
      <c r="L104" s="122"/>
    </row>
    <row r="105" spans="1:47" s="9" customFormat="1" ht="24.9" customHeight="1">
      <c r="B105" s="118"/>
      <c r="D105" s="119" t="s">
        <v>124</v>
      </c>
      <c r="E105" s="120"/>
      <c r="F105" s="120"/>
      <c r="G105" s="120"/>
      <c r="H105" s="120"/>
      <c r="I105" s="120"/>
      <c r="J105" s="121">
        <f>J154</f>
        <v>0</v>
      </c>
      <c r="L105" s="118"/>
    </row>
    <row r="106" spans="1:47" s="10" customFormat="1" ht="19.95" customHeight="1">
      <c r="B106" s="122"/>
      <c r="D106" s="123" t="s">
        <v>1244</v>
      </c>
      <c r="E106" s="124"/>
      <c r="F106" s="124"/>
      <c r="G106" s="124"/>
      <c r="H106" s="124"/>
      <c r="I106" s="124"/>
      <c r="J106" s="125">
        <f>J155</f>
        <v>0</v>
      </c>
      <c r="L106" s="122"/>
    </row>
    <row r="107" spans="1:47" s="10" customFormat="1" ht="14.85" customHeight="1">
      <c r="B107" s="122"/>
      <c r="D107" s="123" t="s">
        <v>1245</v>
      </c>
      <c r="E107" s="124"/>
      <c r="F107" s="124"/>
      <c r="G107" s="124"/>
      <c r="H107" s="124"/>
      <c r="I107" s="124"/>
      <c r="J107" s="125">
        <f>J164</f>
        <v>0</v>
      </c>
      <c r="L107" s="122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" customHeight="1">
      <c r="A109" s="26"/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" customHeight="1">
      <c r="A113" s="26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" customHeight="1">
      <c r="A114" s="26"/>
      <c r="B114" s="27"/>
      <c r="C114" s="18" t="s">
        <v>126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11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16.5" customHeight="1">
      <c r="A117" s="26"/>
      <c r="B117" s="27"/>
      <c r="C117" s="26"/>
      <c r="D117" s="26"/>
      <c r="E117" s="219" t="str">
        <f>E7</f>
        <v>Obecný Úrad v obci Gemerská Poloma</v>
      </c>
      <c r="F117" s="220"/>
      <c r="G117" s="220"/>
      <c r="H117" s="220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106</v>
      </c>
      <c r="L118" s="17"/>
    </row>
    <row r="119" spans="1:31" s="2" customFormat="1" ht="16.5" customHeight="1">
      <c r="A119" s="26"/>
      <c r="B119" s="27"/>
      <c r="C119" s="26"/>
      <c r="D119" s="26"/>
      <c r="E119" s="219" t="s">
        <v>743</v>
      </c>
      <c r="F119" s="218"/>
      <c r="G119" s="218"/>
      <c r="H119" s="218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744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177" t="str">
        <f>E11</f>
        <v>SO01.VZT - Vzduchotechnika</v>
      </c>
      <c r="F121" s="218"/>
      <c r="G121" s="218"/>
      <c r="H121" s="218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15</v>
      </c>
      <c r="D123" s="26"/>
      <c r="E123" s="26"/>
      <c r="F123" s="21" t="str">
        <f>F14</f>
        <v>Obec Gemerská Poloma</v>
      </c>
      <c r="G123" s="26"/>
      <c r="H123" s="26"/>
      <c r="I123" s="23" t="s">
        <v>17</v>
      </c>
      <c r="J123" s="52">
        <f>IF(J14="","",J14)</f>
        <v>0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5.15" customHeight="1">
      <c r="A125" s="26"/>
      <c r="B125" s="27"/>
      <c r="C125" s="23" t="s">
        <v>18</v>
      </c>
      <c r="D125" s="26"/>
      <c r="E125" s="26"/>
      <c r="F125" s="21" t="str">
        <f>E17</f>
        <v>Obec Gemerská Poloma</v>
      </c>
      <c r="G125" s="26"/>
      <c r="H125" s="26"/>
      <c r="I125" s="23" t="s">
        <v>23</v>
      </c>
      <c r="J125" s="24" t="str">
        <f>E23</f>
        <v>JM1 s.r.o.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15" customHeight="1">
      <c r="A126" s="26"/>
      <c r="B126" s="27"/>
      <c r="C126" s="23" t="s">
        <v>21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26</v>
      </c>
      <c r="J126" s="24" t="str">
        <f>E26</f>
        <v>Ing. Feciľak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6"/>
      <c r="B128" s="127"/>
      <c r="C128" s="128" t="s">
        <v>127</v>
      </c>
      <c r="D128" s="129" t="s">
        <v>54</v>
      </c>
      <c r="E128" s="129" t="s">
        <v>50</v>
      </c>
      <c r="F128" s="129" t="s">
        <v>51</v>
      </c>
      <c r="G128" s="129" t="s">
        <v>128</v>
      </c>
      <c r="H128" s="129" t="s">
        <v>129</v>
      </c>
      <c r="I128" s="129" t="s">
        <v>130</v>
      </c>
      <c r="J128" s="130" t="s">
        <v>110</v>
      </c>
      <c r="K128" s="131" t="s">
        <v>131</v>
      </c>
      <c r="L128" s="132"/>
      <c r="M128" s="59" t="s">
        <v>1</v>
      </c>
      <c r="N128" s="60" t="s">
        <v>33</v>
      </c>
      <c r="O128" s="60" t="s">
        <v>132</v>
      </c>
      <c r="P128" s="60" t="s">
        <v>133</v>
      </c>
      <c r="Q128" s="60" t="s">
        <v>134</v>
      </c>
      <c r="R128" s="60" t="s">
        <v>135</v>
      </c>
      <c r="S128" s="60" t="s">
        <v>136</v>
      </c>
      <c r="T128" s="61" t="s">
        <v>137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5" customHeight="1">
      <c r="A129" s="26"/>
      <c r="B129" s="27"/>
      <c r="C129" s="66" t="s">
        <v>111</v>
      </c>
      <c r="D129" s="26"/>
      <c r="E129" s="26"/>
      <c r="F129" s="26"/>
      <c r="G129" s="26"/>
      <c r="H129" s="26"/>
      <c r="I129" s="26"/>
      <c r="J129" s="133">
        <f>BK129</f>
        <v>0</v>
      </c>
      <c r="K129" s="26"/>
      <c r="L129" s="27"/>
      <c r="M129" s="62"/>
      <c r="N129" s="53"/>
      <c r="O129" s="63"/>
      <c r="P129" s="134">
        <f>P130+P149+P154</f>
        <v>250.30970399999998</v>
      </c>
      <c r="Q129" s="63"/>
      <c r="R129" s="134">
        <f>R130+R149+R154</f>
        <v>1.5694635000000001</v>
      </c>
      <c r="S129" s="63"/>
      <c r="T129" s="135">
        <f>T130+T149+T154</f>
        <v>0.94740000000000002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68</v>
      </c>
      <c r="AU129" s="14" t="s">
        <v>112</v>
      </c>
      <c r="BK129" s="136">
        <f>BK130+BK149+BK154</f>
        <v>0</v>
      </c>
    </row>
    <row r="130" spans="1:65" s="12" customFormat="1" ht="25.95" customHeight="1">
      <c r="B130" s="137"/>
      <c r="D130" s="138" t="s">
        <v>68</v>
      </c>
      <c r="E130" s="139" t="s">
        <v>138</v>
      </c>
      <c r="F130" s="139" t="s">
        <v>139</v>
      </c>
      <c r="J130" s="140">
        <f>BK130</f>
        <v>0</v>
      </c>
      <c r="L130" s="137"/>
      <c r="M130" s="141"/>
      <c r="N130" s="142"/>
      <c r="O130" s="142"/>
      <c r="P130" s="143">
        <f>P131+P134+P147</f>
        <v>218.40290399999998</v>
      </c>
      <c r="Q130" s="142"/>
      <c r="R130" s="143">
        <f>R131+R134+R147</f>
        <v>1.5174335000000001</v>
      </c>
      <c r="S130" s="142"/>
      <c r="T130" s="144">
        <f>T131+T134+T147</f>
        <v>0.94740000000000002</v>
      </c>
      <c r="AR130" s="138" t="s">
        <v>77</v>
      </c>
      <c r="AT130" s="145" t="s">
        <v>68</v>
      </c>
      <c r="AU130" s="145" t="s">
        <v>69</v>
      </c>
      <c r="AY130" s="138" t="s">
        <v>140</v>
      </c>
      <c r="BK130" s="146">
        <f>BK131+BK134+BK147</f>
        <v>0</v>
      </c>
    </row>
    <row r="131" spans="1:65" s="12" customFormat="1" ht="22.95" customHeight="1">
      <c r="B131" s="137"/>
      <c r="D131" s="138" t="s">
        <v>68</v>
      </c>
      <c r="E131" s="147" t="s">
        <v>148</v>
      </c>
      <c r="F131" s="147" t="s">
        <v>149</v>
      </c>
      <c r="J131" s="148">
        <f>BK131</f>
        <v>0</v>
      </c>
      <c r="L131" s="137"/>
      <c r="M131" s="141"/>
      <c r="N131" s="142"/>
      <c r="O131" s="142"/>
      <c r="P131" s="143">
        <f>SUM(P132:P133)</f>
        <v>10.58145</v>
      </c>
      <c r="Q131" s="142"/>
      <c r="R131" s="143">
        <f>SUM(R132:R133)</f>
        <v>0.36632750000000003</v>
      </c>
      <c r="S131" s="142"/>
      <c r="T131" s="144">
        <f>SUM(T132:T133)</f>
        <v>0</v>
      </c>
      <c r="AR131" s="138" t="s">
        <v>77</v>
      </c>
      <c r="AT131" s="145" t="s">
        <v>68</v>
      </c>
      <c r="AU131" s="145" t="s">
        <v>77</v>
      </c>
      <c r="AY131" s="138" t="s">
        <v>140</v>
      </c>
      <c r="BK131" s="146">
        <f>SUM(BK132:BK133)</f>
        <v>0</v>
      </c>
    </row>
    <row r="132" spans="1:65" s="2" customFormat="1" ht="24.15" customHeight="1">
      <c r="A132" s="26"/>
      <c r="B132" s="149"/>
      <c r="C132" s="150" t="s">
        <v>77</v>
      </c>
      <c r="D132" s="150" t="s">
        <v>142</v>
      </c>
      <c r="E132" s="151" t="s">
        <v>1246</v>
      </c>
      <c r="F132" s="152" t="s">
        <v>1247</v>
      </c>
      <c r="G132" s="153" t="s">
        <v>145</v>
      </c>
      <c r="H132" s="154">
        <v>6.05</v>
      </c>
      <c r="I132" s="155"/>
      <c r="J132" s="155">
        <f>ROUND(I132*H132,2)</f>
        <v>0</v>
      </c>
      <c r="K132" s="156"/>
      <c r="L132" s="27"/>
      <c r="M132" s="157" t="s">
        <v>1</v>
      </c>
      <c r="N132" s="158" t="s">
        <v>35</v>
      </c>
      <c r="O132" s="159">
        <v>1.194</v>
      </c>
      <c r="P132" s="159">
        <f>O132*H132</f>
        <v>7.2236999999999991</v>
      </c>
      <c r="Q132" s="159">
        <v>3.9800000000000002E-2</v>
      </c>
      <c r="R132" s="159">
        <f>Q132*H132</f>
        <v>0.24079</v>
      </c>
      <c r="S132" s="159">
        <v>0</v>
      </c>
      <c r="T132" s="16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146</v>
      </c>
      <c r="AT132" s="161" t="s">
        <v>142</v>
      </c>
      <c r="AU132" s="161" t="s">
        <v>91</v>
      </c>
      <c r="AY132" s="14" t="s">
        <v>140</v>
      </c>
      <c r="BE132" s="162">
        <f>IF(N132="základná",J132,0)</f>
        <v>0</v>
      </c>
      <c r="BF132" s="162">
        <f>IF(N132="znížená",J132,0)</f>
        <v>0</v>
      </c>
      <c r="BG132" s="162">
        <f>IF(N132="zákl. prenesená",J132,0)</f>
        <v>0</v>
      </c>
      <c r="BH132" s="162">
        <f>IF(N132="zníž. prenesená",J132,0)</f>
        <v>0</v>
      </c>
      <c r="BI132" s="162">
        <f>IF(N132="nulová",J132,0)</f>
        <v>0</v>
      </c>
      <c r="BJ132" s="14" t="s">
        <v>91</v>
      </c>
      <c r="BK132" s="162">
        <f>ROUND(I132*H132,2)</f>
        <v>0</v>
      </c>
      <c r="BL132" s="14" t="s">
        <v>146</v>
      </c>
      <c r="BM132" s="161" t="s">
        <v>1248</v>
      </c>
    </row>
    <row r="133" spans="1:65" s="2" customFormat="1" ht="24.15" customHeight="1">
      <c r="A133" s="26"/>
      <c r="B133" s="149"/>
      <c r="C133" s="150" t="s">
        <v>91</v>
      </c>
      <c r="D133" s="150" t="s">
        <v>142</v>
      </c>
      <c r="E133" s="151" t="s">
        <v>1249</v>
      </c>
      <c r="F133" s="152" t="s">
        <v>1250</v>
      </c>
      <c r="G133" s="153" t="s">
        <v>145</v>
      </c>
      <c r="H133" s="154">
        <v>30.25</v>
      </c>
      <c r="I133" s="155"/>
      <c r="J133" s="155">
        <f>ROUND(I133*H133,2)</f>
        <v>0</v>
      </c>
      <c r="K133" s="156"/>
      <c r="L133" s="27"/>
      <c r="M133" s="157" t="s">
        <v>1</v>
      </c>
      <c r="N133" s="158" t="s">
        <v>35</v>
      </c>
      <c r="O133" s="159">
        <v>0.111</v>
      </c>
      <c r="P133" s="159">
        <f>O133*H133</f>
        <v>3.3577500000000002</v>
      </c>
      <c r="Q133" s="159">
        <v>4.15E-3</v>
      </c>
      <c r="R133" s="159">
        <f>Q133*H133</f>
        <v>0.1255375</v>
      </c>
      <c r="S133" s="159">
        <v>0</v>
      </c>
      <c r="T133" s="16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146</v>
      </c>
      <c r="AT133" s="161" t="s">
        <v>142</v>
      </c>
      <c r="AU133" s="161" t="s">
        <v>91</v>
      </c>
      <c r="AY133" s="14" t="s">
        <v>140</v>
      </c>
      <c r="BE133" s="162">
        <f>IF(N133="základná",J133,0)</f>
        <v>0</v>
      </c>
      <c r="BF133" s="162">
        <f>IF(N133="znížená",J133,0)</f>
        <v>0</v>
      </c>
      <c r="BG133" s="162">
        <f>IF(N133="zákl. prenesená",J133,0)</f>
        <v>0</v>
      </c>
      <c r="BH133" s="162">
        <f>IF(N133="zníž. prenesená",J133,0)</f>
        <v>0</v>
      </c>
      <c r="BI133" s="162">
        <f>IF(N133="nulová",J133,0)</f>
        <v>0</v>
      </c>
      <c r="BJ133" s="14" t="s">
        <v>91</v>
      </c>
      <c r="BK133" s="162">
        <f>ROUND(I133*H133,2)</f>
        <v>0</v>
      </c>
      <c r="BL133" s="14" t="s">
        <v>146</v>
      </c>
      <c r="BM133" s="161" t="s">
        <v>1251</v>
      </c>
    </row>
    <row r="134" spans="1:65" s="12" customFormat="1" ht="22.95" customHeight="1">
      <c r="B134" s="137"/>
      <c r="D134" s="138" t="s">
        <v>68</v>
      </c>
      <c r="E134" s="147" t="s">
        <v>175</v>
      </c>
      <c r="F134" s="147" t="s">
        <v>191</v>
      </c>
      <c r="J134" s="148">
        <f>BK134</f>
        <v>0</v>
      </c>
      <c r="L134" s="137"/>
      <c r="M134" s="141"/>
      <c r="N134" s="142"/>
      <c r="O134" s="142"/>
      <c r="P134" s="143">
        <f>SUM(P135:P146)</f>
        <v>204.085083</v>
      </c>
      <c r="Q134" s="142"/>
      <c r="R134" s="143">
        <f>SUM(R135:R146)</f>
        <v>1.151106</v>
      </c>
      <c r="S134" s="142"/>
      <c r="T134" s="144">
        <f>SUM(T135:T146)</f>
        <v>0.94740000000000002</v>
      </c>
      <c r="AR134" s="138" t="s">
        <v>77</v>
      </c>
      <c r="AT134" s="145" t="s">
        <v>68</v>
      </c>
      <c r="AU134" s="145" t="s">
        <v>77</v>
      </c>
      <c r="AY134" s="138" t="s">
        <v>140</v>
      </c>
      <c r="BK134" s="146">
        <f>SUM(BK135:BK146)</f>
        <v>0</v>
      </c>
    </row>
    <row r="135" spans="1:65" s="2" customFormat="1" ht="24.15" customHeight="1">
      <c r="A135" s="26"/>
      <c r="B135" s="149"/>
      <c r="C135" s="150" t="s">
        <v>153</v>
      </c>
      <c r="D135" s="150" t="s">
        <v>142</v>
      </c>
      <c r="E135" s="151" t="s">
        <v>764</v>
      </c>
      <c r="F135" s="152" t="s">
        <v>765</v>
      </c>
      <c r="G135" s="153" t="s">
        <v>145</v>
      </c>
      <c r="H135" s="154">
        <v>148</v>
      </c>
      <c r="I135" s="155"/>
      <c r="J135" s="155">
        <f t="shared" ref="J135:J146" si="0">ROUND(I135*H135,2)</f>
        <v>0</v>
      </c>
      <c r="K135" s="156"/>
      <c r="L135" s="27"/>
      <c r="M135" s="157" t="s">
        <v>1</v>
      </c>
      <c r="N135" s="158" t="s">
        <v>35</v>
      </c>
      <c r="O135" s="159">
        <v>0.13800000000000001</v>
      </c>
      <c r="P135" s="159">
        <f t="shared" ref="P135:P146" si="1">O135*H135</f>
        <v>20.424000000000003</v>
      </c>
      <c r="Q135" s="159">
        <v>1.92E-3</v>
      </c>
      <c r="R135" s="159">
        <f t="shared" ref="R135:R146" si="2">Q135*H135</f>
        <v>0.28416000000000002</v>
      </c>
      <c r="S135" s="159">
        <v>0</v>
      </c>
      <c r="T135" s="160">
        <f t="shared" ref="T135:T146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146</v>
      </c>
      <c r="AT135" s="161" t="s">
        <v>142</v>
      </c>
      <c r="AU135" s="161" t="s">
        <v>91</v>
      </c>
      <c r="AY135" s="14" t="s">
        <v>140</v>
      </c>
      <c r="BE135" s="162">
        <f t="shared" ref="BE135:BE146" si="4">IF(N135="základná",J135,0)</f>
        <v>0</v>
      </c>
      <c r="BF135" s="162">
        <f t="shared" ref="BF135:BF146" si="5">IF(N135="znížená",J135,0)</f>
        <v>0</v>
      </c>
      <c r="BG135" s="162">
        <f t="shared" ref="BG135:BG146" si="6">IF(N135="zákl. prenesená",J135,0)</f>
        <v>0</v>
      </c>
      <c r="BH135" s="162">
        <f t="shared" ref="BH135:BH146" si="7">IF(N135="zníž. prenesená",J135,0)</f>
        <v>0</v>
      </c>
      <c r="BI135" s="162">
        <f t="shared" ref="BI135:BI146" si="8">IF(N135="nulová",J135,0)</f>
        <v>0</v>
      </c>
      <c r="BJ135" s="14" t="s">
        <v>91</v>
      </c>
      <c r="BK135" s="162">
        <f t="shared" ref="BK135:BK146" si="9">ROUND(I135*H135,2)</f>
        <v>0</v>
      </c>
      <c r="BL135" s="14" t="s">
        <v>146</v>
      </c>
      <c r="BM135" s="161" t="s">
        <v>1252</v>
      </c>
    </row>
    <row r="136" spans="1:65" s="2" customFormat="1" ht="24.15" customHeight="1">
      <c r="A136" s="26"/>
      <c r="B136" s="149"/>
      <c r="C136" s="150" t="s">
        <v>146</v>
      </c>
      <c r="D136" s="150" t="s">
        <v>142</v>
      </c>
      <c r="E136" s="151" t="s">
        <v>1253</v>
      </c>
      <c r="F136" s="152" t="s">
        <v>1254</v>
      </c>
      <c r="G136" s="153" t="s">
        <v>145</v>
      </c>
      <c r="H136" s="154">
        <v>135</v>
      </c>
      <c r="I136" s="155"/>
      <c r="J136" s="155">
        <f t="shared" si="0"/>
        <v>0</v>
      </c>
      <c r="K136" s="156"/>
      <c r="L136" s="27"/>
      <c r="M136" s="157" t="s">
        <v>1</v>
      </c>
      <c r="N136" s="158" t="s">
        <v>35</v>
      </c>
      <c r="O136" s="159">
        <v>0.252</v>
      </c>
      <c r="P136" s="159">
        <f t="shared" si="1"/>
        <v>34.020000000000003</v>
      </c>
      <c r="Q136" s="159">
        <v>6.1799999999999997E-3</v>
      </c>
      <c r="R136" s="159">
        <f t="shared" si="2"/>
        <v>0.83429999999999993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146</v>
      </c>
      <c r="AT136" s="161" t="s">
        <v>142</v>
      </c>
      <c r="AU136" s="161" t="s">
        <v>91</v>
      </c>
      <c r="AY136" s="14" t="s">
        <v>140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91</v>
      </c>
      <c r="BK136" s="162">
        <f t="shared" si="9"/>
        <v>0</v>
      </c>
      <c r="BL136" s="14" t="s">
        <v>146</v>
      </c>
      <c r="BM136" s="161" t="s">
        <v>1255</v>
      </c>
    </row>
    <row r="137" spans="1:65" s="2" customFormat="1" ht="16.5" customHeight="1">
      <c r="A137" s="26"/>
      <c r="B137" s="149"/>
      <c r="C137" s="150" t="s">
        <v>160</v>
      </c>
      <c r="D137" s="150" t="s">
        <v>142</v>
      </c>
      <c r="E137" s="151" t="s">
        <v>205</v>
      </c>
      <c r="F137" s="152" t="s">
        <v>206</v>
      </c>
      <c r="G137" s="153" t="s">
        <v>145</v>
      </c>
      <c r="H137" s="154">
        <v>328.92</v>
      </c>
      <c r="I137" s="155"/>
      <c r="J137" s="155">
        <f t="shared" si="0"/>
        <v>0</v>
      </c>
      <c r="K137" s="156"/>
      <c r="L137" s="27"/>
      <c r="M137" s="157" t="s">
        <v>1</v>
      </c>
      <c r="N137" s="158" t="s">
        <v>35</v>
      </c>
      <c r="O137" s="159">
        <v>0.32400000000000001</v>
      </c>
      <c r="P137" s="159">
        <f t="shared" si="1"/>
        <v>106.57008</v>
      </c>
      <c r="Q137" s="159">
        <v>5.0000000000000002E-5</v>
      </c>
      <c r="R137" s="159">
        <f t="shared" si="2"/>
        <v>1.6446000000000002E-2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146</v>
      </c>
      <c r="AT137" s="161" t="s">
        <v>142</v>
      </c>
      <c r="AU137" s="161" t="s">
        <v>91</v>
      </c>
      <c r="AY137" s="14" t="s">
        <v>140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91</v>
      </c>
      <c r="BK137" s="162">
        <f t="shared" si="9"/>
        <v>0</v>
      </c>
      <c r="BL137" s="14" t="s">
        <v>146</v>
      </c>
      <c r="BM137" s="161" t="s">
        <v>1256</v>
      </c>
    </row>
    <row r="138" spans="1:65" s="2" customFormat="1" ht="24.15" customHeight="1">
      <c r="A138" s="26"/>
      <c r="B138" s="149"/>
      <c r="C138" s="150" t="s">
        <v>148</v>
      </c>
      <c r="D138" s="150" t="s">
        <v>142</v>
      </c>
      <c r="E138" s="151" t="s">
        <v>1257</v>
      </c>
      <c r="F138" s="152" t="s">
        <v>1258</v>
      </c>
      <c r="G138" s="153" t="s">
        <v>897</v>
      </c>
      <c r="H138" s="154">
        <v>540</v>
      </c>
      <c r="I138" s="155"/>
      <c r="J138" s="155">
        <f t="shared" si="0"/>
        <v>0</v>
      </c>
      <c r="K138" s="156"/>
      <c r="L138" s="27"/>
      <c r="M138" s="157" t="s">
        <v>1</v>
      </c>
      <c r="N138" s="158" t="s">
        <v>35</v>
      </c>
      <c r="O138" s="159">
        <v>2.4819999999999998E-2</v>
      </c>
      <c r="P138" s="159">
        <f t="shared" si="1"/>
        <v>13.402799999999999</v>
      </c>
      <c r="Q138" s="159">
        <v>3.0000000000000001E-5</v>
      </c>
      <c r="R138" s="159">
        <f t="shared" si="2"/>
        <v>1.6199999999999999E-2</v>
      </c>
      <c r="S138" s="159">
        <v>4.0999999999999999E-4</v>
      </c>
      <c r="T138" s="160">
        <f t="shared" si="3"/>
        <v>0.22139999999999999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146</v>
      </c>
      <c r="AT138" s="161" t="s">
        <v>142</v>
      </c>
      <c r="AU138" s="161" t="s">
        <v>91</v>
      </c>
      <c r="AY138" s="14" t="s">
        <v>140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91</v>
      </c>
      <c r="BK138" s="162">
        <f t="shared" si="9"/>
        <v>0</v>
      </c>
      <c r="BL138" s="14" t="s">
        <v>146</v>
      </c>
      <c r="BM138" s="161" t="s">
        <v>1259</v>
      </c>
    </row>
    <row r="139" spans="1:65" s="2" customFormat="1" ht="37.950000000000003" customHeight="1">
      <c r="A139" s="26"/>
      <c r="B139" s="149"/>
      <c r="C139" s="150" t="s">
        <v>167</v>
      </c>
      <c r="D139" s="150" t="s">
        <v>142</v>
      </c>
      <c r="E139" s="151" t="s">
        <v>1260</v>
      </c>
      <c r="F139" s="152" t="s">
        <v>1261</v>
      </c>
      <c r="G139" s="153" t="s">
        <v>211</v>
      </c>
      <c r="H139" s="154">
        <v>121</v>
      </c>
      <c r="I139" s="155"/>
      <c r="J139" s="155">
        <f t="shared" si="0"/>
        <v>0</v>
      </c>
      <c r="K139" s="156"/>
      <c r="L139" s="27"/>
      <c r="M139" s="157" t="s">
        <v>1</v>
      </c>
      <c r="N139" s="158" t="s">
        <v>35</v>
      </c>
      <c r="O139" s="159">
        <v>0.21632000000000001</v>
      </c>
      <c r="P139" s="159">
        <f t="shared" si="1"/>
        <v>26.174720000000001</v>
      </c>
      <c r="Q139" s="159">
        <v>0</v>
      </c>
      <c r="R139" s="159">
        <f t="shared" si="2"/>
        <v>0</v>
      </c>
      <c r="S139" s="159">
        <v>6.0000000000000001E-3</v>
      </c>
      <c r="T139" s="160">
        <f t="shared" si="3"/>
        <v>0.72599999999999998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146</v>
      </c>
      <c r="AT139" s="161" t="s">
        <v>142</v>
      </c>
      <c r="AU139" s="161" t="s">
        <v>91</v>
      </c>
      <c r="AY139" s="14" t="s">
        <v>140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91</v>
      </c>
      <c r="BK139" s="162">
        <f t="shared" si="9"/>
        <v>0</v>
      </c>
      <c r="BL139" s="14" t="s">
        <v>146</v>
      </c>
      <c r="BM139" s="161" t="s">
        <v>1262</v>
      </c>
    </row>
    <row r="140" spans="1:65" s="2" customFormat="1" ht="24.15" customHeight="1">
      <c r="A140" s="26"/>
      <c r="B140" s="149"/>
      <c r="C140" s="150" t="s">
        <v>171</v>
      </c>
      <c r="D140" s="150" t="s">
        <v>142</v>
      </c>
      <c r="E140" s="151" t="s">
        <v>237</v>
      </c>
      <c r="F140" s="152" t="s">
        <v>238</v>
      </c>
      <c r="G140" s="153" t="s">
        <v>239</v>
      </c>
      <c r="H140" s="154">
        <v>0.94699999999999995</v>
      </c>
      <c r="I140" s="155"/>
      <c r="J140" s="155">
        <f t="shared" si="0"/>
        <v>0</v>
      </c>
      <c r="K140" s="156"/>
      <c r="L140" s="27"/>
      <c r="M140" s="157" t="s">
        <v>1</v>
      </c>
      <c r="N140" s="158" t="s">
        <v>35</v>
      </c>
      <c r="O140" s="159">
        <v>0.88200000000000001</v>
      </c>
      <c r="P140" s="159">
        <f t="shared" si="1"/>
        <v>0.83525399999999994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146</v>
      </c>
      <c r="AT140" s="161" t="s">
        <v>142</v>
      </c>
      <c r="AU140" s="161" t="s">
        <v>91</v>
      </c>
      <c r="AY140" s="14" t="s">
        <v>140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91</v>
      </c>
      <c r="BK140" s="162">
        <f t="shared" si="9"/>
        <v>0</v>
      </c>
      <c r="BL140" s="14" t="s">
        <v>146</v>
      </c>
      <c r="BM140" s="161" t="s">
        <v>1263</v>
      </c>
    </row>
    <row r="141" spans="1:65" s="2" customFormat="1" ht="21.75" customHeight="1">
      <c r="A141" s="26"/>
      <c r="B141" s="149"/>
      <c r="C141" s="150" t="s">
        <v>175</v>
      </c>
      <c r="D141" s="150" t="s">
        <v>142</v>
      </c>
      <c r="E141" s="151" t="s">
        <v>242</v>
      </c>
      <c r="F141" s="152" t="s">
        <v>243</v>
      </c>
      <c r="G141" s="153" t="s">
        <v>239</v>
      </c>
      <c r="H141" s="154">
        <v>0.94699999999999995</v>
      </c>
      <c r="I141" s="155"/>
      <c r="J141" s="155">
        <f t="shared" si="0"/>
        <v>0</v>
      </c>
      <c r="K141" s="156"/>
      <c r="L141" s="27"/>
      <c r="M141" s="157" t="s">
        <v>1</v>
      </c>
      <c r="N141" s="158" t="s">
        <v>35</v>
      </c>
      <c r="O141" s="159">
        <v>0.59799999999999998</v>
      </c>
      <c r="P141" s="159">
        <f t="shared" si="1"/>
        <v>0.56630599999999998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146</v>
      </c>
      <c r="AT141" s="161" t="s">
        <v>142</v>
      </c>
      <c r="AU141" s="161" t="s">
        <v>91</v>
      </c>
      <c r="AY141" s="14" t="s">
        <v>140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91</v>
      </c>
      <c r="BK141" s="162">
        <f t="shared" si="9"/>
        <v>0</v>
      </c>
      <c r="BL141" s="14" t="s">
        <v>146</v>
      </c>
      <c r="BM141" s="161" t="s">
        <v>1264</v>
      </c>
    </row>
    <row r="142" spans="1:65" s="2" customFormat="1" ht="24.15" customHeight="1">
      <c r="A142" s="26"/>
      <c r="B142" s="149"/>
      <c r="C142" s="150" t="s">
        <v>179</v>
      </c>
      <c r="D142" s="150" t="s">
        <v>142</v>
      </c>
      <c r="E142" s="151" t="s">
        <v>246</v>
      </c>
      <c r="F142" s="152" t="s">
        <v>247</v>
      </c>
      <c r="G142" s="153" t="s">
        <v>239</v>
      </c>
      <c r="H142" s="154">
        <v>9.4700000000000006</v>
      </c>
      <c r="I142" s="155"/>
      <c r="J142" s="155">
        <f t="shared" si="0"/>
        <v>0</v>
      </c>
      <c r="K142" s="156"/>
      <c r="L142" s="27"/>
      <c r="M142" s="157" t="s">
        <v>1</v>
      </c>
      <c r="N142" s="158" t="s">
        <v>35</v>
      </c>
      <c r="O142" s="159">
        <v>7.0000000000000001E-3</v>
      </c>
      <c r="P142" s="159">
        <f t="shared" si="1"/>
        <v>6.6290000000000002E-2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146</v>
      </c>
      <c r="AT142" s="161" t="s">
        <v>142</v>
      </c>
      <c r="AU142" s="161" t="s">
        <v>91</v>
      </c>
      <c r="AY142" s="14" t="s">
        <v>140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91</v>
      </c>
      <c r="BK142" s="162">
        <f t="shared" si="9"/>
        <v>0</v>
      </c>
      <c r="BL142" s="14" t="s">
        <v>146</v>
      </c>
      <c r="BM142" s="161" t="s">
        <v>1265</v>
      </c>
    </row>
    <row r="143" spans="1:65" s="2" customFormat="1" ht="24.15" customHeight="1">
      <c r="A143" s="26"/>
      <c r="B143" s="149"/>
      <c r="C143" s="150" t="s">
        <v>183</v>
      </c>
      <c r="D143" s="150" t="s">
        <v>142</v>
      </c>
      <c r="E143" s="151" t="s">
        <v>250</v>
      </c>
      <c r="F143" s="152" t="s">
        <v>251</v>
      </c>
      <c r="G143" s="153" t="s">
        <v>239</v>
      </c>
      <c r="H143" s="154">
        <v>0.94699999999999995</v>
      </c>
      <c r="I143" s="155"/>
      <c r="J143" s="155">
        <f t="shared" si="0"/>
        <v>0</v>
      </c>
      <c r="K143" s="156"/>
      <c r="L143" s="27"/>
      <c r="M143" s="157" t="s">
        <v>1</v>
      </c>
      <c r="N143" s="158" t="s">
        <v>35</v>
      </c>
      <c r="O143" s="159">
        <v>0.89</v>
      </c>
      <c r="P143" s="159">
        <f t="shared" si="1"/>
        <v>0.84282999999999997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146</v>
      </c>
      <c r="AT143" s="161" t="s">
        <v>142</v>
      </c>
      <c r="AU143" s="161" t="s">
        <v>91</v>
      </c>
      <c r="AY143" s="14" t="s">
        <v>140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91</v>
      </c>
      <c r="BK143" s="162">
        <f t="shared" si="9"/>
        <v>0</v>
      </c>
      <c r="BL143" s="14" t="s">
        <v>146</v>
      </c>
      <c r="BM143" s="161" t="s">
        <v>1266</v>
      </c>
    </row>
    <row r="144" spans="1:65" s="2" customFormat="1" ht="24.15" customHeight="1">
      <c r="A144" s="26"/>
      <c r="B144" s="149"/>
      <c r="C144" s="150" t="s">
        <v>187</v>
      </c>
      <c r="D144" s="150" t="s">
        <v>142</v>
      </c>
      <c r="E144" s="151" t="s">
        <v>254</v>
      </c>
      <c r="F144" s="152" t="s">
        <v>255</v>
      </c>
      <c r="G144" s="153" t="s">
        <v>239</v>
      </c>
      <c r="H144" s="154">
        <v>4.7350000000000003</v>
      </c>
      <c r="I144" s="155"/>
      <c r="J144" s="155">
        <f t="shared" si="0"/>
        <v>0</v>
      </c>
      <c r="K144" s="156"/>
      <c r="L144" s="27"/>
      <c r="M144" s="157" t="s">
        <v>1</v>
      </c>
      <c r="N144" s="158" t="s">
        <v>35</v>
      </c>
      <c r="O144" s="159">
        <v>0.1</v>
      </c>
      <c r="P144" s="159">
        <f t="shared" si="1"/>
        <v>0.47350000000000003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146</v>
      </c>
      <c r="AT144" s="161" t="s">
        <v>142</v>
      </c>
      <c r="AU144" s="161" t="s">
        <v>91</v>
      </c>
      <c r="AY144" s="14" t="s">
        <v>140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91</v>
      </c>
      <c r="BK144" s="162">
        <f t="shared" si="9"/>
        <v>0</v>
      </c>
      <c r="BL144" s="14" t="s">
        <v>146</v>
      </c>
      <c r="BM144" s="161" t="s">
        <v>1267</v>
      </c>
    </row>
    <row r="145" spans="1:65" s="2" customFormat="1" ht="24.15" customHeight="1">
      <c r="A145" s="26"/>
      <c r="B145" s="149"/>
      <c r="C145" s="150" t="s">
        <v>192</v>
      </c>
      <c r="D145" s="150" t="s">
        <v>142</v>
      </c>
      <c r="E145" s="151" t="s">
        <v>258</v>
      </c>
      <c r="F145" s="152" t="s">
        <v>259</v>
      </c>
      <c r="G145" s="153" t="s">
        <v>239</v>
      </c>
      <c r="H145" s="154">
        <v>0.94699999999999995</v>
      </c>
      <c r="I145" s="155"/>
      <c r="J145" s="155">
        <f t="shared" si="0"/>
        <v>0</v>
      </c>
      <c r="K145" s="156"/>
      <c r="L145" s="27"/>
      <c r="M145" s="157" t="s">
        <v>1</v>
      </c>
      <c r="N145" s="158" t="s">
        <v>35</v>
      </c>
      <c r="O145" s="159">
        <v>0.749</v>
      </c>
      <c r="P145" s="159">
        <f t="shared" si="1"/>
        <v>0.70930300000000002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146</v>
      </c>
      <c r="AT145" s="161" t="s">
        <v>142</v>
      </c>
      <c r="AU145" s="161" t="s">
        <v>91</v>
      </c>
      <c r="AY145" s="14" t="s">
        <v>140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91</v>
      </c>
      <c r="BK145" s="162">
        <f t="shared" si="9"/>
        <v>0</v>
      </c>
      <c r="BL145" s="14" t="s">
        <v>146</v>
      </c>
      <c r="BM145" s="161" t="s">
        <v>1268</v>
      </c>
    </row>
    <row r="146" spans="1:65" s="2" customFormat="1" ht="24.15" customHeight="1">
      <c r="A146" s="26"/>
      <c r="B146" s="149"/>
      <c r="C146" s="150" t="s">
        <v>196</v>
      </c>
      <c r="D146" s="150" t="s">
        <v>142</v>
      </c>
      <c r="E146" s="151" t="s">
        <v>262</v>
      </c>
      <c r="F146" s="152" t="s">
        <v>263</v>
      </c>
      <c r="G146" s="153" t="s">
        <v>239</v>
      </c>
      <c r="H146" s="154">
        <v>0.94699999999999995</v>
      </c>
      <c r="I146" s="155"/>
      <c r="J146" s="155">
        <f t="shared" si="0"/>
        <v>0</v>
      </c>
      <c r="K146" s="156"/>
      <c r="L146" s="27"/>
      <c r="M146" s="157" t="s">
        <v>1</v>
      </c>
      <c r="N146" s="158" t="s">
        <v>35</v>
      </c>
      <c r="O146" s="159">
        <v>0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146</v>
      </c>
      <c r="AT146" s="161" t="s">
        <v>142</v>
      </c>
      <c r="AU146" s="161" t="s">
        <v>91</v>
      </c>
      <c r="AY146" s="14" t="s">
        <v>140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91</v>
      </c>
      <c r="BK146" s="162">
        <f t="shared" si="9"/>
        <v>0</v>
      </c>
      <c r="BL146" s="14" t="s">
        <v>146</v>
      </c>
      <c r="BM146" s="161" t="s">
        <v>1269</v>
      </c>
    </row>
    <row r="147" spans="1:65" s="12" customFormat="1" ht="22.95" customHeight="1">
      <c r="B147" s="137"/>
      <c r="D147" s="138" t="s">
        <v>68</v>
      </c>
      <c r="E147" s="147" t="s">
        <v>265</v>
      </c>
      <c r="F147" s="147" t="s">
        <v>266</v>
      </c>
      <c r="J147" s="148">
        <f>BK147</f>
        <v>0</v>
      </c>
      <c r="L147" s="137"/>
      <c r="M147" s="141"/>
      <c r="N147" s="142"/>
      <c r="O147" s="142"/>
      <c r="P147" s="143">
        <f>P148</f>
        <v>3.7363709999999997</v>
      </c>
      <c r="Q147" s="142"/>
      <c r="R147" s="143">
        <f>R148</f>
        <v>0</v>
      </c>
      <c r="S147" s="142"/>
      <c r="T147" s="144">
        <f>T148</f>
        <v>0</v>
      </c>
      <c r="AR147" s="138" t="s">
        <v>77</v>
      </c>
      <c r="AT147" s="145" t="s">
        <v>68</v>
      </c>
      <c r="AU147" s="145" t="s">
        <v>77</v>
      </c>
      <c r="AY147" s="138" t="s">
        <v>140</v>
      </c>
      <c r="BK147" s="146">
        <f>BK148</f>
        <v>0</v>
      </c>
    </row>
    <row r="148" spans="1:65" s="2" customFormat="1" ht="24.15" customHeight="1">
      <c r="A148" s="26"/>
      <c r="B148" s="149"/>
      <c r="C148" s="150" t="s">
        <v>200</v>
      </c>
      <c r="D148" s="150" t="s">
        <v>142</v>
      </c>
      <c r="E148" s="151" t="s">
        <v>268</v>
      </c>
      <c r="F148" s="152" t="s">
        <v>269</v>
      </c>
      <c r="G148" s="153" t="s">
        <v>239</v>
      </c>
      <c r="H148" s="154">
        <v>1.5169999999999999</v>
      </c>
      <c r="I148" s="155"/>
      <c r="J148" s="155">
        <f>ROUND(I148*H148,2)</f>
        <v>0</v>
      </c>
      <c r="K148" s="156"/>
      <c r="L148" s="27"/>
      <c r="M148" s="157" t="s">
        <v>1</v>
      </c>
      <c r="N148" s="158" t="s">
        <v>35</v>
      </c>
      <c r="O148" s="159">
        <v>2.4630000000000001</v>
      </c>
      <c r="P148" s="159">
        <f>O148*H148</f>
        <v>3.7363709999999997</v>
      </c>
      <c r="Q148" s="159">
        <v>0</v>
      </c>
      <c r="R148" s="159">
        <f>Q148*H148</f>
        <v>0</v>
      </c>
      <c r="S148" s="159">
        <v>0</v>
      </c>
      <c r="T148" s="16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146</v>
      </c>
      <c r="AT148" s="161" t="s">
        <v>142</v>
      </c>
      <c r="AU148" s="161" t="s">
        <v>91</v>
      </c>
      <c r="AY148" s="14" t="s">
        <v>140</v>
      </c>
      <c r="BE148" s="162">
        <f>IF(N148="základná",J148,0)</f>
        <v>0</v>
      </c>
      <c r="BF148" s="162">
        <f>IF(N148="znížená",J148,0)</f>
        <v>0</v>
      </c>
      <c r="BG148" s="162">
        <f>IF(N148="zákl. prenesená",J148,0)</f>
        <v>0</v>
      </c>
      <c r="BH148" s="162">
        <f>IF(N148="zníž. prenesená",J148,0)</f>
        <v>0</v>
      </c>
      <c r="BI148" s="162">
        <f>IF(N148="nulová",J148,0)</f>
        <v>0</v>
      </c>
      <c r="BJ148" s="14" t="s">
        <v>91</v>
      </c>
      <c r="BK148" s="162">
        <f>ROUND(I148*H148,2)</f>
        <v>0</v>
      </c>
      <c r="BL148" s="14" t="s">
        <v>146</v>
      </c>
      <c r="BM148" s="161" t="s">
        <v>1270</v>
      </c>
    </row>
    <row r="149" spans="1:65" s="12" customFormat="1" ht="25.95" customHeight="1">
      <c r="B149" s="137"/>
      <c r="D149" s="138" t="s">
        <v>68</v>
      </c>
      <c r="E149" s="139" t="s">
        <v>271</v>
      </c>
      <c r="F149" s="139" t="s">
        <v>272</v>
      </c>
      <c r="J149" s="140">
        <f>BK149</f>
        <v>0</v>
      </c>
      <c r="L149" s="137"/>
      <c r="M149" s="141"/>
      <c r="N149" s="142"/>
      <c r="O149" s="142"/>
      <c r="P149" s="143">
        <f>P150</f>
        <v>31.906800000000004</v>
      </c>
      <c r="Q149" s="142"/>
      <c r="R149" s="143">
        <f>R150</f>
        <v>5.203E-2</v>
      </c>
      <c r="S149" s="142"/>
      <c r="T149" s="144">
        <f>T150</f>
        <v>0</v>
      </c>
      <c r="AR149" s="138" t="s">
        <v>91</v>
      </c>
      <c r="AT149" s="145" t="s">
        <v>68</v>
      </c>
      <c r="AU149" s="145" t="s">
        <v>69</v>
      </c>
      <c r="AY149" s="138" t="s">
        <v>140</v>
      </c>
      <c r="BK149" s="146">
        <f>BK150</f>
        <v>0</v>
      </c>
    </row>
    <row r="150" spans="1:65" s="12" customFormat="1" ht="22.95" customHeight="1">
      <c r="B150" s="137"/>
      <c r="D150" s="138" t="s">
        <v>68</v>
      </c>
      <c r="E150" s="147" t="s">
        <v>513</v>
      </c>
      <c r="F150" s="147" t="s">
        <v>514</v>
      </c>
      <c r="J150" s="148">
        <f>BK150</f>
        <v>0</v>
      </c>
      <c r="L150" s="137"/>
      <c r="M150" s="141"/>
      <c r="N150" s="142"/>
      <c r="O150" s="142"/>
      <c r="P150" s="143">
        <f>SUM(P151:P153)</f>
        <v>31.906800000000004</v>
      </c>
      <c r="Q150" s="142"/>
      <c r="R150" s="143">
        <f>SUM(R151:R153)</f>
        <v>5.203E-2</v>
      </c>
      <c r="S150" s="142"/>
      <c r="T150" s="144">
        <f>SUM(T151:T153)</f>
        <v>0</v>
      </c>
      <c r="AR150" s="138" t="s">
        <v>91</v>
      </c>
      <c r="AT150" s="145" t="s">
        <v>68</v>
      </c>
      <c r="AU150" s="145" t="s">
        <v>77</v>
      </c>
      <c r="AY150" s="138" t="s">
        <v>140</v>
      </c>
      <c r="BK150" s="146">
        <f>SUM(BK151:BK153)</f>
        <v>0</v>
      </c>
    </row>
    <row r="151" spans="1:65" s="2" customFormat="1" ht="24.15" customHeight="1">
      <c r="A151" s="26"/>
      <c r="B151" s="149"/>
      <c r="C151" s="150" t="s">
        <v>204</v>
      </c>
      <c r="D151" s="150" t="s">
        <v>142</v>
      </c>
      <c r="E151" s="151" t="s">
        <v>521</v>
      </c>
      <c r="F151" s="152" t="s">
        <v>522</v>
      </c>
      <c r="G151" s="153" t="s">
        <v>145</v>
      </c>
      <c r="H151" s="154">
        <v>328.92</v>
      </c>
      <c r="I151" s="155"/>
      <c r="J151" s="155">
        <f>ROUND(I151*H151,2)</f>
        <v>0</v>
      </c>
      <c r="K151" s="156"/>
      <c r="L151" s="27"/>
      <c r="M151" s="157" t="s">
        <v>1</v>
      </c>
      <c r="N151" s="158" t="s">
        <v>35</v>
      </c>
      <c r="O151" s="159">
        <v>6.5000000000000002E-2</v>
      </c>
      <c r="P151" s="159">
        <f>O151*H151</f>
        <v>21.379800000000003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204</v>
      </c>
      <c r="AT151" s="161" t="s">
        <v>142</v>
      </c>
      <c r="AU151" s="161" t="s">
        <v>91</v>
      </c>
      <c r="AY151" s="14" t="s">
        <v>140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91</v>
      </c>
      <c r="BK151" s="162">
        <f>ROUND(I151*H151,2)</f>
        <v>0</v>
      </c>
      <c r="BL151" s="14" t="s">
        <v>204</v>
      </c>
      <c r="BM151" s="161" t="s">
        <v>1271</v>
      </c>
    </row>
    <row r="152" spans="1:65" s="2" customFormat="1" ht="37.950000000000003" customHeight="1">
      <c r="A152" s="26"/>
      <c r="B152" s="149"/>
      <c r="C152" s="150" t="s">
        <v>208</v>
      </c>
      <c r="D152" s="150" t="s">
        <v>142</v>
      </c>
      <c r="E152" s="151" t="s">
        <v>1272</v>
      </c>
      <c r="F152" s="152" t="s">
        <v>1302</v>
      </c>
      <c r="G152" s="153" t="s">
        <v>145</v>
      </c>
      <c r="H152" s="154">
        <v>121</v>
      </c>
      <c r="I152" s="155"/>
      <c r="J152" s="155">
        <f>ROUND(I152*H152,2)</f>
        <v>0</v>
      </c>
      <c r="K152" s="156"/>
      <c r="L152" s="27"/>
      <c r="M152" s="157" t="s">
        <v>1</v>
      </c>
      <c r="N152" s="158" t="s">
        <v>35</v>
      </c>
      <c r="O152" s="159">
        <v>3.4000000000000002E-2</v>
      </c>
      <c r="P152" s="159">
        <f>O152*H152</f>
        <v>4.1139999999999999</v>
      </c>
      <c r="Q152" s="159">
        <v>1E-4</v>
      </c>
      <c r="R152" s="159">
        <f>Q152*H152</f>
        <v>1.2100000000000001E-2</v>
      </c>
      <c r="S152" s="159">
        <v>0</v>
      </c>
      <c r="T152" s="160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204</v>
      </c>
      <c r="AT152" s="161" t="s">
        <v>142</v>
      </c>
      <c r="AU152" s="161" t="s">
        <v>91</v>
      </c>
      <c r="AY152" s="14" t="s">
        <v>140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4" t="s">
        <v>91</v>
      </c>
      <c r="BK152" s="162">
        <f>ROUND(I152*H152,2)</f>
        <v>0</v>
      </c>
      <c r="BL152" s="14" t="s">
        <v>204</v>
      </c>
      <c r="BM152" s="161" t="s">
        <v>1273</v>
      </c>
    </row>
    <row r="153" spans="1:65" s="2" customFormat="1" ht="37.950000000000003" customHeight="1">
      <c r="A153" s="26"/>
      <c r="B153" s="149"/>
      <c r="C153" s="150" t="s">
        <v>213</v>
      </c>
      <c r="D153" s="150" t="s">
        <v>142</v>
      </c>
      <c r="E153" s="151" t="s">
        <v>1274</v>
      </c>
      <c r="F153" s="152" t="s">
        <v>1303</v>
      </c>
      <c r="G153" s="153" t="s">
        <v>145</v>
      </c>
      <c r="H153" s="154">
        <v>121</v>
      </c>
      <c r="I153" s="155"/>
      <c r="J153" s="155">
        <f>ROUND(I153*H153,2)</f>
        <v>0</v>
      </c>
      <c r="K153" s="156"/>
      <c r="L153" s="27"/>
      <c r="M153" s="157" t="s">
        <v>1</v>
      </c>
      <c r="N153" s="158" t="s">
        <v>35</v>
      </c>
      <c r="O153" s="159">
        <v>5.2999999999999999E-2</v>
      </c>
      <c r="P153" s="159">
        <f>O153*H153</f>
        <v>6.4130000000000003</v>
      </c>
      <c r="Q153" s="159">
        <v>3.3E-4</v>
      </c>
      <c r="R153" s="159">
        <f>Q153*H153</f>
        <v>3.993E-2</v>
      </c>
      <c r="S153" s="159">
        <v>0</v>
      </c>
      <c r="T153" s="160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204</v>
      </c>
      <c r="AT153" s="161" t="s">
        <v>142</v>
      </c>
      <c r="AU153" s="161" t="s">
        <v>91</v>
      </c>
      <c r="AY153" s="14" t="s">
        <v>140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4" t="s">
        <v>91</v>
      </c>
      <c r="BK153" s="162">
        <f>ROUND(I153*H153,2)</f>
        <v>0</v>
      </c>
      <c r="BL153" s="14" t="s">
        <v>204</v>
      </c>
      <c r="BM153" s="161" t="s">
        <v>1275</v>
      </c>
    </row>
    <row r="154" spans="1:65" s="12" customFormat="1" ht="25.95" customHeight="1">
      <c r="B154" s="137"/>
      <c r="D154" s="138" t="s">
        <v>68</v>
      </c>
      <c r="E154" s="139" t="s">
        <v>314</v>
      </c>
      <c r="F154" s="139" t="s">
        <v>383</v>
      </c>
      <c r="J154" s="140">
        <f>BK154</f>
        <v>0</v>
      </c>
      <c r="L154" s="137"/>
      <c r="M154" s="141"/>
      <c r="N154" s="142"/>
      <c r="O154" s="142"/>
      <c r="P154" s="143">
        <f>P155</f>
        <v>0</v>
      </c>
      <c r="Q154" s="142"/>
      <c r="R154" s="143">
        <f>R155</f>
        <v>0</v>
      </c>
      <c r="S154" s="142"/>
      <c r="T154" s="144">
        <f>T155</f>
        <v>0</v>
      </c>
      <c r="AR154" s="138" t="s">
        <v>153</v>
      </c>
      <c r="AT154" s="145" t="s">
        <v>68</v>
      </c>
      <c r="AU154" s="145" t="s">
        <v>69</v>
      </c>
      <c r="AY154" s="138" t="s">
        <v>140</v>
      </c>
      <c r="BK154" s="146">
        <f>BK155</f>
        <v>0</v>
      </c>
    </row>
    <row r="155" spans="1:65" s="12" customFormat="1" ht="22.95" customHeight="1">
      <c r="B155" s="137"/>
      <c r="D155" s="138" t="s">
        <v>68</v>
      </c>
      <c r="E155" s="147" t="s">
        <v>1276</v>
      </c>
      <c r="F155" s="147" t="s">
        <v>1277</v>
      </c>
      <c r="J155" s="148">
        <f>BK155</f>
        <v>0</v>
      </c>
      <c r="L155" s="137"/>
      <c r="M155" s="141"/>
      <c r="N155" s="142"/>
      <c r="O155" s="142"/>
      <c r="P155" s="143">
        <f>P156+SUM(P157:P164)</f>
        <v>0</v>
      </c>
      <c r="Q155" s="142"/>
      <c r="R155" s="143">
        <f>R156+SUM(R157:R164)</f>
        <v>0</v>
      </c>
      <c r="S155" s="142"/>
      <c r="T155" s="144">
        <f>T156+SUM(T157:T164)</f>
        <v>0</v>
      </c>
      <c r="AR155" s="138" t="s">
        <v>77</v>
      </c>
      <c r="AT155" s="145" t="s">
        <v>68</v>
      </c>
      <c r="AU155" s="145" t="s">
        <v>77</v>
      </c>
      <c r="AY155" s="138" t="s">
        <v>140</v>
      </c>
      <c r="BK155" s="146">
        <f>BK156+SUM(BK157:BK164)</f>
        <v>0</v>
      </c>
    </row>
    <row r="156" spans="1:65" s="2" customFormat="1" ht="49.2" customHeight="1">
      <c r="A156" s="26"/>
      <c r="B156" s="149"/>
      <c r="C156" s="150" t="s">
        <v>217</v>
      </c>
      <c r="D156" s="150" t="s">
        <v>142</v>
      </c>
      <c r="E156" s="151" t="s">
        <v>1278</v>
      </c>
      <c r="F156" s="152" t="s">
        <v>1304</v>
      </c>
      <c r="G156" s="153" t="s">
        <v>343</v>
      </c>
      <c r="H156" s="154">
        <v>12</v>
      </c>
      <c r="I156" s="155"/>
      <c r="J156" s="155">
        <f t="shared" ref="J156:J163" si="10">ROUND(I156*H156,2)</f>
        <v>0</v>
      </c>
      <c r="K156" s="156"/>
      <c r="L156" s="27"/>
      <c r="M156" s="157" t="s">
        <v>1</v>
      </c>
      <c r="N156" s="158" t="s">
        <v>35</v>
      </c>
      <c r="O156" s="159">
        <v>0</v>
      </c>
      <c r="P156" s="159">
        <f t="shared" ref="P156:P163" si="11">O156*H156</f>
        <v>0</v>
      </c>
      <c r="Q156" s="159">
        <v>0</v>
      </c>
      <c r="R156" s="159">
        <f t="shared" ref="R156:R163" si="12">Q156*H156</f>
        <v>0</v>
      </c>
      <c r="S156" s="159">
        <v>0</v>
      </c>
      <c r="T156" s="160">
        <f t="shared" ref="T156:T163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146</v>
      </c>
      <c r="AT156" s="161" t="s">
        <v>142</v>
      </c>
      <c r="AU156" s="161" t="s">
        <v>91</v>
      </c>
      <c r="AY156" s="14" t="s">
        <v>140</v>
      </c>
      <c r="BE156" s="162">
        <f t="shared" ref="BE156:BE163" si="14">IF(N156="základná",J156,0)</f>
        <v>0</v>
      </c>
      <c r="BF156" s="162">
        <f t="shared" ref="BF156:BF163" si="15">IF(N156="znížená",J156,0)</f>
        <v>0</v>
      </c>
      <c r="BG156" s="162">
        <f t="shared" ref="BG156:BG163" si="16">IF(N156="zákl. prenesená",J156,0)</f>
        <v>0</v>
      </c>
      <c r="BH156" s="162">
        <f t="shared" ref="BH156:BH163" si="17">IF(N156="zníž. prenesená",J156,0)</f>
        <v>0</v>
      </c>
      <c r="BI156" s="162">
        <f t="shared" ref="BI156:BI163" si="18">IF(N156="nulová",J156,0)</f>
        <v>0</v>
      </c>
      <c r="BJ156" s="14" t="s">
        <v>91</v>
      </c>
      <c r="BK156" s="162">
        <f t="shared" ref="BK156:BK163" si="19">ROUND(I156*H156,2)</f>
        <v>0</v>
      </c>
      <c r="BL156" s="14" t="s">
        <v>146</v>
      </c>
      <c r="BM156" s="161" t="s">
        <v>187</v>
      </c>
    </row>
    <row r="157" spans="1:65" s="2" customFormat="1" ht="78" customHeight="1">
      <c r="A157" s="26"/>
      <c r="B157" s="149"/>
      <c r="C157" s="163" t="s">
        <v>7</v>
      </c>
      <c r="D157" s="163" t="s">
        <v>314</v>
      </c>
      <c r="E157" s="164" t="s">
        <v>1279</v>
      </c>
      <c r="F157" s="165" t="s">
        <v>1300</v>
      </c>
      <c r="G157" s="166" t="s">
        <v>343</v>
      </c>
      <c r="H157" s="167">
        <v>12</v>
      </c>
      <c r="I157" s="168"/>
      <c r="J157" s="168">
        <f t="shared" si="10"/>
        <v>0</v>
      </c>
      <c r="K157" s="169"/>
      <c r="L157" s="170"/>
      <c r="M157" s="171" t="s">
        <v>1</v>
      </c>
      <c r="N157" s="172" t="s">
        <v>35</v>
      </c>
      <c r="O157" s="159">
        <v>0</v>
      </c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171</v>
      </c>
      <c r="AT157" s="161" t="s">
        <v>314</v>
      </c>
      <c r="AU157" s="161" t="s">
        <v>91</v>
      </c>
      <c r="AY157" s="14" t="s">
        <v>140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4" t="s">
        <v>91</v>
      </c>
      <c r="BK157" s="162">
        <f t="shared" si="19"/>
        <v>0</v>
      </c>
      <c r="BL157" s="14" t="s">
        <v>146</v>
      </c>
      <c r="BM157" s="161" t="s">
        <v>196</v>
      </c>
    </row>
    <row r="158" spans="1:65" s="2" customFormat="1" ht="21.75" customHeight="1">
      <c r="A158" s="26"/>
      <c r="B158" s="149"/>
      <c r="C158" s="163" t="s">
        <v>224</v>
      </c>
      <c r="D158" s="163" t="s">
        <v>314</v>
      </c>
      <c r="E158" s="164" t="s">
        <v>1280</v>
      </c>
      <c r="F158" s="165" t="s">
        <v>1281</v>
      </c>
      <c r="G158" s="166" t="s">
        <v>343</v>
      </c>
      <c r="H158" s="167">
        <v>12</v>
      </c>
      <c r="I158" s="168"/>
      <c r="J158" s="168">
        <f t="shared" si="10"/>
        <v>0</v>
      </c>
      <c r="K158" s="169"/>
      <c r="L158" s="170"/>
      <c r="M158" s="171" t="s">
        <v>1</v>
      </c>
      <c r="N158" s="172" t="s">
        <v>35</v>
      </c>
      <c r="O158" s="159">
        <v>0</v>
      </c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171</v>
      </c>
      <c r="AT158" s="161" t="s">
        <v>314</v>
      </c>
      <c r="AU158" s="161" t="s">
        <v>91</v>
      </c>
      <c r="AY158" s="14" t="s">
        <v>140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4" t="s">
        <v>91</v>
      </c>
      <c r="BK158" s="162">
        <f t="shared" si="19"/>
        <v>0</v>
      </c>
      <c r="BL158" s="14" t="s">
        <v>146</v>
      </c>
      <c r="BM158" s="161" t="s">
        <v>213</v>
      </c>
    </row>
    <row r="159" spans="1:65" s="2" customFormat="1" ht="24.15" customHeight="1">
      <c r="A159" s="26"/>
      <c r="B159" s="149"/>
      <c r="C159" s="163" t="s">
        <v>228</v>
      </c>
      <c r="D159" s="163" t="s">
        <v>314</v>
      </c>
      <c r="E159" s="164" t="s">
        <v>1282</v>
      </c>
      <c r="F159" s="165" t="s">
        <v>1301</v>
      </c>
      <c r="G159" s="166" t="s">
        <v>343</v>
      </c>
      <c r="H159" s="167">
        <v>12</v>
      </c>
      <c r="I159" s="168"/>
      <c r="J159" s="168">
        <f t="shared" si="10"/>
        <v>0</v>
      </c>
      <c r="K159" s="169"/>
      <c r="L159" s="170"/>
      <c r="M159" s="171" t="s">
        <v>1</v>
      </c>
      <c r="N159" s="172" t="s">
        <v>35</v>
      </c>
      <c r="O159" s="159">
        <v>0</v>
      </c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171</v>
      </c>
      <c r="AT159" s="161" t="s">
        <v>314</v>
      </c>
      <c r="AU159" s="161" t="s">
        <v>91</v>
      </c>
      <c r="AY159" s="14" t="s">
        <v>140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4" t="s">
        <v>91</v>
      </c>
      <c r="BK159" s="162">
        <f t="shared" si="19"/>
        <v>0</v>
      </c>
      <c r="BL159" s="14" t="s">
        <v>146</v>
      </c>
      <c r="BM159" s="161" t="s">
        <v>1283</v>
      </c>
    </row>
    <row r="160" spans="1:65" s="2" customFormat="1" ht="16.5" customHeight="1">
      <c r="A160" s="26"/>
      <c r="B160" s="149"/>
      <c r="C160" s="163" t="s">
        <v>232</v>
      </c>
      <c r="D160" s="163" t="s">
        <v>314</v>
      </c>
      <c r="E160" s="164" t="s">
        <v>1284</v>
      </c>
      <c r="F160" s="165" t="s">
        <v>1285</v>
      </c>
      <c r="G160" s="166" t="s">
        <v>343</v>
      </c>
      <c r="H160" s="167">
        <v>4</v>
      </c>
      <c r="I160" s="168"/>
      <c r="J160" s="168">
        <f t="shared" si="10"/>
        <v>0</v>
      </c>
      <c r="K160" s="169"/>
      <c r="L160" s="170"/>
      <c r="M160" s="171" t="s">
        <v>1</v>
      </c>
      <c r="N160" s="172" t="s">
        <v>35</v>
      </c>
      <c r="O160" s="159">
        <v>0</v>
      </c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171</v>
      </c>
      <c r="AT160" s="161" t="s">
        <v>314</v>
      </c>
      <c r="AU160" s="161" t="s">
        <v>91</v>
      </c>
      <c r="AY160" s="14" t="s">
        <v>140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4" t="s">
        <v>91</v>
      </c>
      <c r="BK160" s="162">
        <f t="shared" si="19"/>
        <v>0</v>
      </c>
      <c r="BL160" s="14" t="s">
        <v>146</v>
      </c>
      <c r="BM160" s="161" t="s">
        <v>1286</v>
      </c>
    </row>
    <row r="161" spans="1:65" s="2" customFormat="1" ht="16.5" customHeight="1">
      <c r="A161" s="26"/>
      <c r="B161" s="149"/>
      <c r="C161" s="150" t="s">
        <v>236</v>
      </c>
      <c r="D161" s="150" t="s">
        <v>142</v>
      </c>
      <c r="E161" s="151" t="s">
        <v>1287</v>
      </c>
      <c r="F161" s="152" t="s">
        <v>1288</v>
      </c>
      <c r="G161" s="153" t="s">
        <v>343</v>
      </c>
      <c r="H161" s="154">
        <v>12</v>
      </c>
      <c r="I161" s="155"/>
      <c r="J161" s="155">
        <f t="shared" si="10"/>
        <v>0</v>
      </c>
      <c r="K161" s="156"/>
      <c r="L161" s="27"/>
      <c r="M161" s="157" t="s">
        <v>1</v>
      </c>
      <c r="N161" s="158" t="s">
        <v>35</v>
      </c>
      <c r="O161" s="159">
        <v>0</v>
      </c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146</v>
      </c>
      <c r="AT161" s="161" t="s">
        <v>142</v>
      </c>
      <c r="AU161" s="161" t="s">
        <v>91</v>
      </c>
      <c r="AY161" s="14" t="s">
        <v>140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91</v>
      </c>
      <c r="BK161" s="162">
        <f t="shared" si="19"/>
        <v>0</v>
      </c>
      <c r="BL161" s="14" t="s">
        <v>146</v>
      </c>
      <c r="BM161" s="161" t="s">
        <v>697</v>
      </c>
    </row>
    <row r="162" spans="1:65" s="2" customFormat="1" ht="16.5" customHeight="1">
      <c r="A162" s="26"/>
      <c r="B162" s="149"/>
      <c r="C162" s="150" t="s">
        <v>241</v>
      </c>
      <c r="D162" s="150" t="s">
        <v>142</v>
      </c>
      <c r="E162" s="151" t="s">
        <v>1289</v>
      </c>
      <c r="F162" s="152" t="s">
        <v>1290</v>
      </c>
      <c r="G162" s="153" t="s">
        <v>343</v>
      </c>
      <c r="H162" s="154">
        <v>12</v>
      </c>
      <c r="I162" s="155"/>
      <c r="J162" s="155">
        <f t="shared" si="10"/>
        <v>0</v>
      </c>
      <c r="K162" s="156"/>
      <c r="L162" s="27"/>
      <c r="M162" s="157" t="s">
        <v>1</v>
      </c>
      <c r="N162" s="158" t="s">
        <v>35</v>
      </c>
      <c r="O162" s="159">
        <v>0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146</v>
      </c>
      <c r="AT162" s="161" t="s">
        <v>142</v>
      </c>
      <c r="AU162" s="161" t="s">
        <v>91</v>
      </c>
      <c r="AY162" s="14" t="s">
        <v>140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91</v>
      </c>
      <c r="BK162" s="162">
        <f t="shared" si="19"/>
        <v>0</v>
      </c>
      <c r="BL162" s="14" t="s">
        <v>146</v>
      </c>
      <c r="BM162" s="161" t="s">
        <v>705</v>
      </c>
    </row>
    <row r="163" spans="1:65" s="2" customFormat="1" ht="24.15" customHeight="1">
      <c r="A163" s="26"/>
      <c r="B163" s="149"/>
      <c r="C163" s="150" t="s">
        <v>245</v>
      </c>
      <c r="D163" s="150" t="s">
        <v>142</v>
      </c>
      <c r="E163" s="151" t="s">
        <v>1291</v>
      </c>
      <c r="F163" s="152" t="s">
        <v>1292</v>
      </c>
      <c r="G163" s="153" t="s">
        <v>1293</v>
      </c>
      <c r="H163" s="154">
        <v>150</v>
      </c>
      <c r="I163" s="155"/>
      <c r="J163" s="155">
        <f t="shared" si="10"/>
        <v>0</v>
      </c>
      <c r="K163" s="156"/>
      <c r="L163" s="27"/>
      <c r="M163" s="157" t="s">
        <v>1</v>
      </c>
      <c r="N163" s="158" t="s">
        <v>35</v>
      </c>
      <c r="O163" s="159">
        <v>0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146</v>
      </c>
      <c r="AT163" s="161" t="s">
        <v>142</v>
      </c>
      <c r="AU163" s="161" t="s">
        <v>91</v>
      </c>
      <c r="AY163" s="14" t="s">
        <v>140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91</v>
      </c>
      <c r="BK163" s="162">
        <f t="shared" si="19"/>
        <v>0</v>
      </c>
      <c r="BL163" s="14" t="s">
        <v>146</v>
      </c>
      <c r="BM163" s="161" t="s">
        <v>739</v>
      </c>
    </row>
    <row r="164" spans="1:65" s="12" customFormat="1" ht="20.85" customHeight="1">
      <c r="B164" s="137"/>
      <c r="D164" s="138" t="s">
        <v>68</v>
      </c>
      <c r="E164" s="147" t="s">
        <v>1294</v>
      </c>
      <c r="F164" s="147" t="s">
        <v>1295</v>
      </c>
      <c r="J164" s="148">
        <f>BK164</f>
        <v>0</v>
      </c>
      <c r="L164" s="137"/>
      <c r="M164" s="141"/>
      <c r="N164" s="142"/>
      <c r="O164" s="142"/>
      <c r="P164" s="143">
        <f>P165</f>
        <v>0</v>
      </c>
      <c r="Q164" s="142"/>
      <c r="R164" s="143">
        <f>R165</f>
        <v>0</v>
      </c>
      <c r="S164" s="142"/>
      <c r="T164" s="144">
        <f>T165</f>
        <v>0</v>
      </c>
      <c r="AR164" s="138" t="s">
        <v>77</v>
      </c>
      <c r="AT164" s="145" t="s">
        <v>68</v>
      </c>
      <c r="AU164" s="145" t="s">
        <v>91</v>
      </c>
      <c r="AY164" s="138" t="s">
        <v>140</v>
      </c>
      <c r="BK164" s="146">
        <f>BK165</f>
        <v>0</v>
      </c>
    </row>
    <row r="165" spans="1:65" s="2" customFormat="1" ht="37.950000000000003" customHeight="1">
      <c r="A165" s="26"/>
      <c r="B165" s="149"/>
      <c r="C165" s="150" t="s">
        <v>249</v>
      </c>
      <c r="D165" s="150" t="s">
        <v>142</v>
      </c>
      <c r="E165" s="151" t="s">
        <v>1296</v>
      </c>
      <c r="F165" s="152" t="s">
        <v>1297</v>
      </c>
      <c r="G165" s="153" t="s">
        <v>343</v>
      </c>
      <c r="H165" s="154">
        <v>12</v>
      </c>
      <c r="I165" s="155"/>
      <c r="J165" s="155">
        <f>ROUND(I165*H165,2)</f>
        <v>0</v>
      </c>
      <c r="K165" s="156"/>
      <c r="L165" s="27"/>
      <c r="M165" s="173" t="s">
        <v>1</v>
      </c>
      <c r="N165" s="174" t="s">
        <v>35</v>
      </c>
      <c r="O165" s="175">
        <v>0</v>
      </c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146</v>
      </c>
      <c r="AT165" s="161" t="s">
        <v>142</v>
      </c>
      <c r="AU165" s="161" t="s">
        <v>153</v>
      </c>
      <c r="AY165" s="14" t="s">
        <v>140</v>
      </c>
      <c r="BE165" s="162">
        <f>IF(N165="základná",J165,0)</f>
        <v>0</v>
      </c>
      <c r="BF165" s="162">
        <f>IF(N165="znížená",J165,0)</f>
        <v>0</v>
      </c>
      <c r="BG165" s="162">
        <f>IF(N165="zákl. prenesená",J165,0)</f>
        <v>0</v>
      </c>
      <c r="BH165" s="162">
        <f>IF(N165="zníž. prenesená",J165,0)</f>
        <v>0</v>
      </c>
      <c r="BI165" s="162">
        <f>IF(N165="nulová",J165,0)</f>
        <v>0</v>
      </c>
      <c r="BJ165" s="14" t="s">
        <v>91</v>
      </c>
      <c r="BK165" s="162">
        <f>ROUND(I165*H165,2)</f>
        <v>0</v>
      </c>
      <c r="BL165" s="14" t="s">
        <v>146</v>
      </c>
      <c r="BM165" s="161" t="s">
        <v>1298</v>
      </c>
    </row>
    <row r="166" spans="1:65" s="2" customFormat="1" ht="6.9" customHeight="1">
      <c r="A166" s="26"/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27"/>
      <c r="M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  <row r="169" spans="1:65">
      <c r="C169" s="221" t="s">
        <v>1306</v>
      </c>
      <c r="D169" s="221"/>
      <c r="E169" s="221"/>
      <c r="F169" s="221"/>
      <c r="G169" s="221"/>
      <c r="H169" s="221"/>
      <c r="I169" s="221"/>
      <c r="J169" s="221"/>
    </row>
    <row r="170" spans="1:65">
      <c r="C170" s="221"/>
      <c r="D170" s="221"/>
      <c r="E170" s="221"/>
      <c r="F170" s="221"/>
      <c r="G170" s="221"/>
      <c r="H170" s="221"/>
      <c r="I170" s="221"/>
      <c r="J170" s="221"/>
    </row>
    <row r="171" spans="1:65">
      <c r="C171" s="221"/>
      <c r="D171" s="221"/>
      <c r="E171" s="221"/>
      <c r="F171" s="221"/>
      <c r="G171" s="221"/>
      <c r="H171" s="221"/>
      <c r="I171" s="221"/>
      <c r="J171" s="221"/>
    </row>
    <row r="172" spans="1:65">
      <c r="C172" s="221"/>
      <c r="D172" s="221"/>
      <c r="E172" s="221"/>
      <c r="F172" s="221"/>
      <c r="G172" s="221"/>
      <c r="H172" s="221"/>
      <c r="I172" s="221"/>
      <c r="J172" s="221"/>
    </row>
    <row r="173" spans="1:65">
      <c r="C173" s="221"/>
      <c r="D173" s="221"/>
      <c r="E173" s="221"/>
      <c r="F173" s="221"/>
      <c r="G173" s="221"/>
      <c r="H173" s="221"/>
      <c r="I173" s="221"/>
      <c r="J173" s="221"/>
    </row>
    <row r="174" spans="1:65">
      <c r="C174" s="221"/>
      <c r="D174" s="221"/>
      <c r="E174" s="221"/>
      <c r="F174" s="221"/>
      <c r="G174" s="221"/>
      <c r="H174" s="221"/>
      <c r="I174" s="221"/>
      <c r="J174" s="221"/>
    </row>
    <row r="178" spans="3:10">
      <c r="C178" s="221" t="s">
        <v>1307</v>
      </c>
      <c r="D178" s="221"/>
      <c r="E178" s="221"/>
      <c r="F178" s="221"/>
      <c r="G178" s="221"/>
      <c r="H178" s="221"/>
      <c r="I178" s="221"/>
      <c r="J178" s="221"/>
    </row>
    <row r="179" spans="3:10">
      <c r="C179" s="221"/>
      <c r="D179" s="221"/>
      <c r="E179" s="221"/>
      <c r="F179" s="221"/>
      <c r="G179" s="221"/>
      <c r="H179" s="221"/>
      <c r="I179" s="221"/>
      <c r="J179" s="221"/>
    </row>
    <row r="180" spans="3:10">
      <c r="C180" s="221"/>
      <c r="D180" s="221"/>
      <c r="E180" s="221"/>
      <c r="F180" s="221"/>
      <c r="G180" s="221"/>
      <c r="H180" s="221"/>
      <c r="I180" s="221"/>
      <c r="J180" s="221"/>
    </row>
    <row r="181" spans="3:10">
      <c r="C181" s="221"/>
      <c r="D181" s="221"/>
      <c r="E181" s="221"/>
      <c r="F181" s="221"/>
      <c r="G181" s="221"/>
      <c r="H181" s="221"/>
      <c r="I181" s="221"/>
      <c r="J181" s="221"/>
    </row>
    <row r="185" spans="3:10">
      <c r="C185" s="221" t="s">
        <v>1308</v>
      </c>
      <c r="D185" s="221"/>
      <c r="E185" s="221"/>
      <c r="F185" s="221"/>
      <c r="G185" s="221"/>
      <c r="H185" s="221"/>
      <c r="I185" s="221"/>
      <c r="J185" s="221"/>
    </row>
    <row r="186" spans="3:10">
      <c r="C186" s="221"/>
      <c r="D186" s="221"/>
      <c r="E186" s="221"/>
      <c r="F186" s="221"/>
      <c r="G186" s="221"/>
      <c r="H186" s="221"/>
      <c r="I186" s="221"/>
      <c r="J186" s="221"/>
    </row>
    <row r="187" spans="3:10">
      <c r="C187" s="221"/>
      <c r="D187" s="221"/>
      <c r="E187" s="221"/>
      <c r="F187" s="221"/>
      <c r="G187" s="221"/>
      <c r="H187" s="221"/>
      <c r="I187" s="221"/>
      <c r="J187" s="221"/>
    </row>
  </sheetData>
  <autoFilter ref="C128:K165" xr:uid="{00000000-0009-0000-0000-000008000000}"/>
  <mergeCells count="14">
    <mergeCell ref="C169:J174"/>
    <mergeCell ref="C178:J181"/>
    <mergeCell ref="C185:J187"/>
    <mergeCell ref="L2:V2"/>
    <mergeCell ref="E87:H87"/>
    <mergeCell ref="E89:H89"/>
    <mergeCell ref="E117:H117"/>
    <mergeCell ref="E119:H119"/>
    <mergeCell ref="E121:H121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SO01.1 - Zateplenie obvod...</vt:lpstr>
      <vt:lpstr>SO01.2 - Výmena výplní ot...</vt:lpstr>
      <vt:lpstr>SO01.3 - Zateplenie streš...</vt:lpstr>
      <vt:lpstr>SO01.4 - Zateplenie strop...</vt:lpstr>
      <vt:lpstr>SO01.5 - Meranie a regulácia</vt:lpstr>
      <vt:lpstr>SO01.OSV - Výmena osvetlenia</vt:lpstr>
      <vt:lpstr>SO01.UK - Vykurovanie</vt:lpstr>
      <vt:lpstr>SO01.VZT - Vzduchotechnika</vt:lpstr>
      <vt:lpstr>'Rekapitulácia stavby'!Názvy_tlače</vt:lpstr>
      <vt:lpstr>'SO01.1 - Zateplenie obvod...'!Názvy_tlače</vt:lpstr>
      <vt:lpstr>'SO01.2 - Výmena výplní ot...'!Názvy_tlače</vt:lpstr>
      <vt:lpstr>'SO01.3 - Zateplenie streš...'!Názvy_tlače</vt:lpstr>
      <vt:lpstr>'SO01.4 - Zateplenie strop...'!Názvy_tlače</vt:lpstr>
      <vt:lpstr>'SO01.5 - Meranie a regulácia'!Názvy_tlače</vt:lpstr>
      <vt:lpstr>'SO01.OSV - Výmena osvetlenia'!Názvy_tlače</vt:lpstr>
      <vt:lpstr>'SO01.UK - Vykurovanie'!Názvy_tlače</vt:lpstr>
      <vt:lpstr>'SO01.VZT - Vzduchotechnika'!Názvy_tlače</vt:lpstr>
      <vt:lpstr>'Rekapitulácia stavby'!Oblasť_tlače</vt:lpstr>
      <vt:lpstr>'SO01.1 - Zateplenie obvod...'!Oblasť_tlače</vt:lpstr>
      <vt:lpstr>'SO01.2 - Výmena výplní ot...'!Oblasť_tlače</vt:lpstr>
      <vt:lpstr>'SO01.3 - Zateplenie streš...'!Oblasť_tlače</vt:lpstr>
      <vt:lpstr>'SO01.4 - Zateplenie strop...'!Oblasť_tlače</vt:lpstr>
      <vt:lpstr>'SO01.5 - Meranie a regulácia'!Oblasť_tlače</vt:lpstr>
      <vt:lpstr>'SO01.OSV - Výmena osvetlenia'!Oblasť_tlače</vt:lpstr>
      <vt:lpstr>'SO01.UK - Vykurovanie'!Oblasť_tlače</vt:lpstr>
      <vt:lpstr>'SO01.VZT - Vzduchotechnika'!Oblasť_tlače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DESKTOP-FGC2KPB\HP</dc:creator>
  <cp:lastModifiedBy>Lenovo</cp:lastModifiedBy>
  <dcterms:created xsi:type="dcterms:W3CDTF">2022-01-18T11:51:01Z</dcterms:created>
  <dcterms:modified xsi:type="dcterms:W3CDTF">2022-01-18T19:13:06Z</dcterms:modified>
</cp:coreProperties>
</file>