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.vasko\Desktop\Slanecká náhradná výsadba\SUT.PODKL. final\"/>
    </mc:Choice>
  </mc:AlternateContent>
  <bookViews>
    <workbookView xWindow="0" yWindow="0" windowWidth="28800" windowHeight="12300"/>
  </bookViews>
  <sheets>
    <sheet name="Rekapitulácia časť 2" sheetId="1" r:id="rId1"/>
    <sheet name="030-02 - Náhradná výsadba..." sheetId="3" r:id="rId2"/>
    <sheet name="030-05 - Náhradná výsadba..." sheetId="6" r:id="rId3"/>
  </sheets>
  <definedNames>
    <definedName name="_xlnm._FilterDatabase" localSheetId="1" hidden="1">'030-02 - Náhradná výsadba...'!$C$124:$K$185</definedName>
    <definedName name="_xlnm._FilterDatabase" localSheetId="2" hidden="1">'030-05 - Náhradná výsadba...'!$C$124:$K$190</definedName>
    <definedName name="_xlnm.Print_Titles" localSheetId="1">'030-02 - Náhradná výsadba...'!$124:$124</definedName>
    <definedName name="_xlnm.Print_Titles" localSheetId="2">'030-05 - Náhradná výsadba...'!$124:$124</definedName>
    <definedName name="_xlnm.Print_Titles" localSheetId="0">'Rekapitulácia časť 2'!$92:$92</definedName>
    <definedName name="_xlnm.Print_Area" localSheetId="1">'030-02 - Náhradná výsadba...'!$C$82:$J$104,'030-02 - Náhradná výsadba...'!$C$110:$J$185</definedName>
    <definedName name="_xlnm.Print_Area" localSheetId="2">'030-05 - Náhradná výsadba...'!$C$82:$J$104,'030-05 - Náhradná výsadba...'!$C$110:$J$190</definedName>
    <definedName name="_xlnm.Print_Area" localSheetId="0">'Rekapitulácia časť 2'!$D$4:$AO$76,'Rekapitulácia časť 2'!$C$82:$AQ$98</definedName>
  </definedNames>
  <calcPr calcId="162913"/>
</workbook>
</file>

<file path=xl/calcChain.xml><?xml version="1.0" encoding="utf-8"?>
<calcChain xmlns="http://schemas.openxmlformats.org/spreadsheetml/2006/main">
  <c r="J39" i="6" l="1"/>
  <c r="J38" i="6"/>
  <c r="AY97" i="1"/>
  <c r="J37" i="6"/>
  <c r="AX97" i="1"/>
  <c r="BI190" i="6"/>
  <c r="BH190" i="6"/>
  <c r="BG190" i="6"/>
  <c r="BE190" i="6"/>
  <c r="T190" i="6"/>
  <c r="T189" i="6"/>
  <c r="R190" i="6"/>
  <c r="R189" i="6"/>
  <c r="P190" i="6"/>
  <c r="P189" i="6" s="1"/>
  <c r="BI188" i="6"/>
  <c r="BH188" i="6"/>
  <c r="BG188" i="6"/>
  <c r="BE188" i="6"/>
  <c r="T188" i="6"/>
  <c r="R188" i="6"/>
  <c r="P188" i="6"/>
  <c r="BI185" i="6"/>
  <c r="BH185" i="6"/>
  <c r="BG185" i="6"/>
  <c r="BE185" i="6"/>
  <c r="T185" i="6"/>
  <c r="R185" i="6"/>
  <c r="P185" i="6"/>
  <c r="BI183" i="6"/>
  <c r="BH183" i="6"/>
  <c r="BG183" i="6"/>
  <c r="BE183" i="6"/>
  <c r="T183" i="6"/>
  <c r="R183" i="6"/>
  <c r="P183" i="6"/>
  <c r="BI181" i="6"/>
  <c r="BH181" i="6"/>
  <c r="BG181" i="6"/>
  <c r="BE181" i="6"/>
  <c r="T181" i="6"/>
  <c r="R181" i="6"/>
  <c r="P181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6" i="6"/>
  <c r="BH176" i="6"/>
  <c r="BG176" i="6"/>
  <c r="BE176" i="6"/>
  <c r="T176" i="6"/>
  <c r="R176" i="6"/>
  <c r="P176" i="6"/>
  <c r="BI174" i="6"/>
  <c r="BH174" i="6"/>
  <c r="BG174" i="6"/>
  <c r="BE174" i="6"/>
  <c r="T174" i="6"/>
  <c r="R174" i="6"/>
  <c r="P174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6" i="6"/>
  <c r="BH166" i="6"/>
  <c r="BG166" i="6"/>
  <c r="BE166" i="6"/>
  <c r="T166" i="6"/>
  <c r="R166" i="6"/>
  <c r="P166" i="6"/>
  <c r="BI164" i="6"/>
  <c r="BH164" i="6"/>
  <c r="BG164" i="6"/>
  <c r="BE164" i="6"/>
  <c r="T164" i="6"/>
  <c r="R164" i="6"/>
  <c r="P164" i="6"/>
  <c r="BI162" i="6"/>
  <c r="BH162" i="6"/>
  <c r="BG162" i="6"/>
  <c r="BE162" i="6"/>
  <c r="T162" i="6"/>
  <c r="R162" i="6"/>
  <c r="P162" i="6"/>
  <c r="BI160" i="6"/>
  <c r="BH160" i="6"/>
  <c r="BG160" i="6"/>
  <c r="BE160" i="6"/>
  <c r="T160" i="6"/>
  <c r="R160" i="6"/>
  <c r="P160" i="6"/>
  <c r="BI158" i="6"/>
  <c r="BH158" i="6"/>
  <c r="BG158" i="6"/>
  <c r="BE158" i="6"/>
  <c r="T158" i="6"/>
  <c r="R158" i="6"/>
  <c r="P158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1" i="6"/>
  <c r="BH141" i="6"/>
  <c r="BG141" i="6"/>
  <c r="BE141" i="6"/>
  <c r="T141" i="6"/>
  <c r="R141" i="6"/>
  <c r="P141" i="6"/>
  <c r="BI138" i="6"/>
  <c r="BH138" i="6"/>
  <c r="BG138" i="6"/>
  <c r="BE138" i="6"/>
  <c r="T138" i="6"/>
  <c r="R138" i="6"/>
  <c r="P138" i="6"/>
  <c r="BI136" i="6"/>
  <c r="BH136" i="6"/>
  <c r="BG136" i="6"/>
  <c r="BE136" i="6"/>
  <c r="T136" i="6"/>
  <c r="R136" i="6"/>
  <c r="P136" i="6"/>
  <c r="BI134" i="6"/>
  <c r="BH134" i="6"/>
  <c r="BG134" i="6"/>
  <c r="BE134" i="6"/>
  <c r="T134" i="6"/>
  <c r="R134" i="6"/>
  <c r="P134" i="6"/>
  <c r="BI132" i="6"/>
  <c r="BH132" i="6"/>
  <c r="BG132" i="6"/>
  <c r="BE132" i="6"/>
  <c r="T132" i="6"/>
  <c r="R132" i="6"/>
  <c r="P132" i="6"/>
  <c r="BI130" i="6"/>
  <c r="BH130" i="6"/>
  <c r="BG130" i="6"/>
  <c r="BE130" i="6"/>
  <c r="T130" i="6"/>
  <c r="R130" i="6"/>
  <c r="P130" i="6"/>
  <c r="BI128" i="6"/>
  <c r="BH128" i="6"/>
  <c r="BG128" i="6"/>
  <c r="BE128" i="6"/>
  <c r="T128" i="6"/>
  <c r="R128" i="6"/>
  <c r="P128" i="6"/>
  <c r="J122" i="6"/>
  <c r="J121" i="6"/>
  <c r="F121" i="6"/>
  <c r="F119" i="6"/>
  <c r="E117" i="6"/>
  <c r="J94" i="6"/>
  <c r="J93" i="6"/>
  <c r="F93" i="6"/>
  <c r="F91" i="6"/>
  <c r="E89" i="6"/>
  <c r="J20" i="6"/>
  <c r="E20" i="6"/>
  <c r="F94" i="6" s="1"/>
  <c r="J19" i="6"/>
  <c r="J14" i="6"/>
  <c r="J119" i="6" s="1"/>
  <c r="E7" i="6"/>
  <c r="E113" i="6" s="1"/>
  <c r="J39" i="3"/>
  <c r="J38" i="3"/>
  <c r="AY96" i="1"/>
  <c r="J37" i="3"/>
  <c r="AX96" i="1" s="1"/>
  <c r="BI185" i="3"/>
  <c r="BH185" i="3"/>
  <c r="BG185" i="3"/>
  <c r="BE185" i="3"/>
  <c r="T185" i="3"/>
  <c r="T184" i="3"/>
  <c r="R185" i="3"/>
  <c r="R184" i="3" s="1"/>
  <c r="P185" i="3"/>
  <c r="P184" i="3"/>
  <c r="BI183" i="3"/>
  <c r="BH183" i="3"/>
  <c r="BG183" i="3"/>
  <c r="BE183" i="3"/>
  <c r="T183" i="3"/>
  <c r="R183" i="3"/>
  <c r="P183" i="3"/>
  <c r="BI180" i="3"/>
  <c r="BH180" i="3"/>
  <c r="BG180" i="3"/>
  <c r="BE180" i="3"/>
  <c r="T180" i="3"/>
  <c r="R180" i="3"/>
  <c r="P180" i="3"/>
  <c r="BI178" i="3"/>
  <c r="BH178" i="3"/>
  <c r="BG178" i="3"/>
  <c r="BE178" i="3"/>
  <c r="T178" i="3"/>
  <c r="R178" i="3"/>
  <c r="P178" i="3"/>
  <c r="BI176" i="3"/>
  <c r="BH176" i="3"/>
  <c r="BG176" i="3"/>
  <c r="BE176" i="3"/>
  <c r="T176" i="3"/>
  <c r="R176" i="3"/>
  <c r="P176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1" i="3"/>
  <c r="BH171" i="3"/>
  <c r="BG171" i="3"/>
  <c r="BE171" i="3"/>
  <c r="T171" i="3"/>
  <c r="R171" i="3"/>
  <c r="P171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1" i="3"/>
  <c r="BH161" i="3"/>
  <c r="BG161" i="3"/>
  <c r="BE161" i="3"/>
  <c r="T161" i="3"/>
  <c r="R161" i="3"/>
  <c r="P161" i="3"/>
  <c r="BI159" i="3"/>
  <c r="BH159" i="3"/>
  <c r="BG159" i="3"/>
  <c r="BE159" i="3"/>
  <c r="T159" i="3"/>
  <c r="R159" i="3"/>
  <c r="P159" i="3"/>
  <c r="BI157" i="3"/>
  <c r="BH157" i="3"/>
  <c r="BG157" i="3"/>
  <c r="BE157" i="3"/>
  <c r="T157" i="3"/>
  <c r="R157" i="3"/>
  <c r="P157" i="3"/>
  <c r="BI155" i="3"/>
  <c r="BH155" i="3"/>
  <c r="BG155" i="3"/>
  <c r="BE155" i="3"/>
  <c r="T155" i="3"/>
  <c r="R155" i="3"/>
  <c r="P155" i="3"/>
  <c r="BI153" i="3"/>
  <c r="BH153" i="3"/>
  <c r="BG153" i="3"/>
  <c r="BE153" i="3"/>
  <c r="T153" i="3"/>
  <c r="R153" i="3"/>
  <c r="P153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1" i="3"/>
  <c r="BH141" i="3"/>
  <c r="BG141" i="3"/>
  <c r="BE141" i="3"/>
  <c r="T141" i="3"/>
  <c r="R141" i="3"/>
  <c r="P141" i="3"/>
  <c r="BI138" i="3"/>
  <c r="BH138" i="3"/>
  <c r="BG138" i="3"/>
  <c r="BE138" i="3"/>
  <c r="T138" i="3"/>
  <c r="R138" i="3"/>
  <c r="P138" i="3"/>
  <c r="BI136" i="3"/>
  <c r="BH136" i="3"/>
  <c r="BG136" i="3"/>
  <c r="BE136" i="3"/>
  <c r="T136" i="3"/>
  <c r="R136" i="3"/>
  <c r="P136" i="3"/>
  <c r="BI134" i="3"/>
  <c r="BH134" i="3"/>
  <c r="BG134" i="3"/>
  <c r="BE134" i="3"/>
  <c r="T134" i="3"/>
  <c r="R134" i="3"/>
  <c r="P134" i="3"/>
  <c r="BI132" i="3"/>
  <c r="BH132" i="3"/>
  <c r="BG132" i="3"/>
  <c r="BE132" i="3"/>
  <c r="T132" i="3"/>
  <c r="R132" i="3"/>
  <c r="P132" i="3"/>
  <c r="BI130" i="3"/>
  <c r="BH130" i="3"/>
  <c r="BG130" i="3"/>
  <c r="BE130" i="3"/>
  <c r="T130" i="3"/>
  <c r="R130" i="3"/>
  <c r="P130" i="3"/>
  <c r="BI128" i="3"/>
  <c r="BH128" i="3"/>
  <c r="BG128" i="3"/>
  <c r="BE128" i="3"/>
  <c r="T128" i="3"/>
  <c r="R128" i="3"/>
  <c r="P128" i="3"/>
  <c r="J122" i="3"/>
  <c r="J121" i="3"/>
  <c r="F121" i="3"/>
  <c r="F119" i="3"/>
  <c r="E117" i="3"/>
  <c r="J94" i="3"/>
  <c r="J93" i="3"/>
  <c r="F93" i="3"/>
  <c r="F91" i="3"/>
  <c r="E89" i="3"/>
  <c r="J20" i="3"/>
  <c r="E20" i="3"/>
  <c r="F122" i="3" s="1"/>
  <c r="J19" i="3"/>
  <c r="J14" i="3"/>
  <c r="E7" i="3"/>
  <c r="E85" i="3" s="1"/>
  <c r="L90" i="1"/>
  <c r="AM90" i="1"/>
  <c r="AM89" i="1"/>
  <c r="L89" i="1"/>
  <c r="L87" i="1"/>
  <c r="L85" i="1"/>
  <c r="L84" i="1"/>
  <c r="BK176" i="3"/>
  <c r="J185" i="6"/>
  <c r="BK138" i="6"/>
  <c r="J168" i="6"/>
  <c r="J138" i="6"/>
  <c r="J169" i="6"/>
  <c r="J183" i="6"/>
  <c r="J174" i="6"/>
  <c r="J134" i="6"/>
  <c r="BK151" i="6"/>
  <c r="J171" i="6"/>
  <c r="J183" i="3"/>
  <c r="J130" i="3"/>
  <c r="BK173" i="3"/>
  <c r="J138" i="3"/>
  <c r="J173" i="3"/>
  <c r="J148" i="3"/>
  <c r="J159" i="3"/>
  <c r="BK157" i="3"/>
  <c r="J134" i="3"/>
  <c r="J163" i="3"/>
  <c r="BK130" i="3"/>
  <c r="BK174" i="6"/>
  <c r="J130" i="6"/>
  <c r="BK166" i="6"/>
  <c r="J151" i="6"/>
  <c r="BK185" i="6"/>
  <c r="J147" i="6"/>
  <c r="BK153" i="6"/>
  <c r="J160" i="6"/>
  <c r="BK141" i="6"/>
  <c r="BK169" i="6"/>
  <c r="BK149" i="3"/>
  <c r="J144" i="3"/>
  <c r="J174" i="3"/>
  <c r="J149" i="3"/>
  <c r="BK144" i="3"/>
  <c r="BK128" i="3"/>
  <c r="BK155" i="3"/>
  <c r="BK147" i="6"/>
  <c r="J179" i="6"/>
  <c r="BK176" i="6"/>
  <c r="BK130" i="6"/>
  <c r="J172" i="6"/>
  <c r="J136" i="6"/>
  <c r="J164" i="6"/>
  <c r="AS95" i="1"/>
  <c r="BK159" i="3"/>
  <c r="BK185" i="3"/>
  <c r="J161" i="3"/>
  <c r="BK153" i="3"/>
  <c r="BK169" i="3"/>
  <c r="J141" i="3"/>
  <c r="J146" i="3"/>
  <c r="J169" i="3"/>
  <c r="J147" i="3"/>
  <c r="BK158" i="6"/>
  <c r="BK188" i="6"/>
  <c r="BK152" i="6"/>
  <c r="BK183" i="6"/>
  <c r="BK154" i="6"/>
  <c r="J148" i="6"/>
  <c r="BK148" i="6"/>
  <c r="BK162" i="6"/>
  <c r="BK132" i="6"/>
  <c r="BK134" i="3"/>
  <c r="J151" i="3"/>
  <c r="J178" i="3"/>
  <c r="BK151" i="3"/>
  <c r="J164" i="3"/>
  <c r="BK150" i="3"/>
  <c r="J171" i="3"/>
  <c r="J136" i="3"/>
  <c r="BK161" i="3"/>
  <c r="J188" i="6"/>
  <c r="BK149" i="6"/>
  <c r="BK155" i="6"/>
  <c r="BK136" i="6"/>
  <c r="BK160" i="6"/>
  <c r="J155" i="6"/>
  <c r="J166" i="6"/>
  <c r="J176" i="6"/>
  <c r="BK172" i="6"/>
  <c r="BK178" i="3"/>
  <c r="J145" i="3"/>
  <c r="J157" i="3"/>
  <c r="J180" i="3"/>
  <c r="J153" i="3"/>
  <c r="J132" i="3"/>
  <c r="BK174" i="3"/>
  <c r="BK141" i="3"/>
  <c r="BK166" i="3"/>
  <c r="BK138" i="3"/>
  <c r="BK171" i="6"/>
  <c r="J128" i="6"/>
  <c r="J153" i="6"/>
  <c r="BK134" i="6"/>
  <c r="J152" i="6"/>
  <c r="BK150" i="6"/>
  <c r="J149" i="6"/>
  <c r="BK164" i="6"/>
  <c r="J181" i="6"/>
  <c r="BK167" i="3"/>
  <c r="BK180" i="3"/>
  <c r="BK148" i="3"/>
  <c r="BK163" i="3"/>
  <c r="J176" i="3"/>
  <c r="J167" i="3"/>
  <c r="J128" i="3"/>
  <c r="BK132" i="3"/>
  <c r="BK136" i="3"/>
  <c r="J150" i="6"/>
  <c r="J190" i="6"/>
  <c r="J141" i="6"/>
  <c r="J162" i="6"/>
  <c r="J178" i="6"/>
  <c r="BK181" i="6"/>
  <c r="J132" i="6"/>
  <c r="BK128" i="6"/>
  <c r="BK164" i="3"/>
  <c r="J185" i="3"/>
  <c r="J150" i="3"/>
  <c r="J166" i="3"/>
  <c r="BK146" i="3"/>
  <c r="BK183" i="3"/>
  <c r="BK147" i="3"/>
  <c r="J155" i="3"/>
  <c r="BK171" i="3"/>
  <c r="BK145" i="3"/>
  <c r="J156" i="6"/>
  <c r="J158" i="6"/>
  <c r="BK190" i="6"/>
  <c r="BK156" i="6"/>
  <c r="J154" i="6"/>
  <c r="BK168" i="6"/>
  <c r="BK179" i="6"/>
  <c r="BK178" i="6"/>
  <c r="P175" i="3" l="1"/>
  <c r="T173" i="6"/>
  <c r="BK168" i="3"/>
  <c r="J168" i="3"/>
  <c r="J101" i="3" s="1"/>
  <c r="BK127" i="6"/>
  <c r="J127" i="6"/>
  <c r="J100" i="6" s="1"/>
  <c r="R173" i="6"/>
  <c r="R168" i="3"/>
  <c r="P127" i="6"/>
  <c r="T180" i="6"/>
  <c r="T127" i="3"/>
  <c r="BK175" i="3"/>
  <c r="J175" i="3" s="1"/>
  <c r="J102" i="3" s="1"/>
  <c r="T127" i="6"/>
  <c r="T126" i="6" s="1"/>
  <c r="T125" i="6" s="1"/>
  <c r="P180" i="6"/>
  <c r="R175" i="3"/>
  <c r="R180" i="6"/>
  <c r="R127" i="3"/>
  <c r="R126" i="3" s="1"/>
  <c r="R125" i="3" s="1"/>
  <c r="T168" i="3"/>
  <c r="R127" i="6"/>
  <c r="R126" i="6"/>
  <c r="R125" i="6" s="1"/>
  <c r="BK180" i="6"/>
  <c r="J180" i="6"/>
  <c r="J102" i="6" s="1"/>
  <c r="BK127" i="3"/>
  <c r="J127" i="3" s="1"/>
  <c r="J100" i="3" s="1"/>
  <c r="P168" i="3"/>
  <c r="BK173" i="6"/>
  <c r="J173" i="6" s="1"/>
  <c r="J101" i="6" s="1"/>
  <c r="P127" i="3"/>
  <c r="P126" i="3"/>
  <c r="P125" i="3" s="1"/>
  <c r="AU96" i="1" s="1"/>
  <c r="T175" i="3"/>
  <c r="P173" i="6"/>
  <c r="BK189" i="6"/>
  <c r="J189" i="6"/>
  <c r="J103" i="6" s="1"/>
  <c r="BK184" i="3"/>
  <c r="J184" i="3" s="1"/>
  <c r="J103" i="3" s="1"/>
  <c r="BK126" i="6"/>
  <c r="J126" i="6"/>
  <c r="J99" i="6"/>
  <c r="F122" i="6"/>
  <c r="BF151" i="6"/>
  <c r="BF152" i="6"/>
  <c r="BF155" i="6"/>
  <c r="BF130" i="6"/>
  <c r="BF156" i="6"/>
  <c r="BF183" i="6"/>
  <c r="BF185" i="6"/>
  <c r="BF190" i="6"/>
  <c r="BF136" i="6"/>
  <c r="BF141" i="6"/>
  <c r="BF147" i="6"/>
  <c r="BF153" i="6"/>
  <c r="BF154" i="6"/>
  <c r="BF169" i="6"/>
  <c r="BF176" i="6"/>
  <c r="BF128" i="6"/>
  <c r="BF132" i="6"/>
  <c r="BF138" i="6"/>
  <c r="BF149" i="6"/>
  <c r="BF150" i="6"/>
  <c r="BF158" i="6"/>
  <c r="BF171" i="6"/>
  <c r="BF172" i="6"/>
  <c r="BF174" i="6"/>
  <c r="E85" i="6"/>
  <c r="BF134" i="6"/>
  <c r="BF148" i="6"/>
  <c r="BF164" i="6"/>
  <c r="BF166" i="6"/>
  <c r="BF178" i="6"/>
  <c r="BF181" i="6"/>
  <c r="BF188" i="6"/>
  <c r="BF160" i="6"/>
  <c r="BF162" i="6"/>
  <c r="BF168" i="6"/>
  <c r="BF179" i="6"/>
  <c r="BK126" i="3"/>
  <c r="J126" i="3" s="1"/>
  <c r="J99" i="3" s="1"/>
  <c r="E113" i="3"/>
  <c r="BF148" i="3"/>
  <c r="BF150" i="3"/>
  <c r="BF173" i="3"/>
  <c r="F94" i="3"/>
  <c r="BF159" i="3"/>
  <c r="BF163" i="3"/>
  <c r="BF178" i="3"/>
  <c r="BF180" i="3"/>
  <c r="J119" i="3"/>
  <c r="BF151" i="3"/>
  <c r="BF153" i="3"/>
  <c r="BF161" i="3"/>
  <c r="BF164" i="3"/>
  <c r="BF176" i="3"/>
  <c r="BF134" i="3"/>
  <c r="BF149" i="3"/>
  <c r="BF155" i="3"/>
  <c r="BF166" i="3"/>
  <c r="BF136" i="3"/>
  <c r="BF144" i="3"/>
  <c r="BF167" i="3"/>
  <c r="BF171" i="3"/>
  <c r="BF185" i="3"/>
  <c r="BF128" i="3"/>
  <c r="BF130" i="3"/>
  <c r="BF132" i="3"/>
  <c r="BF145" i="3"/>
  <c r="BF146" i="3"/>
  <c r="BF169" i="3"/>
  <c r="BF138" i="3"/>
  <c r="BF141" i="3"/>
  <c r="BF147" i="3"/>
  <c r="BF157" i="3"/>
  <c r="BF174" i="3"/>
  <c r="BF183" i="3"/>
  <c r="F37" i="6"/>
  <c r="BB97" i="1" s="1"/>
  <c r="F38" i="3"/>
  <c r="BC96" i="1" s="1"/>
  <c r="F38" i="6"/>
  <c r="BC97" i="1" s="1"/>
  <c r="F39" i="3"/>
  <c r="BD96" i="1" s="1"/>
  <c r="J35" i="6"/>
  <c r="AV97" i="1" s="1"/>
  <c r="AS94" i="1"/>
  <c r="F35" i="3"/>
  <c r="AZ96" i="1"/>
  <c r="J35" i="3"/>
  <c r="AV96" i="1" s="1"/>
  <c r="F35" i="6"/>
  <c r="AZ97" i="1"/>
  <c r="F37" i="3"/>
  <c r="BB96" i="1" s="1"/>
  <c r="F39" i="6"/>
  <c r="BD97" i="1" s="1"/>
  <c r="T126" i="3" l="1"/>
  <c r="T125" i="3"/>
  <c r="P126" i="6"/>
  <c r="P125" i="6"/>
  <c r="AU97" i="1" s="1"/>
  <c r="BK125" i="6"/>
  <c r="J125" i="6"/>
  <c r="J98" i="6"/>
  <c r="BK125" i="3"/>
  <c r="J125" i="3"/>
  <c r="J98" i="3"/>
  <c r="BD95" i="1"/>
  <c r="BD94" i="1" s="1"/>
  <c r="W33" i="1" s="1"/>
  <c r="F36" i="6"/>
  <c r="BA97" i="1" s="1"/>
  <c r="BC95" i="1"/>
  <c r="AY95" i="1" s="1"/>
  <c r="J36" i="3"/>
  <c r="AW96" i="1"/>
  <c r="AT96" i="1" s="1"/>
  <c r="J36" i="6"/>
  <c r="AW97" i="1" s="1"/>
  <c r="AT97" i="1" s="1"/>
  <c r="AZ95" i="1"/>
  <c r="AV95" i="1" s="1"/>
  <c r="BB95" i="1"/>
  <c r="BB94" i="1" s="1"/>
  <c r="AX94" i="1" s="1"/>
  <c r="F36" i="3"/>
  <c r="BA96" i="1"/>
  <c r="AU95" i="1" l="1"/>
  <c r="AU94" i="1" s="1"/>
  <c r="AZ94" i="1"/>
  <c r="W29" i="1" s="1"/>
  <c r="BA95" i="1"/>
  <c r="AW95" i="1" s="1"/>
  <c r="AT95" i="1" s="1"/>
  <c r="J32" i="6"/>
  <c r="AG97" i="1" s="1"/>
  <c r="AN97" i="1" s="1"/>
  <c r="BC94" i="1"/>
  <c r="W32" i="1" s="1"/>
  <c r="W31" i="1"/>
  <c r="J32" i="3"/>
  <c r="AG96" i="1"/>
  <c r="AX95" i="1"/>
  <c r="J41" i="6" l="1"/>
  <c r="J41" i="3"/>
  <c r="AN96" i="1"/>
  <c r="AG95" i="1"/>
  <c r="AG94" i="1" s="1"/>
  <c r="AK26" i="1" s="1"/>
  <c r="AY94" i="1"/>
  <c r="AV94" i="1"/>
  <c r="AK29" i="1" s="1"/>
  <c r="BA94" i="1"/>
  <c r="AW94" i="1" s="1"/>
  <c r="AK30" i="1" s="1"/>
  <c r="AN95" i="1" l="1"/>
  <c r="AK35" i="1"/>
  <c r="AT94" i="1"/>
  <c r="AN94" i="1" s="1"/>
  <c r="W30" i="1"/>
</calcChain>
</file>

<file path=xl/sharedStrings.xml><?xml version="1.0" encoding="utf-8"?>
<sst xmlns="http://schemas.openxmlformats.org/spreadsheetml/2006/main" count="1827" uniqueCount="332">
  <si>
    <t>Export Komplet</t>
  </si>
  <si>
    <t/>
  </si>
  <si>
    <t>2.0</t>
  </si>
  <si>
    <t>False</t>
  </si>
  <si>
    <t>{e458f97c-118e-4c47-8bf3-ae02274b35a4}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</si>
  <si>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</si>
  <si>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</si>
  <si>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</si>
  <si>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</si>
  <si>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</si>
  <si>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</si>
  <si>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</si>
  <si>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</si>
  <si>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Z9_DSP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</si>
  <si>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</si>
  <si>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</si>
  <si>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KE, Rekonštrukcia a modernizácia cesty II-552 - Slanecká cesta</t>
  </si>
  <si>
    <t>JKSO:</t>
  </si>
  <si>
    <t>KS:</t>
  </si>
  <si>
    <t>Miesto:</t>
  </si>
  <si>
    <t>Košice</t>
  </si>
  <si>
    <t>Dátum:</t>
  </si>
  <si>
    <t>Objednávateľ:</t>
  </si>
  <si>
    <t>IČO:</t>
  </si>
  <si>
    <t>Mesto Košice</t>
  </si>
  <si>
    <t>IČ DPH:</t>
  </si>
  <si>
    <t>Zhotoviteľ:</t>
  </si>
  <si>
    <t>Vyplň údaj</t>
  </si>
  <si>
    <t>Projektant:</t>
  </si>
  <si>
    <t>Amberg Engineering Slovakia, s.r.o.</t>
  </si>
  <si>
    <t>True</t>
  </si>
  <si>
    <t>Spracovateľ:</t>
  </si>
  <si>
    <t>Kolektív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</si>
  <si>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</si>
  <si>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</si>
  <si>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</si>
  <si>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</si>
  <si>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</si>
  <si>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</si>
  <si>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</si>
  <si>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</si>
  <si>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</si>
  <si>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</si>
  <si>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</si>
  <si>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</si>
  <si>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</si>
  <si>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</si>
  <si>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</si>
  <si>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</si>
  <si>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</si>
  <si>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</si>
  <si>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</si>
  <si>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</si>
  <si>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</si>
  <si>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</si>
  <si>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</si>
  <si>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</si>
  <si>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</si>
  <si>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</si>
  <si>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</si>
  <si>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</si>
  <si>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</si>
  <si>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</si>
  <si>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</si>
  <si>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</si>
  <si>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</si>
  <si>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</si>
  <si>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</si>
  <si>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</si>
  <si>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</si>
  <si>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</si>
  <si>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</si>
  <si>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</si>
  <si>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</si>
  <si>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</si>
  <si>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</si>
  <si>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</si>
  <si>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</si>
  <si>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030-00</t>
  </si>
  <si>
    <t>STA</t>
  </si>
  <si>
    <t>1</t>
  </si>
  <si>
    <t>{0bf11761-a57f-4a11-9155-3b901a0c329c}</t>
  </si>
  <si>
    <t>/</t>
  </si>
  <si>
    <t>Časť</t>
  </si>
  <si>
    <t>2</t>
  </si>
  <si>
    <t>030-02</t>
  </si>
  <si>
    <t>Náhradná výsadba - Lokalita č. 2 - Juh - priestor za Multihalou - k.ú. Južné mesto</t>
  </si>
  <si>
    <t>{4893640e-6bf5-442b-85b0-dc7a1d2eede4}</t>
  </si>
  <si>
    <t>030-05</t>
  </si>
  <si>
    <t>Náhradná výsadba - Lokalita č. 7 - Západ - park za Sladovňou - k.ú. Terasa</t>
  </si>
  <si>
    <t>{e0b11c5e-df75-4d1d-a138-62e7fc8aeafb}</t>
  </si>
  <si>
    <t>KRYCÍ LIST ROZPOČTU</t>
  </si>
  <si>
    <t>Objekt:</t>
  </si>
  <si>
    <t>030-00 - Náhradná výsadba</t>
  </si>
  <si>
    <t>Časť: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</si>
  <si>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</si>
  <si>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</si>
  <si>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</si>
  <si>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</si>
  <si>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</si>
  <si>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</si>
  <si>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1.10 - Zemné práce - výsadba</t>
  </si>
  <si>
    <t xml:space="preserve">    1.20 - Zemné práce - ošetrovanie</t>
  </si>
  <si>
    <t xml:space="preserve">    9.10 - Ostatné práce a dodávky - výsadba</t>
  </si>
  <si>
    <t>VRN - Ostatné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</si>
  <si>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</si>
  <si>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</si>
  <si>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</si>
  <si>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</si>
  <si>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</si>
  <si>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</si>
  <si>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</si>
  <si>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</si>
  <si>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</si>
  <si>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</si>
  <si>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</si>
  <si>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</si>
  <si>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</si>
  <si>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</si>
  <si>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</si>
  <si>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1.10</t>
  </si>
  <si>
    <t>Zemné práce - výsadba</t>
  </si>
  <si>
    <t>K</t>
  </si>
  <si>
    <t>111101101</t>
  </si>
  <si>
    <t>Odstránenie travín a tŕstia s príp. premiestnením a uložením na hromady do 50 m, pri celkovej ploche do 1000m2</t>
  </si>
  <si>
    <t>m2</t>
  </si>
  <si>
    <t>4</t>
  </si>
  <si>
    <t>VV</t>
  </si>
  <si>
    <t>181305115</t>
  </si>
  <si>
    <t>Prevrstvenie zeminy/substrátu pre výsadbu stromov, vrátane presunu materiálu po stavenisku</t>
  </si>
  <si>
    <t>m3</t>
  </si>
  <si>
    <t>-1200945785</t>
  </si>
  <si>
    <t>3</t>
  </si>
  <si>
    <t>M</t>
  </si>
  <si>
    <t>103640000144</t>
  </si>
  <si>
    <t>Zemina do substrátu pre výsadbu stromov - 40% objemu</t>
  </si>
  <si>
    <t>8</t>
  </si>
  <si>
    <t>1884890140</t>
  </si>
  <si>
    <t>583310002744</t>
  </si>
  <si>
    <t>Piesok do substrátu pre výsadbu stromov - 25% objemu</t>
  </si>
  <si>
    <t>83874170</t>
  </si>
  <si>
    <t>5</t>
  </si>
  <si>
    <t>583310003944</t>
  </si>
  <si>
    <t>Štrk do substrátu pre výsadbu stromov, frakcia 32-63 mm - 35% objemu</t>
  </si>
  <si>
    <t>548598006</t>
  </si>
  <si>
    <t>6</t>
  </si>
  <si>
    <t>183101221</t>
  </si>
  <si>
    <t>Hĺbenie jamiek pre výsadbu v horn. 1-4 s výmenou pôdy do 50% v rovine alebo na svahu do 1:5 objemu nad 0, 40 do 1,00 m3</t>
  </si>
  <si>
    <t>ks</t>
  </si>
  <si>
    <t>787540970</t>
  </si>
  <si>
    <t>Položka zahŕňa odvoz, uskladnenie a poplatky za prebytočnú zeminu</t>
  </si>
  <si>
    <t>7</t>
  </si>
  <si>
    <t>184102115</t>
  </si>
  <si>
    <t>Výsadba dreviny s balom v rovine alebo na svahu do 1:5, priemer balu nad 500 do 600 mm, vrátane presunu vysádzaných drevín po stavenisku</t>
  </si>
  <si>
    <t>1294168112</t>
  </si>
  <si>
    <t>17 " listnaté - sortiment podľa TS</t>
  </si>
  <si>
    <t>Súčet</t>
  </si>
  <si>
    <t>026520000333</t>
  </si>
  <si>
    <t>1929889620</t>
  </si>
  <si>
    <t>9</t>
  </si>
  <si>
    <t>026520000444</t>
  </si>
  <si>
    <t>Strom listnatý, bal, obvod kmeňa16/18 cm, výška kmeňa 2,2 m - sortiment podľa TS, priemerná jednotková cena</t>
  </si>
  <si>
    <t>1406673055</t>
  </si>
  <si>
    <t>10</t>
  </si>
  <si>
    <t>184202112</t>
  </si>
  <si>
    <t>Zakotvenie dreviny troma a viac kolmi pri priemere kolov do 100 mm pri dĺžke kolov do 2 m do 3 m</t>
  </si>
  <si>
    <t>-1330139151</t>
  </si>
  <si>
    <t>11</t>
  </si>
  <si>
    <t>052170000722</t>
  </si>
  <si>
    <t>Tyč ihličňanová namorená, dĺžky 3,5 m bez kôry</t>
  </si>
  <si>
    <t>1437737684</t>
  </si>
  <si>
    <t>12</t>
  </si>
  <si>
    <t>052170000733</t>
  </si>
  <si>
    <t xml:space="preserve">Tyč ihličňanová polená namorená, dĺžky 1,5 m bez kôry      </t>
  </si>
  <si>
    <t>-685688679</t>
  </si>
  <si>
    <t>13</t>
  </si>
  <si>
    <t>184501111</t>
  </si>
  <si>
    <t>Zhotovenie obalu kmeňa stromu z juty v jednej vrstve v rovine alebo na svahu do 1:5</t>
  </si>
  <si>
    <t>1833121047</t>
  </si>
  <si>
    <t>14</t>
  </si>
  <si>
    <t>184501199</t>
  </si>
  <si>
    <t>Zhotovenie obalu kmeňa stromu z trstiny, výška 2,0 m, šírka 0,5 m</t>
  </si>
  <si>
    <t>-1585958843</t>
  </si>
  <si>
    <t>15</t>
  </si>
  <si>
    <t>673130000199</t>
  </si>
  <si>
    <t>Trstinová rohož šírka 2,0 m, bal 6 m + spony na spojenie</t>
  </si>
  <si>
    <t>bal</t>
  </si>
  <si>
    <t>-638705450</t>
  </si>
  <si>
    <t>16</t>
  </si>
  <si>
    <t>184921093</t>
  </si>
  <si>
    <t>Mulčovanie rastlín pri hrúbke mulča nad 50 do 100 mm v rovine alebo na svahu do 1:5</t>
  </si>
  <si>
    <t>-1804732</t>
  </si>
  <si>
    <t>17</t>
  </si>
  <si>
    <t>055410000100</t>
  </si>
  <si>
    <t>Mulčovacia kôra</t>
  </si>
  <si>
    <t>l</t>
  </si>
  <si>
    <t>1194867617</t>
  </si>
  <si>
    <t>18</t>
  </si>
  <si>
    <t>184921111</t>
  </si>
  <si>
    <t>Položenie mulčovacej textílie v rovine alebo na svahu do 1:5</t>
  </si>
  <si>
    <t>-714500845</t>
  </si>
  <si>
    <t>19</t>
  </si>
  <si>
    <t>693710000200</t>
  </si>
  <si>
    <t>Mulčovacia textília -  šxl 1,6x100 m - 50 g/m2</t>
  </si>
  <si>
    <t>-1771471428</t>
  </si>
  <si>
    <t>185802114</t>
  </si>
  <si>
    <t>Hnojenie pôdy v rovine alebo na svahu do 1:5 umelým hnojivom</t>
  </si>
  <si>
    <t>t</t>
  </si>
  <si>
    <t>-957201681</t>
  </si>
  <si>
    <t>21</t>
  </si>
  <si>
    <t>251910000100</t>
  </si>
  <si>
    <t>Hnojivo záhradné granulované balené</t>
  </si>
  <si>
    <t>1850441301</t>
  </si>
  <si>
    <t>22</t>
  </si>
  <si>
    <t>251910000888</t>
  </si>
  <si>
    <t>Pôdny kondicionér</t>
  </si>
  <si>
    <t>kg</t>
  </si>
  <si>
    <t>60063313</t>
  </si>
  <si>
    <t>23</t>
  </si>
  <si>
    <t>185804312</t>
  </si>
  <si>
    <t>Zaliatie rastlín vodou, plochy jednotlivo nad 20 m2 - výsadba</t>
  </si>
  <si>
    <t>1339680072</t>
  </si>
  <si>
    <t>24</t>
  </si>
  <si>
    <t>185851111</t>
  </si>
  <si>
    <t>Dovoz vody pre zálievku rastlín na vzdialenosť do 6000 m - výsadba</t>
  </si>
  <si>
    <t>-1338504491</t>
  </si>
  <si>
    <t>25</t>
  </si>
  <si>
    <t>082110000201</t>
  </si>
  <si>
    <t>Voda pitná pre priemysel a služby - výsadba</t>
  </si>
  <si>
    <t>2007724912</t>
  </si>
  <si>
    <t>1.20</t>
  </si>
  <si>
    <t>Zemné práce - ošetrovanie</t>
  </si>
  <si>
    <t>26</t>
  </si>
  <si>
    <t>184801121</t>
  </si>
  <si>
    <t>Ošetrenie vysadených drevín solitérnych, v rovine alebo na svahu do 1:5</t>
  </si>
  <si>
    <t>-1172985273</t>
  </si>
  <si>
    <t>27</t>
  </si>
  <si>
    <t>185804314</t>
  </si>
  <si>
    <t>Zaliatie rastlín vodou, plochy jednotlivo nad 20 m2 - ošetrovanie</t>
  </si>
  <si>
    <t>1916144297</t>
  </si>
  <si>
    <t>28</t>
  </si>
  <si>
    <t>185851114</t>
  </si>
  <si>
    <t>Dovoz vody pre zálievku rastlín na vzdialenosť do 6000 m - ošetrovanie</t>
  </si>
  <si>
    <t>96598164</t>
  </si>
  <si>
    <t>29</t>
  </si>
  <si>
    <t>082110000204</t>
  </si>
  <si>
    <t>Voda pitná pre priemysel a služby - ošetrovanie</t>
  </si>
  <si>
    <t>1836588278</t>
  </si>
  <si>
    <t>9.10</t>
  </si>
  <si>
    <t>Ostatné práce a dodávky - výsadba</t>
  </si>
  <si>
    <t>30</t>
  </si>
  <si>
    <t>871218113</t>
  </si>
  <si>
    <t>Ukladanie drenážneho potrubia do pripravenej ryhy z flexibilného PVC priemeru do 65 mm</t>
  </si>
  <si>
    <t>m</t>
  </si>
  <si>
    <t>-361564641</t>
  </si>
  <si>
    <t>31</t>
  </si>
  <si>
    <t>286110014800</t>
  </si>
  <si>
    <t>Flexibilná drenážna rúra PVC-U DN 65, perforácia 360°</t>
  </si>
  <si>
    <t>281037056</t>
  </si>
  <si>
    <t>32</t>
  </si>
  <si>
    <t>8712181VP</t>
  </si>
  <si>
    <t>Osadenie vodiacich rebier pre nasmerovanie koreňov mimo inžinierskych sietí a dlažby</t>
  </si>
  <si>
    <t>450130127</t>
  </si>
  <si>
    <t>Rozsah spresniť podľa stavu inžinierskych sietí</t>
  </si>
  <si>
    <t>33</t>
  </si>
  <si>
    <t>MAT_010_VR</t>
  </si>
  <si>
    <t>1546526240</t>
  </si>
  <si>
    <t>VRN</t>
  </si>
  <si>
    <t>Ostatné náklady neobsiahnuté v cenách</t>
  </si>
  <si>
    <t>34</t>
  </si>
  <si>
    <t>000300018</t>
  </si>
  <si>
    <t>Geodetické práce - vykonávané pred výstavbou - určenie priebehu existujúcich inžinierskych sietí</t>
  </si>
  <si>
    <t>kpl</t>
  </si>
  <si>
    <t>1024</t>
  </si>
  <si>
    <t>030-02 - Náhradná výsadba - Lokalita č. 2 - Juh - priestor za Multihalou - k.ú. Južné mesto</t>
  </si>
  <si>
    <t>1691574101</t>
  </si>
  <si>
    <t>17*4 'Prepočítané koeficientom množstva</t>
  </si>
  <si>
    <t>17*0,5 'Prepočítané koeficientom množstva</t>
  </si>
  <si>
    <t>17*0,2 'Prepočítané koeficientom množstva</t>
  </si>
  <si>
    <t>17*0,125 'Prepočítané koeficientom množstva</t>
  </si>
  <si>
    <t>17*0,175 'Prepočítané koeficientom množstva</t>
  </si>
  <si>
    <t>17 " priemerný objem výkopu 1 m3 pre 1 strom, výmena 50%</t>
  </si>
  <si>
    <t>V náhradnej výsadbe bude vysadených – 17 ks:</t>
  </si>
  <si>
    <t>17*0,79 " vysadené stromy</t>
  </si>
  <si>
    <t>13,43*90,125 'Prepočítané koeficientom množstva</t>
  </si>
  <si>
    <t>17*0,79 'Prepočítané koeficientom množstva</t>
  </si>
  <si>
    <t>13,43*0,00632 'Prepočítané koeficientom množstva</t>
  </si>
  <si>
    <t>17*0,245/1000</t>
  </si>
  <si>
    <t xml:space="preserve">t </t>
  </si>
  <si>
    <t>17*0,04/1000</t>
  </si>
  <si>
    <t>17*150/1000 " 1 dávka 150 l</t>
  </si>
  <si>
    <t>17 " 1 krát do 6 mesiacov po výsadbe</t>
  </si>
  <si>
    <t>17*150/1000*2 " 1 dávka 150 l - 2 krát do 6 mesiacov po výsadbe</t>
  </si>
  <si>
    <t>17*2 " závlahový systém k stromom</t>
  </si>
  <si>
    <t>34*1,01 'Prepočítané koeficientom množstva</t>
  </si>
  <si>
    <t>2,00 " predpoklad 1 bal = 12 metrov</t>
  </si>
  <si>
    <t>Vodiace rebrá š. 0,6 m - protikoreňová bariéra</t>
  </si>
  <si>
    <t>-127166559</t>
  </si>
  <si>
    <t>026520000555</t>
  </si>
  <si>
    <t>Strom listnatý (druhy Quercus sp., Fagus sp.), bal, obvod kmeňa16/18 cm, výška kmeňa 2,2 m - sortiment podľa TS, priemerná jednotková cena</t>
  </si>
  <si>
    <t>1572456094</t>
  </si>
  <si>
    <t>35</t>
  </si>
  <si>
    <t>030-05 - Náhradná výsadba - Lokalita č. 7 - Západ - park za Sladovňou - k.ú. Terasa</t>
  </si>
  <si>
    <t>-1580699683</t>
  </si>
  <si>
    <t>140*4 'Prepočítané koeficientom množstva</t>
  </si>
  <si>
    <t>140*0,5 'Prepočítané koeficientom množstva</t>
  </si>
  <si>
    <t>140*0,2 'Prepočítané koeficientom množstva</t>
  </si>
  <si>
    <t>140*0,125 'Prepočítané koeficientom množstva</t>
  </si>
  <si>
    <t>140*0,175 'Prepočítané koeficientom množstva</t>
  </si>
  <si>
    <t>140 " priemerný objem výkopu 1 m3 pre 1 strom, výmena 50%</t>
  </si>
  <si>
    <t>V náhradnej výsadbe bude vysadených – 140 ks:</t>
  </si>
  <si>
    <t>4 " ihličnaté - sortiment podľa TS</t>
  </si>
  <si>
    <t>109 " listnaté - sortiment podľa TS</t>
  </si>
  <si>
    <t>27 " listnaté druhy Quercus a Fagus - sortiment podľa TS</t>
  </si>
  <si>
    <t>Strom ihličnatý, bal, výška 175/200 cm -sortiment podľa TS, priemerná jednotková cena</t>
  </si>
  <si>
    <t>Tyč ihličňanová polená namorená, dĺžky 1,5 m bez kôry</t>
  </si>
  <si>
    <t>Trstinová rohož šírka 2,0 m bal 6 m + spony na spojenie</t>
  </si>
  <si>
    <t>140*0,79 " vysadené stromy</t>
  </si>
  <si>
    <t>110,6*90,125 'Prepočítané koeficientom množstva</t>
  </si>
  <si>
    <t>140*0,79 'Prepočítané koeficientom množstva</t>
  </si>
  <si>
    <t>Mulčovacia textília - 50 g/m2</t>
  </si>
  <si>
    <t>110,6*0,00632 'Prepočítané koeficientom množstva</t>
  </si>
  <si>
    <t>140*0,245/1000</t>
  </si>
  <si>
    <t>140*0,04/1000</t>
  </si>
  <si>
    <t>140*150/1000 " 1 dávka 150 l</t>
  </si>
  <si>
    <t>140 " 1 krát do 6 mesiacov po výsadbe</t>
  </si>
  <si>
    <t>140*150/1000*2 " 1 dávka 150 l - 2 krát do 6 mesiacov po výsadbe</t>
  </si>
  <si>
    <t>140*2 " závlahový systém k stromom</t>
  </si>
  <si>
    <t>280*1,01 'Prepočítané koeficientom množstva</t>
  </si>
  <si>
    <t>15,2 " predpoklad 1 bal = 12 metrov</t>
  </si>
  <si>
    <t>-246457951</t>
  </si>
  <si>
    <t>Náhradná výsadba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</si>
</sst>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right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>
      <selection activeCell="E23" sqref="E23:AN2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8" t="s">
        <v>5</v>
      </c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s="1" customFormat="1" ht="12" customHeight="1">
      <c r="B5" s="20"/>
      <c r="D5" s="24" t="s">
        <v>12</v>
      </c>
      <c r="K5" s="248" t="s">
        <v>13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R5" s="20"/>
      <c r="BE5" s="245" t="s">
        <v>14</v>
      </c>
      <c r="BS5" s="17" t="s">
        <v>6</v>
      </c>
    </row>
    <row r="6" spans="1:74" s="1" customFormat="1" ht="36.950000000000003" customHeight="1">
      <c r="B6" s="20"/>
      <c r="D6" s="26" t="s">
        <v>15</v>
      </c>
      <c r="K6" s="249" t="s">
        <v>16</v>
      </c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R6" s="20"/>
      <c r="BE6" s="246"/>
      <c r="BS6" s="17" t="s">
        <v>6</v>
      </c>
    </row>
    <row r="7" spans="1:74" s="1" customFormat="1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46"/>
      <c r="BS7" s="17" t="s">
        <v>6</v>
      </c>
    </row>
    <row r="8" spans="1:74" s="1" customFormat="1" ht="12" customHeight="1">
      <c r="B8" s="20"/>
      <c r="D8" s="27" t="s">
        <v>19</v>
      </c>
      <c r="K8" s="25" t="s">
        <v>20</v>
      </c>
      <c r="AK8" s="27" t="s">
        <v>21</v>
      </c>
      <c r="AN8" s="257">
        <v>44526</v>
      </c>
      <c r="AR8" s="20"/>
      <c r="BE8" s="246"/>
      <c r="BS8" s="17" t="s">
        <v>6</v>
      </c>
    </row>
    <row r="9" spans="1:74" s="1" customFormat="1" ht="14.45" customHeight="1">
      <c r="B9" s="20"/>
      <c r="AR9" s="20"/>
      <c r="BE9" s="246"/>
      <c r="BS9" s="17" t="s">
        <v>6</v>
      </c>
    </row>
    <row r="10" spans="1:74" s="1" customFormat="1" ht="12" customHeight="1">
      <c r="B10" s="20"/>
      <c r="D10" s="27" t="s">
        <v>22</v>
      </c>
      <c r="AK10" s="27" t="s">
        <v>23</v>
      </c>
      <c r="AN10" s="25" t="s">
        <v>1</v>
      </c>
      <c r="AR10" s="20"/>
      <c r="BE10" s="246"/>
      <c r="BS10" s="17" t="s">
        <v>6</v>
      </c>
    </row>
    <row r="11" spans="1:74" s="1" customFormat="1" ht="18.399999999999999" customHeight="1">
      <c r="B11" s="20"/>
      <c r="E11" s="25" t="s">
        <v>24</v>
      </c>
      <c r="AK11" s="27" t="s">
        <v>25</v>
      </c>
      <c r="AN11" s="25" t="s">
        <v>1</v>
      </c>
      <c r="AR11" s="20"/>
      <c r="BE11" s="246"/>
      <c r="BS11" s="17" t="s">
        <v>6</v>
      </c>
    </row>
    <row r="12" spans="1:74" s="1" customFormat="1" ht="6.95" customHeight="1">
      <c r="B12" s="20"/>
      <c r="AR12" s="20"/>
      <c r="BE12" s="246"/>
      <c r="BS12" s="17" t="s">
        <v>6</v>
      </c>
    </row>
    <row r="13" spans="1:74" s="1" customFormat="1" ht="12" customHeight="1">
      <c r="B13" s="20"/>
      <c r="D13" s="27" t="s">
        <v>26</v>
      </c>
      <c r="AK13" s="27" t="s">
        <v>23</v>
      </c>
      <c r="AN13" s="29" t="s">
        <v>27</v>
      </c>
      <c r="AR13" s="20"/>
      <c r="BE13" s="246"/>
      <c r="BS13" s="17" t="s">
        <v>6</v>
      </c>
    </row>
    <row r="14" spans="1:74" ht="12.75">
      <c r="B14" s="20"/>
      <c r="E14" s="250" t="s">
        <v>27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7" t="s">
        <v>25</v>
      </c>
      <c r="AN14" s="29" t="s">
        <v>27</v>
      </c>
      <c r="AR14" s="20"/>
      <c r="BE14" s="246"/>
      <c r="BS14" s="17" t="s">
        <v>6</v>
      </c>
    </row>
    <row r="15" spans="1:74" s="1" customFormat="1" ht="6.95" customHeight="1">
      <c r="B15" s="20"/>
      <c r="AR15" s="20"/>
      <c r="BE15" s="246"/>
      <c r="BS15" s="17" t="s">
        <v>3</v>
      </c>
    </row>
    <row r="16" spans="1:74" s="1" customFormat="1" ht="12" customHeight="1">
      <c r="B16" s="20"/>
      <c r="D16" s="27" t="s">
        <v>28</v>
      </c>
      <c r="AK16" s="27" t="s">
        <v>23</v>
      </c>
      <c r="AN16" s="25" t="s">
        <v>1</v>
      </c>
      <c r="AR16" s="20"/>
      <c r="BE16" s="246"/>
      <c r="BS16" s="17" t="s">
        <v>3</v>
      </c>
    </row>
    <row r="17" spans="1:71" s="1" customFormat="1" ht="18.399999999999999" customHeight="1">
      <c r="B17" s="20"/>
      <c r="E17" s="25" t="s">
        <v>29</v>
      </c>
      <c r="AK17" s="27" t="s">
        <v>25</v>
      </c>
      <c r="AN17" s="25" t="s">
        <v>1</v>
      </c>
      <c r="AR17" s="20"/>
      <c r="BE17" s="246"/>
      <c r="BS17" s="17" t="s">
        <v>30</v>
      </c>
    </row>
    <row r="18" spans="1:71" s="1" customFormat="1" ht="6.95" customHeight="1">
      <c r="B18" s="20"/>
      <c r="AR18" s="20"/>
      <c r="BE18" s="246"/>
      <c r="BS18" s="17" t="s">
        <v>6</v>
      </c>
    </row>
    <row r="19" spans="1:71" s="1" customFormat="1" ht="12" customHeight="1">
      <c r="B19" s="20"/>
      <c r="D19" s="27" t="s">
        <v>31</v>
      </c>
      <c r="AK19" s="27" t="s">
        <v>23</v>
      </c>
      <c r="AN19" s="25" t="s">
        <v>1</v>
      </c>
      <c r="AR19" s="20"/>
      <c r="BE19" s="246"/>
      <c r="BS19" s="17" t="s">
        <v>6</v>
      </c>
    </row>
    <row r="20" spans="1:71" s="1" customFormat="1" ht="18.399999999999999" customHeight="1">
      <c r="B20" s="20"/>
      <c r="E20" s="25" t="s">
        <v>32</v>
      </c>
      <c r="AK20" s="27" t="s">
        <v>25</v>
      </c>
      <c r="AN20" s="25" t="s">
        <v>1</v>
      </c>
      <c r="AR20" s="20"/>
      <c r="BE20" s="246"/>
      <c r="BS20" s="17" t="s">
        <v>30</v>
      </c>
    </row>
    <row r="21" spans="1:71" s="1" customFormat="1" ht="6.95" customHeight="1">
      <c r="B21" s="20"/>
      <c r="AR21" s="20"/>
      <c r="BE21" s="246"/>
    </row>
    <row r="22" spans="1:71" s="1" customFormat="1" ht="12" customHeight="1">
      <c r="B22" s="20"/>
      <c r="D22" s="27" t="s">
        <v>33</v>
      </c>
      <c r="AR22" s="20"/>
      <c r="BE22" s="246"/>
    </row>
    <row r="23" spans="1:71" s="1" customFormat="1" ht="16.5" customHeight="1">
      <c r="B23" s="20"/>
      <c r="E23" s="252" t="s">
        <v>1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R23" s="20"/>
      <c r="BE23" s="246"/>
    </row>
    <row r="24" spans="1:71" s="1" customFormat="1" ht="6.95" customHeight="1">
      <c r="B24" s="20"/>
      <c r="AR24" s="20"/>
      <c r="BE24" s="246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6"/>
    </row>
    <row r="26" spans="1:71" s="2" customFormat="1" ht="25.9" customHeight="1">
      <c r="A26" s="32"/>
      <c r="B26" s="33"/>
      <c r="C26" s="32"/>
      <c r="D26" s="34" t="s">
        <v>34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5">
        <f>ROUND(AG94,2)</f>
        <v>0</v>
      </c>
      <c r="AL26" s="236"/>
      <c r="AM26" s="236"/>
      <c r="AN26" s="236"/>
      <c r="AO26" s="236"/>
      <c r="AP26" s="32"/>
      <c r="AQ26" s="32"/>
      <c r="AR26" s="33"/>
      <c r="BE26" s="246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6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37" t="s">
        <v>35</v>
      </c>
      <c r="M28" s="237"/>
      <c r="N28" s="237"/>
      <c r="O28" s="237"/>
      <c r="P28" s="237"/>
      <c r="Q28" s="32"/>
      <c r="R28" s="32"/>
      <c r="S28" s="32"/>
      <c r="T28" s="32"/>
      <c r="U28" s="32"/>
      <c r="V28" s="32"/>
      <c r="W28" s="237" t="s">
        <v>36</v>
      </c>
      <c r="X28" s="237"/>
      <c r="Y28" s="237"/>
      <c r="Z28" s="237"/>
      <c r="AA28" s="237"/>
      <c r="AB28" s="237"/>
      <c r="AC28" s="237"/>
      <c r="AD28" s="237"/>
      <c r="AE28" s="237"/>
      <c r="AF28" s="32"/>
      <c r="AG28" s="32"/>
      <c r="AH28" s="32"/>
      <c r="AI28" s="32"/>
      <c r="AJ28" s="32"/>
      <c r="AK28" s="237" t="s">
        <v>37</v>
      </c>
      <c r="AL28" s="237"/>
      <c r="AM28" s="237"/>
      <c r="AN28" s="237"/>
      <c r="AO28" s="237"/>
      <c r="AP28" s="32"/>
      <c r="AQ28" s="32"/>
      <c r="AR28" s="33"/>
      <c r="BE28" s="246"/>
    </row>
    <row r="29" spans="1:71" s="3" customFormat="1" ht="14.45" customHeight="1">
      <c r="B29" s="37"/>
      <c r="D29" s="27" t="s">
        <v>38</v>
      </c>
      <c r="F29" s="38" t="s">
        <v>39</v>
      </c>
      <c r="L29" s="229">
        <v>0.2</v>
      </c>
      <c r="M29" s="228"/>
      <c r="N29" s="228"/>
      <c r="O29" s="228"/>
      <c r="P29" s="228"/>
      <c r="Q29" s="39"/>
      <c r="R29" s="39"/>
      <c r="S29" s="39"/>
      <c r="T29" s="39"/>
      <c r="U29" s="39"/>
      <c r="V29" s="39"/>
      <c r="W29" s="227">
        <f>ROUND(AZ94, 2)</f>
        <v>0</v>
      </c>
      <c r="X29" s="228"/>
      <c r="Y29" s="228"/>
      <c r="Z29" s="228"/>
      <c r="AA29" s="228"/>
      <c r="AB29" s="228"/>
      <c r="AC29" s="228"/>
      <c r="AD29" s="228"/>
      <c r="AE29" s="228"/>
      <c r="AF29" s="39"/>
      <c r="AG29" s="39"/>
      <c r="AH29" s="39"/>
      <c r="AI29" s="39"/>
      <c r="AJ29" s="39"/>
      <c r="AK29" s="227">
        <f>ROUND(AV94, 2)</f>
        <v>0</v>
      </c>
      <c r="AL29" s="228"/>
      <c r="AM29" s="228"/>
      <c r="AN29" s="228"/>
      <c r="AO29" s="228"/>
      <c r="AP29" s="39"/>
      <c r="AQ29" s="39"/>
      <c r="AR29" s="40"/>
      <c r="AS29" s="39"/>
      <c r="AT29" s="39"/>
      <c r="AU29" s="39"/>
      <c r="AV29" s="39"/>
      <c r="AW29" s="39"/>
      <c r="AX29" s="39"/>
      <c r="AY29" s="39"/>
      <c r="AZ29" s="39"/>
      <c r="BE29" s="247"/>
    </row>
    <row r="30" spans="1:71" s="3" customFormat="1" ht="14.45" customHeight="1">
      <c r="B30" s="37"/>
      <c r="F30" s="38" t="s">
        <v>40</v>
      </c>
      <c r="L30" s="229">
        <v>0.2</v>
      </c>
      <c r="M30" s="228"/>
      <c r="N30" s="228"/>
      <c r="O30" s="228"/>
      <c r="P30" s="228"/>
      <c r="Q30" s="39"/>
      <c r="R30" s="39"/>
      <c r="S30" s="39"/>
      <c r="T30" s="39"/>
      <c r="U30" s="39"/>
      <c r="V30" s="39"/>
      <c r="W30" s="227">
        <f>ROUND(BA94, 2)</f>
        <v>0</v>
      </c>
      <c r="X30" s="228"/>
      <c r="Y30" s="228"/>
      <c r="Z30" s="228"/>
      <c r="AA30" s="228"/>
      <c r="AB30" s="228"/>
      <c r="AC30" s="228"/>
      <c r="AD30" s="228"/>
      <c r="AE30" s="228"/>
      <c r="AF30" s="39"/>
      <c r="AG30" s="39"/>
      <c r="AH30" s="39"/>
      <c r="AI30" s="39"/>
      <c r="AJ30" s="39"/>
      <c r="AK30" s="227">
        <f>ROUND(AW94, 2)</f>
        <v>0</v>
      </c>
      <c r="AL30" s="228"/>
      <c r="AM30" s="228"/>
      <c r="AN30" s="228"/>
      <c r="AO30" s="228"/>
      <c r="AP30" s="39"/>
      <c r="AQ30" s="39"/>
      <c r="AR30" s="40"/>
      <c r="AS30" s="39"/>
      <c r="AT30" s="39"/>
      <c r="AU30" s="39"/>
      <c r="AV30" s="39"/>
      <c r="AW30" s="39"/>
      <c r="AX30" s="39"/>
      <c r="AY30" s="39"/>
      <c r="AZ30" s="39"/>
      <c r="BE30" s="247"/>
    </row>
    <row r="31" spans="1:71" s="3" customFormat="1" ht="14.45" hidden="1" customHeight="1">
      <c r="B31" s="37"/>
      <c r="F31" s="27" t="s">
        <v>41</v>
      </c>
      <c r="L31" s="244">
        <v>0.2</v>
      </c>
      <c r="M31" s="231"/>
      <c r="N31" s="231"/>
      <c r="O31" s="231"/>
      <c r="P31" s="231"/>
      <c r="W31" s="230">
        <f>ROUND(BB94, 2)</f>
        <v>0</v>
      </c>
      <c r="X31" s="231"/>
      <c r="Y31" s="231"/>
      <c r="Z31" s="231"/>
      <c r="AA31" s="231"/>
      <c r="AB31" s="231"/>
      <c r="AC31" s="231"/>
      <c r="AD31" s="231"/>
      <c r="AE31" s="231"/>
      <c r="AK31" s="230">
        <v>0</v>
      </c>
      <c r="AL31" s="231"/>
      <c r="AM31" s="231"/>
      <c r="AN31" s="231"/>
      <c r="AO31" s="231"/>
      <c r="AR31" s="37"/>
      <c r="BE31" s="247"/>
    </row>
    <row r="32" spans="1:71" s="3" customFormat="1" ht="14.45" hidden="1" customHeight="1">
      <c r="B32" s="37"/>
      <c r="F32" s="27" t="s">
        <v>42</v>
      </c>
      <c r="L32" s="244">
        <v>0.2</v>
      </c>
      <c r="M32" s="231"/>
      <c r="N32" s="231"/>
      <c r="O32" s="231"/>
      <c r="P32" s="231"/>
      <c r="W32" s="230">
        <f>ROUND(BC94, 2)</f>
        <v>0</v>
      </c>
      <c r="X32" s="231"/>
      <c r="Y32" s="231"/>
      <c r="Z32" s="231"/>
      <c r="AA32" s="231"/>
      <c r="AB32" s="231"/>
      <c r="AC32" s="231"/>
      <c r="AD32" s="231"/>
      <c r="AE32" s="231"/>
      <c r="AK32" s="230">
        <v>0</v>
      </c>
      <c r="AL32" s="231"/>
      <c r="AM32" s="231"/>
      <c r="AN32" s="231"/>
      <c r="AO32" s="231"/>
      <c r="AR32" s="37"/>
      <c r="BE32" s="247"/>
    </row>
    <row r="33" spans="1:57" s="3" customFormat="1" ht="14.45" hidden="1" customHeight="1">
      <c r="B33" s="37"/>
      <c r="F33" s="38" t="s">
        <v>43</v>
      </c>
      <c r="L33" s="229">
        <v>0</v>
      </c>
      <c r="M33" s="228"/>
      <c r="N33" s="228"/>
      <c r="O33" s="228"/>
      <c r="P33" s="228"/>
      <c r="Q33" s="39"/>
      <c r="R33" s="39"/>
      <c r="S33" s="39"/>
      <c r="T33" s="39"/>
      <c r="U33" s="39"/>
      <c r="V33" s="39"/>
      <c r="W33" s="227">
        <f>ROUND(BD94, 2)</f>
        <v>0</v>
      </c>
      <c r="X33" s="228"/>
      <c r="Y33" s="228"/>
      <c r="Z33" s="228"/>
      <c r="AA33" s="228"/>
      <c r="AB33" s="228"/>
      <c r="AC33" s="228"/>
      <c r="AD33" s="228"/>
      <c r="AE33" s="228"/>
      <c r="AF33" s="39"/>
      <c r="AG33" s="39"/>
      <c r="AH33" s="39"/>
      <c r="AI33" s="39"/>
      <c r="AJ33" s="39"/>
      <c r="AK33" s="227">
        <v>0</v>
      </c>
      <c r="AL33" s="228"/>
      <c r="AM33" s="228"/>
      <c r="AN33" s="228"/>
      <c r="AO33" s="228"/>
      <c r="AP33" s="39"/>
      <c r="AQ33" s="39"/>
      <c r="AR33" s="40"/>
      <c r="AS33" s="39"/>
      <c r="AT33" s="39"/>
      <c r="AU33" s="39"/>
      <c r="AV33" s="39"/>
      <c r="AW33" s="39"/>
      <c r="AX33" s="39"/>
      <c r="AY33" s="39"/>
      <c r="AZ33" s="39"/>
      <c r="BE33" s="247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6"/>
    </row>
    <row r="35" spans="1:57" s="2" customFormat="1" ht="25.9" customHeight="1">
      <c r="A35" s="32"/>
      <c r="B35" s="33"/>
      <c r="C35" s="41"/>
      <c r="D35" s="42" t="s">
        <v>44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45</v>
      </c>
      <c r="U35" s="43"/>
      <c r="V35" s="43"/>
      <c r="W35" s="43"/>
      <c r="X35" s="243" t="s">
        <v>46</v>
      </c>
      <c r="Y35" s="241"/>
      <c r="Z35" s="241"/>
      <c r="AA35" s="241"/>
      <c r="AB35" s="241"/>
      <c r="AC35" s="43"/>
      <c r="AD35" s="43"/>
      <c r="AE35" s="43"/>
      <c r="AF35" s="43"/>
      <c r="AG35" s="43"/>
      <c r="AH35" s="43"/>
      <c r="AI35" s="43"/>
      <c r="AJ35" s="43"/>
      <c r="AK35" s="240">
        <f>SUM(AK26:AK33)</f>
        <v>0</v>
      </c>
      <c r="AL35" s="241"/>
      <c r="AM35" s="241"/>
      <c r="AN35" s="241"/>
      <c r="AO35" s="242"/>
      <c r="AP35" s="41"/>
      <c r="AQ35" s="41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5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48</v>
      </c>
      <c r="AI49" s="47"/>
      <c r="AJ49" s="47"/>
      <c r="AK49" s="47"/>
      <c r="AL49" s="47"/>
      <c r="AM49" s="47"/>
      <c r="AN49" s="47"/>
      <c r="AO49" s="47"/>
      <c r="AR49" s="45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8" t="s">
        <v>49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8" t="s">
        <v>50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8" t="s">
        <v>49</v>
      </c>
      <c r="AI60" s="35"/>
      <c r="AJ60" s="35"/>
      <c r="AK60" s="35"/>
      <c r="AL60" s="35"/>
      <c r="AM60" s="48" t="s">
        <v>50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6" t="s">
        <v>51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6" t="s">
        <v>52</v>
      </c>
      <c r="AI64" s="49"/>
      <c r="AJ64" s="49"/>
      <c r="AK64" s="49"/>
      <c r="AL64" s="49"/>
      <c r="AM64" s="49"/>
      <c r="AN64" s="49"/>
      <c r="AO64" s="49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8" t="s">
        <v>49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8" t="s">
        <v>50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8" t="s">
        <v>49</v>
      </c>
      <c r="AI75" s="35"/>
      <c r="AJ75" s="35"/>
      <c r="AK75" s="35"/>
      <c r="AL75" s="35"/>
      <c r="AM75" s="48" t="s">
        <v>50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3"/>
      <c r="BE77" s="32"/>
    </row>
    <row r="81" spans="1:91" s="2" customFormat="1" ht="6.95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3"/>
      <c r="BE81" s="32"/>
    </row>
    <row r="82" spans="1:91" s="2" customFormat="1" ht="24.95" customHeight="1">
      <c r="A82" s="32"/>
      <c r="B82" s="33"/>
      <c r="C82" s="21" t="s">
        <v>53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4"/>
      <c r="C84" s="27" t="s">
        <v>12</v>
      </c>
      <c r="L84" s="4" t="str">
        <f>K5</f>
        <v>Z9_DSP</v>
      </c>
      <c r="AR84" s="54"/>
    </row>
    <row r="85" spans="1:91" s="5" customFormat="1" ht="36.950000000000003" customHeight="1">
      <c r="B85" s="55"/>
      <c r="C85" s="56" t="s">
        <v>15</v>
      </c>
      <c r="L85" s="232" t="str">
        <f>K6</f>
        <v>KE, Rekonštrukcia a modernizácia cesty II-552 - Slanecká cesta</v>
      </c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R85" s="55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19</v>
      </c>
      <c r="D87" s="32"/>
      <c r="E87" s="32"/>
      <c r="F87" s="32"/>
      <c r="G87" s="32"/>
      <c r="H87" s="32"/>
      <c r="I87" s="32"/>
      <c r="J87" s="32"/>
      <c r="K87" s="32"/>
      <c r="L87" s="57" t="str">
        <f>IF(K8="","",K8)</f>
        <v>Košice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21</v>
      </c>
      <c r="AJ87" s="32"/>
      <c r="AK87" s="32"/>
      <c r="AL87" s="32"/>
      <c r="AM87" s="234">
        <v>44526</v>
      </c>
      <c r="AN87" s="234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25.7" customHeight="1">
      <c r="A89" s="32"/>
      <c r="B89" s="33"/>
      <c r="C89" s="27" t="s">
        <v>22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Mesto Košice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28</v>
      </c>
      <c r="AJ89" s="32"/>
      <c r="AK89" s="32"/>
      <c r="AL89" s="32"/>
      <c r="AM89" s="211" t="str">
        <f>IF(E17="","",E17)</f>
        <v>Amberg Engineering Slovakia, s.r.o.</v>
      </c>
      <c r="AN89" s="212"/>
      <c r="AO89" s="212"/>
      <c r="AP89" s="212"/>
      <c r="AQ89" s="32"/>
      <c r="AR89" s="33"/>
      <c r="AS89" s="207" t="s">
        <v>54</v>
      </c>
      <c r="AT89" s="208"/>
      <c r="AU89" s="59"/>
      <c r="AV89" s="59"/>
      <c r="AW89" s="59"/>
      <c r="AX89" s="59"/>
      <c r="AY89" s="59"/>
      <c r="AZ89" s="59"/>
      <c r="BA89" s="59"/>
      <c r="BB89" s="59"/>
      <c r="BC89" s="59"/>
      <c r="BD89" s="60"/>
      <c r="BE89" s="32"/>
    </row>
    <row r="90" spans="1:91" s="2" customFormat="1" ht="15.2" customHeight="1">
      <c r="A90" s="32"/>
      <c r="B90" s="33"/>
      <c r="C90" s="27" t="s">
        <v>26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31</v>
      </c>
      <c r="AJ90" s="32"/>
      <c r="AK90" s="32"/>
      <c r="AL90" s="32"/>
      <c r="AM90" s="211" t="str">
        <f>IF(E20="","",E20)</f>
        <v>Kolektív</v>
      </c>
      <c r="AN90" s="212"/>
      <c r="AO90" s="212"/>
      <c r="AP90" s="212"/>
      <c r="AQ90" s="32"/>
      <c r="AR90" s="33"/>
      <c r="AS90" s="209"/>
      <c r="AT90" s="210"/>
      <c r="AU90" s="61"/>
      <c r="AV90" s="61"/>
      <c r="AW90" s="61"/>
      <c r="AX90" s="61"/>
      <c r="AY90" s="61"/>
      <c r="AZ90" s="61"/>
      <c r="BA90" s="61"/>
      <c r="BB90" s="61"/>
      <c r="BC90" s="61"/>
      <c r="BD90" s="62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09"/>
      <c r="AT91" s="210"/>
      <c r="AU91" s="61"/>
      <c r="AV91" s="61"/>
      <c r="AW91" s="61"/>
      <c r="AX91" s="61"/>
      <c r="AY91" s="61"/>
      <c r="AZ91" s="61"/>
      <c r="BA91" s="61"/>
      <c r="BB91" s="61"/>
      <c r="BC91" s="61"/>
      <c r="BD91" s="62"/>
      <c r="BE91" s="32"/>
    </row>
    <row r="92" spans="1:91" s="2" customFormat="1" ht="29.25" customHeight="1">
      <c r="A92" s="32"/>
      <c r="B92" s="33"/>
      <c r="C92" s="213" t="s">
        <v>55</v>
      </c>
      <c r="D92" s="214"/>
      <c r="E92" s="214"/>
      <c r="F92" s="214"/>
      <c r="G92" s="214"/>
      <c r="H92" s="63"/>
      <c r="I92" s="216" t="s">
        <v>56</v>
      </c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5" t="s">
        <v>57</v>
      </c>
      <c r="AH92" s="214"/>
      <c r="AI92" s="214"/>
      <c r="AJ92" s="214"/>
      <c r="AK92" s="214"/>
      <c r="AL92" s="214"/>
      <c r="AM92" s="214"/>
      <c r="AN92" s="216" t="s">
        <v>58</v>
      </c>
      <c r="AO92" s="214"/>
      <c r="AP92" s="217"/>
      <c r="AQ92" s="64" t="s">
        <v>59</v>
      </c>
      <c r="AR92" s="33"/>
      <c r="AS92" s="65" t="s">
        <v>60</v>
      </c>
      <c r="AT92" s="66" t="s">
        <v>61</v>
      </c>
      <c r="AU92" s="66" t="s">
        <v>62</v>
      </c>
      <c r="AV92" s="66" t="s">
        <v>63</v>
      </c>
      <c r="AW92" s="66" t="s">
        <v>64</v>
      </c>
      <c r="AX92" s="66" t="s">
        <v>65</v>
      </c>
      <c r="AY92" s="66" t="s">
        <v>66</v>
      </c>
      <c r="AZ92" s="66" t="s">
        <v>67</v>
      </c>
      <c r="BA92" s="66" t="s">
        <v>68</v>
      </c>
      <c r="BB92" s="66" t="s">
        <v>69</v>
      </c>
      <c r="BC92" s="66" t="s">
        <v>70</v>
      </c>
      <c r="BD92" s="67" t="s">
        <v>71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8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70"/>
      <c r="BE93" s="32"/>
    </row>
    <row r="94" spans="1:91" s="6" customFormat="1" ht="32.450000000000003" customHeight="1">
      <c r="B94" s="71"/>
      <c r="C94" s="72" t="s">
        <v>72</v>
      </c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222">
        <f>ROUND(AG95,2)</f>
        <v>0</v>
      </c>
      <c r="AH94" s="222"/>
      <c r="AI94" s="222"/>
      <c r="AJ94" s="222"/>
      <c r="AK94" s="222"/>
      <c r="AL94" s="222"/>
      <c r="AM94" s="222"/>
      <c r="AN94" s="223">
        <f t="shared" ref="AN94:AN97" si="0">SUM(AG94,AT94)</f>
        <v>0</v>
      </c>
      <c r="AO94" s="223"/>
      <c r="AP94" s="223"/>
      <c r="AQ94" s="75" t="s">
        <v>1</v>
      </c>
      <c r="AR94" s="71"/>
      <c r="AS94" s="76">
        <f>ROUND(AS95,2)</f>
        <v>0</v>
      </c>
      <c r="AT94" s="77">
        <f t="shared" ref="AT94:AT97" si="1">ROUND(SUM(AV94:AW94),2)</f>
        <v>0</v>
      </c>
      <c r="AU94" s="78">
        <f>ROUND(AU95,5)</f>
        <v>0</v>
      </c>
      <c r="AV94" s="77">
        <f>ROUND(AZ94*L29,2)</f>
        <v>0</v>
      </c>
      <c r="AW94" s="77">
        <f>ROUND(BA94*L30,2)</f>
        <v>0</v>
      </c>
      <c r="AX94" s="77">
        <f>ROUND(BB94*L29,2)</f>
        <v>0</v>
      </c>
      <c r="AY94" s="77">
        <f>ROUND(BC94*L30,2)</f>
        <v>0</v>
      </c>
      <c r="AZ94" s="77">
        <f>ROUND(AZ95,2)</f>
        <v>0</v>
      </c>
      <c r="BA94" s="77">
        <f>ROUND(BA95,2)</f>
        <v>0</v>
      </c>
      <c r="BB94" s="77">
        <f>ROUND(BB95,2)</f>
        <v>0</v>
      </c>
      <c r="BC94" s="77">
        <f>ROUND(BC95,2)</f>
        <v>0</v>
      </c>
      <c r="BD94" s="79">
        <f>ROUND(BD95,2)</f>
        <v>0</v>
      </c>
      <c r="BS94" s="80" t="s">
        <v>73</v>
      </c>
      <c r="BT94" s="80" t="s">
        <v>74</v>
      </c>
      <c r="BU94" s="81" t="s">
        <v>75</v>
      </c>
      <c r="BV94" s="80" t="s">
        <v>76</v>
      </c>
      <c r="BW94" s="80" t="s">
        <v>4</v>
      </c>
      <c r="BX94" s="80" t="s">
        <v>77</v>
      </c>
      <c r="CL94" s="80" t="s">
        <v>1</v>
      </c>
    </row>
    <row r="95" spans="1:91" s="7" customFormat="1" ht="16.5" customHeight="1">
      <c r="B95" s="82"/>
      <c r="C95" s="83"/>
      <c r="D95" s="221" t="s">
        <v>78</v>
      </c>
      <c r="E95" s="221"/>
      <c r="F95" s="221"/>
      <c r="G95" s="221"/>
      <c r="H95" s="221"/>
      <c r="I95" s="84"/>
      <c r="J95" s="221" t="s">
        <v>331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8">
        <f>ROUND(SUM(AG96:AG97),2)</f>
        <v>0</v>
      </c>
      <c r="AH95" s="219"/>
      <c r="AI95" s="219"/>
      <c r="AJ95" s="219"/>
      <c r="AK95" s="219"/>
      <c r="AL95" s="219"/>
      <c r="AM95" s="219"/>
      <c r="AN95" s="220">
        <f t="shared" si="0"/>
        <v>0</v>
      </c>
      <c r="AO95" s="219"/>
      <c r="AP95" s="219"/>
      <c r="AQ95" s="85" t="s">
        <v>79</v>
      </c>
      <c r="AR95" s="82"/>
      <c r="AS95" s="86">
        <f>ROUND(SUM(AS96:AS97),2)</f>
        <v>0</v>
      </c>
      <c r="AT95" s="87">
        <f t="shared" si="1"/>
        <v>0</v>
      </c>
      <c r="AU95" s="88">
        <f>ROUND(SUM(AU96:AU97),5)</f>
        <v>0</v>
      </c>
      <c r="AV95" s="87">
        <f>ROUND(AZ95*L29,2)</f>
        <v>0</v>
      </c>
      <c r="AW95" s="87">
        <f>ROUND(BA95*L30,2)</f>
        <v>0</v>
      </c>
      <c r="AX95" s="87">
        <f>ROUND(BB95*L29,2)</f>
        <v>0</v>
      </c>
      <c r="AY95" s="87">
        <f>ROUND(BC95*L30,2)</f>
        <v>0</v>
      </c>
      <c r="AZ95" s="87">
        <f>ROUND(SUM(AZ96:AZ97),2)</f>
        <v>0</v>
      </c>
      <c r="BA95" s="87">
        <f>ROUND(SUM(BA96:BA97),2)</f>
        <v>0</v>
      </c>
      <c r="BB95" s="87">
        <f>ROUND(SUM(BB96:BB97),2)</f>
        <v>0</v>
      </c>
      <c r="BC95" s="87">
        <f>ROUND(SUM(BC96:BC97),2)</f>
        <v>0</v>
      </c>
      <c r="BD95" s="89">
        <f>ROUND(SUM(BD96:BD97),2)</f>
        <v>0</v>
      </c>
      <c r="BS95" s="90" t="s">
        <v>73</v>
      </c>
      <c r="BT95" s="90" t="s">
        <v>80</v>
      </c>
      <c r="BU95" s="90" t="s">
        <v>75</v>
      </c>
      <c r="BV95" s="90" t="s">
        <v>76</v>
      </c>
      <c r="BW95" s="90" t="s">
        <v>81</v>
      </c>
      <c r="BX95" s="90" t="s">
        <v>4</v>
      </c>
      <c r="CL95" s="90" t="s">
        <v>1</v>
      </c>
      <c r="CM95" s="90" t="s">
        <v>74</v>
      </c>
    </row>
    <row r="96" spans="1:91" s="4" customFormat="1" ht="35.25" customHeight="1">
      <c r="A96" s="91" t="s">
        <v>82</v>
      </c>
      <c r="B96" s="54"/>
      <c r="C96" s="10"/>
      <c r="D96" s="10"/>
      <c r="E96" s="224" t="s">
        <v>85</v>
      </c>
      <c r="F96" s="224"/>
      <c r="G96" s="224"/>
      <c r="H96" s="224"/>
      <c r="I96" s="224"/>
      <c r="J96" s="10"/>
      <c r="K96" s="224" t="s">
        <v>86</v>
      </c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5">
        <f>'030-02 - Náhradná výsadba...'!J32</f>
        <v>0</v>
      </c>
      <c r="AH96" s="226"/>
      <c r="AI96" s="226"/>
      <c r="AJ96" s="226"/>
      <c r="AK96" s="226"/>
      <c r="AL96" s="226"/>
      <c r="AM96" s="226"/>
      <c r="AN96" s="225">
        <f t="shared" si="0"/>
        <v>0</v>
      </c>
      <c r="AO96" s="226"/>
      <c r="AP96" s="226"/>
      <c r="AQ96" s="92" t="s">
        <v>83</v>
      </c>
      <c r="AR96" s="54"/>
      <c r="AS96" s="93">
        <v>0</v>
      </c>
      <c r="AT96" s="94">
        <f t="shared" si="1"/>
        <v>0</v>
      </c>
      <c r="AU96" s="95">
        <f>'030-02 - Náhradná výsadba...'!P125</f>
        <v>0</v>
      </c>
      <c r="AV96" s="94">
        <f>'030-02 - Náhradná výsadba...'!J35</f>
        <v>0</v>
      </c>
      <c r="AW96" s="94">
        <f>'030-02 - Náhradná výsadba...'!J36</f>
        <v>0</v>
      </c>
      <c r="AX96" s="94">
        <f>'030-02 - Náhradná výsadba...'!J37</f>
        <v>0</v>
      </c>
      <c r="AY96" s="94">
        <f>'030-02 - Náhradná výsadba...'!J38</f>
        <v>0</v>
      </c>
      <c r="AZ96" s="94">
        <f>'030-02 - Náhradná výsadba...'!F35</f>
        <v>0</v>
      </c>
      <c r="BA96" s="94">
        <f>'030-02 - Náhradná výsadba...'!F36</f>
        <v>0</v>
      </c>
      <c r="BB96" s="94">
        <f>'030-02 - Náhradná výsadba...'!F37</f>
        <v>0</v>
      </c>
      <c r="BC96" s="94">
        <f>'030-02 - Náhradná výsadba...'!F38</f>
        <v>0</v>
      </c>
      <c r="BD96" s="96">
        <f>'030-02 - Náhradná výsadba...'!F39</f>
        <v>0</v>
      </c>
      <c r="BT96" s="25" t="s">
        <v>84</v>
      </c>
      <c r="BV96" s="25" t="s">
        <v>76</v>
      </c>
      <c r="BW96" s="25" t="s">
        <v>87</v>
      </c>
      <c r="BX96" s="25" t="s">
        <v>81</v>
      </c>
      <c r="CL96" s="25" t="s">
        <v>1</v>
      </c>
    </row>
    <row r="97" spans="1:90" s="4" customFormat="1" ht="35.25" customHeight="1">
      <c r="A97" s="91" t="s">
        <v>82</v>
      </c>
      <c r="B97" s="54"/>
      <c r="C97" s="10"/>
      <c r="D97" s="10"/>
      <c r="E97" s="224" t="s">
        <v>88</v>
      </c>
      <c r="F97" s="224"/>
      <c r="G97" s="224"/>
      <c r="H97" s="224"/>
      <c r="I97" s="224"/>
      <c r="J97" s="10"/>
      <c r="K97" s="224" t="s">
        <v>89</v>
      </c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5">
        <f>'030-05 - Náhradná výsadba...'!J32</f>
        <v>0</v>
      </c>
      <c r="AH97" s="226"/>
      <c r="AI97" s="226"/>
      <c r="AJ97" s="226"/>
      <c r="AK97" s="226"/>
      <c r="AL97" s="226"/>
      <c r="AM97" s="226"/>
      <c r="AN97" s="225">
        <f t="shared" si="0"/>
        <v>0</v>
      </c>
      <c r="AO97" s="226"/>
      <c r="AP97" s="226"/>
      <c r="AQ97" s="92" t="s">
        <v>83</v>
      </c>
      <c r="AR97" s="54"/>
      <c r="AS97" s="93">
        <v>0</v>
      </c>
      <c r="AT97" s="94">
        <f t="shared" si="1"/>
        <v>0</v>
      </c>
      <c r="AU97" s="95">
        <f>'030-05 - Náhradná výsadba...'!P125</f>
        <v>0</v>
      </c>
      <c r="AV97" s="94">
        <f>'030-05 - Náhradná výsadba...'!J35</f>
        <v>0</v>
      </c>
      <c r="AW97" s="94">
        <f>'030-05 - Náhradná výsadba...'!J36</f>
        <v>0</v>
      </c>
      <c r="AX97" s="94">
        <f>'030-05 - Náhradná výsadba...'!J37</f>
        <v>0</v>
      </c>
      <c r="AY97" s="94">
        <f>'030-05 - Náhradná výsadba...'!J38</f>
        <v>0</v>
      </c>
      <c r="AZ97" s="94">
        <f>'030-05 - Náhradná výsadba...'!F35</f>
        <v>0</v>
      </c>
      <c r="BA97" s="94">
        <f>'030-05 - Náhradná výsadba...'!F36</f>
        <v>0</v>
      </c>
      <c r="BB97" s="94">
        <f>'030-05 - Náhradná výsadba...'!F37</f>
        <v>0</v>
      </c>
      <c r="BC97" s="94">
        <f>'030-05 - Náhradná výsadba...'!F38</f>
        <v>0</v>
      </c>
      <c r="BD97" s="96">
        <f>'030-05 - Náhradná výsadba...'!F39</f>
        <v>0</v>
      </c>
      <c r="BT97" s="25" t="s">
        <v>84</v>
      </c>
      <c r="BV97" s="25" t="s">
        <v>76</v>
      </c>
      <c r="BW97" s="25" t="s">
        <v>90</v>
      </c>
      <c r="BX97" s="25" t="s">
        <v>81</v>
      </c>
      <c r="CL97" s="25" t="s">
        <v>1</v>
      </c>
    </row>
    <row r="98" spans="1:90" s="2" customFormat="1" ht="30" customHeight="1">
      <c r="A98" s="32"/>
      <c r="B98" s="33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3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  <row r="99" spans="1:90" s="2" customFormat="1" ht="6.95" customHeight="1">
      <c r="A99" s="32"/>
      <c r="B99" s="50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33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</row>
  </sheetData>
  <mergeCells count="50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97:AP97"/>
    <mergeCell ref="AG97:AM97"/>
    <mergeCell ref="L85:AO85"/>
    <mergeCell ref="AM87:AN87"/>
    <mergeCell ref="E97:I97"/>
    <mergeCell ref="K97:AF97"/>
    <mergeCell ref="K96:AF96"/>
    <mergeCell ref="AN96:AP96"/>
    <mergeCell ref="E96:I96"/>
    <mergeCell ref="AG96:AM96"/>
    <mergeCell ref="AG95:AM95"/>
    <mergeCell ref="AN95:AP95"/>
    <mergeCell ref="J95:AF95"/>
    <mergeCell ref="D95:H95"/>
    <mergeCell ref="AG94:AM94"/>
    <mergeCell ref="AN94:AP94"/>
    <mergeCell ref="AS89:AT91"/>
    <mergeCell ref="AM89:AP89"/>
    <mergeCell ref="AM90:AP90"/>
    <mergeCell ref="C92:G92"/>
    <mergeCell ref="AG92:AM92"/>
    <mergeCell ref="AN92:AP92"/>
    <mergeCell ref="I92:AF92"/>
  </mergeCells>
  <hyperlinks>
    <hyperlink ref="A97" location="'030-05 - Náhradná výsadb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workbookViewId="0">
      <selection activeCell="J91" sqref="J9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8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87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hidden="1" customHeight="1">
      <c r="B4" s="20"/>
      <c r="D4" s="21" t="s">
        <v>91</v>
      </c>
      <c r="L4" s="20"/>
      <c r="M4" s="97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15</v>
      </c>
      <c r="L6" s="20"/>
    </row>
    <row r="7" spans="1:46" s="1" customFormat="1" ht="16.5" hidden="1" customHeight="1">
      <c r="B7" s="20"/>
      <c r="E7" s="254" t="str">
        <f>'Rekapitulácia časť 2'!K6</f>
        <v>KE, Rekonštrukcia a modernizácia cesty II-552 - Slanecká cesta</v>
      </c>
      <c r="F7" s="255"/>
      <c r="G7" s="255"/>
      <c r="H7" s="255"/>
      <c r="L7" s="20"/>
    </row>
    <row r="8" spans="1:46" s="1" customFormat="1" ht="12" hidden="1" customHeight="1">
      <c r="B8" s="20"/>
      <c r="D8" s="27" t="s">
        <v>92</v>
      </c>
      <c r="L8" s="20"/>
    </row>
    <row r="9" spans="1:46" s="2" customFormat="1" ht="16.5" hidden="1" customHeight="1">
      <c r="A9" s="32"/>
      <c r="B9" s="33"/>
      <c r="C9" s="32"/>
      <c r="D9" s="32"/>
      <c r="E9" s="254" t="s">
        <v>93</v>
      </c>
      <c r="F9" s="253"/>
      <c r="G9" s="253"/>
      <c r="H9" s="253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>
      <c r="A10" s="32"/>
      <c r="B10" s="33"/>
      <c r="C10" s="32"/>
      <c r="D10" s="27" t="s">
        <v>94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30" hidden="1" customHeight="1">
      <c r="A11" s="32"/>
      <c r="B11" s="33"/>
      <c r="C11" s="32"/>
      <c r="D11" s="32"/>
      <c r="E11" s="232" t="s">
        <v>274</v>
      </c>
      <c r="F11" s="253"/>
      <c r="G11" s="253"/>
      <c r="H11" s="253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>
        <f>'Rekapitulácia časť 2'!AN8</f>
        <v>44526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>
      <c r="A17" s="32"/>
      <c r="B17" s="33"/>
      <c r="C17" s="32"/>
      <c r="D17" s="32"/>
      <c r="E17" s="25" t="s">
        <v>24</v>
      </c>
      <c r="F17" s="32"/>
      <c r="G17" s="32"/>
      <c r="H17" s="32"/>
      <c r="I17" s="27" t="s">
        <v>25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23</v>
      </c>
      <c r="J19" s="28" t="str">
        <f>'Rekapitulácia časť 2'!AN13</f>
        <v>Vyplň údaj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>
      <c r="A20" s="32"/>
      <c r="B20" s="33"/>
      <c r="C20" s="32"/>
      <c r="D20" s="32"/>
      <c r="E20" s="256" t="str">
        <f>'Rekapitulácia časť 2'!E14</f>
        <v>Vyplň údaj</v>
      </c>
      <c r="F20" s="248"/>
      <c r="G20" s="248"/>
      <c r="H20" s="248"/>
      <c r="I20" s="27" t="s">
        <v>25</v>
      </c>
      <c r="J20" s="28" t="str">
        <f>'Rekapitulácia časť 2'!AN14</f>
        <v>Vyplň údaj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23</v>
      </c>
      <c r="J22" s="25" t="s">
        <v>1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>
      <c r="A23" s="32"/>
      <c r="B23" s="33"/>
      <c r="C23" s="32"/>
      <c r="D23" s="32"/>
      <c r="E23" s="25" t="s">
        <v>29</v>
      </c>
      <c r="F23" s="32"/>
      <c r="G23" s="32"/>
      <c r="H23" s="32"/>
      <c r="I23" s="27" t="s">
        <v>25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23</v>
      </c>
      <c r="J25" s="25" t="s">
        <v>1</v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>
      <c r="A26" s="32"/>
      <c r="B26" s="33"/>
      <c r="C26" s="32"/>
      <c r="D26" s="32"/>
      <c r="E26" s="25" t="s">
        <v>32</v>
      </c>
      <c r="F26" s="32"/>
      <c r="G26" s="32"/>
      <c r="H26" s="32"/>
      <c r="I26" s="27" t="s">
        <v>25</v>
      </c>
      <c r="J26" s="25" t="s">
        <v>1</v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>
      <c r="A28" s="32"/>
      <c r="B28" s="33"/>
      <c r="C28" s="32"/>
      <c r="D28" s="27" t="s">
        <v>33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>
      <c r="A29" s="98"/>
      <c r="B29" s="99"/>
      <c r="C29" s="98"/>
      <c r="D29" s="98"/>
      <c r="E29" s="252" t="s">
        <v>1</v>
      </c>
      <c r="F29" s="252"/>
      <c r="G29" s="252"/>
      <c r="H29" s="252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hidden="1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>
      <c r="A32" s="32"/>
      <c r="B32" s="33"/>
      <c r="C32" s="32"/>
      <c r="D32" s="101" t="s">
        <v>34</v>
      </c>
      <c r="E32" s="32"/>
      <c r="F32" s="32"/>
      <c r="G32" s="32"/>
      <c r="H32" s="32"/>
      <c r="I32" s="32"/>
      <c r="J32" s="74">
        <f>ROUND(J125,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32"/>
      <c r="F34" s="36" t="s">
        <v>36</v>
      </c>
      <c r="G34" s="32"/>
      <c r="H34" s="32"/>
      <c r="I34" s="36" t="s">
        <v>35</v>
      </c>
      <c r="J34" s="36" t="s">
        <v>37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102" t="s">
        <v>38</v>
      </c>
      <c r="E35" s="38" t="s">
        <v>39</v>
      </c>
      <c r="F35" s="103">
        <f>ROUND((SUM(BE125:BE185)),  2)</f>
        <v>0</v>
      </c>
      <c r="G35" s="104"/>
      <c r="H35" s="104"/>
      <c r="I35" s="105">
        <v>0.2</v>
      </c>
      <c r="J35" s="103">
        <f>ROUND(((SUM(BE125:BE185))*I35), 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8" t="s">
        <v>40</v>
      </c>
      <c r="F36" s="103">
        <f>ROUND((SUM(BF125:BF185)),  2)</f>
        <v>0</v>
      </c>
      <c r="G36" s="104"/>
      <c r="H36" s="104"/>
      <c r="I36" s="105">
        <v>0.2</v>
      </c>
      <c r="J36" s="103">
        <f>ROUND(((SUM(BF125:BF185))*I36), 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06">
        <f>ROUND((SUM(BG125:BG185)),  2)</f>
        <v>0</v>
      </c>
      <c r="G37" s="32"/>
      <c r="H37" s="32"/>
      <c r="I37" s="107">
        <v>0.2</v>
      </c>
      <c r="J37" s="106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42</v>
      </c>
      <c r="F38" s="106">
        <f>ROUND((SUM(BH125:BH185)),  2)</f>
        <v>0</v>
      </c>
      <c r="G38" s="32"/>
      <c r="H38" s="32"/>
      <c r="I38" s="107">
        <v>0.2</v>
      </c>
      <c r="J38" s="106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43</v>
      </c>
      <c r="F39" s="103">
        <f>ROUND((SUM(BI125:BI185)),  2)</f>
        <v>0</v>
      </c>
      <c r="G39" s="104"/>
      <c r="H39" s="104"/>
      <c r="I39" s="105">
        <v>0</v>
      </c>
      <c r="J39" s="103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>
      <c r="A41" s="32"/>
      <c r="B41" s="33"/>
      <c r="C41" s="108"/>
      <c r="D41" s="109" t="s">
        <v>44</v>
      </c>
      <c r="E41" s="63"/>
      <c r="F41" s="63"/>
      <c r="G41" s="110" t="s">
        <v>45</v>
      </c>
      <c r="H41" s="111" t="s">
        <v>46</v>
      </c>
      <c r="I41" s="63"/>
      <c r="J41" s="112">
        <f>SUM(J32:J39)</f>
        <v>0</v>
      </c>
      <c r="K41" s="113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2.75" hidden="1">
      <c r="A61" s="32"/>
      <c r="B61" s="33"/>
      <c r="C61" s="32"/>
      <c r="D61" s="48" t="s">
        <v>49</v>
      </c>
      <c r="E61" s="35"/>
      <c r="F61" s="114" t="s">
        <v>50</v>
      </c>
      <c r="G61" s="48" t="s">
        <v>49</v>
      </c>
      <c r="H61" s="35"/>
      <c r="I61" s="35"/>
      <c r="J61" s="115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2.75" hidden="1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2.75" hidden="1">
      <c r="A76" s="32"/>
      <c r="B76" s="33"/>
      <c r="C76" s="32"/>
      <c r="D76" s="48" t="s">
        <v>49</v>
      </c>
      <c r="E76" s="35"/>
      <c r="F76" s="114" t="s">
        <v>50</v>
      </c>
      <c r="G76" s="48" t="s">
        <v>49</v>
      </c>
      <c r="H76" s="35"/>
      <c r="I76" s="35"/>
      <c r="J76" s="115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idden="1"/>
    <row r="79" spans="1:31" hidden="1"/>
    <row r="80" spans="1:31" hidden="1"/>
    <row r="81" spans="1:31" s="2" customFormat="1" ht="6.95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95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4" t="str">
        <f>E7</f>
        <v>KE, Rekonštrukcia a modernizácia cesty II-552 - Slanecká cesta</v>
      </c>
      <c r="F85" s="255"/>
      <c r="G85" s="255"/>
      <c r="H85" s="255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92</v>
      </c>
      <c r="L86" s="20"/>
    </row>
    <row r="87" spans="1:31" s="2" customFormat="1" ht="16.5" customHeight="1">
      <c r="A87" s="32"/>
      <c r="B87" s="33"/>
      <c r="C87" s="32"/>
      <c r="D87" s="32"/>
      <c r="E87" s="254" t="s">
        <v>93</v>
      </c>
      <c r="F87" s="253"/>
      <c r="G87" s="253"/>
      <c r="H87" s="253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94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30" customHeight="1">
      <c r="A89" s="32"/>
      <c r="B89" s="33"/>
      <c r="C89" s="32"/>
      <c r="D89" s="32"/>
      <c r="E89" s="232" t="str">
        <f>E11</f>
        <v>030-02 - Náhradná výsadba - Lokalita č. 2 - Juh - priestor za Multihalou - k.ú. Južné mesto</v>
      </c>
      <c r="F89" s="253"/>
      <c r="G89" s="253"/>
      <c r="H89" s="253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Košice</v>
      </c>
      <c r="G91" s="32"/>
      <c r="H91" s="32"/>
      <c r="I91" s="27" t="s">
        <v>21</v>
      </c>
      <c r="J91" s="206">
        <v>44526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22</v>
      </c>
      <c r="D93" s="32"/>
      <c r="E93" s="32"/>
      <c r="F93" s="25" t="str">
        <f>E17</f>
        <v>Mesto Košice</v>
      </c>
      <c r="G93" s="32"/>
      <c r="H93" s="32"/>
      <c r="I93" s="27" t="s">
        <v>28</v>
      </c>
      <c r="J93" s="30" t="str">
        <f>E23</f>
        <v>Amberg Engineering Slovakia,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Kolektív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6" t="s">
        <v>96</v>
      </c>
      <c r="D96" s="108"/>
      <c r="E96" s="108"/>
      <c r="F96" s="108"/>
      <c r="G96" s="108"/>
      <c r="H96" s="108"/>
      <c r="I96" s="108"/>
      <c r="J96" s="117" t="s">
        <v>97</v>
      </c>
      <c r="K96" s="108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8" t="s">
        <v>98</v>
      </c>
      <c r="D98" s="32"/>
      <c r="E98" s="32"/>
      <c r="F98" s="32"/>
      <c r="G98" s="32"/>
      <c r="H98" s="32"/>
      <c r="I98" s="32"/>
      <c r="J98" s="74">
        <f>J125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99</v>
      </c>
    </row>
    <row r="99" spans="1:47" s="9" customFormat="1" ht="24.95" customHeight="1">
      <c r="B99" s="119"/>
      <c r="D99" s="120" t="s">
        <v>100</v>
      </c>
      <c r="E99" s="121"/>
      <c r="F99" s="121"/>
      <c r="G99" s="121"/>
      <c r="H99" s="121"/>
      <c r="I99" s="121"/>
      <c r="J99" s="122">
        <f>J126</f>
        <v>0</v>
      </c>
      <c r="L99" s="119"/>
    </row>
    <row r="100" spans="1:47" s="10" customFormat="1" ht="19.899999999999999" customHeight="1">
      <c r="B100" s="123"/>
      <c r="D100" s="124" t="s">
        <v>101</v>
      </c>
      <c r="E100" s="125"/>
      <c r="F100" s="125"/>
      <c r="G100" s="125"/>
      <c r="H100" s="125"/>
      <c r="I100" s="125"/>
      <c r="J100" s="126">
        <f>J127</f>
        <v>0</v>
      </c>
      <c r="L100" s="123"/>
    </row>
    <row r="101" spans="1:47" s="10" customFormat="1" ht="19.899999999999999" customHeight="1">
      <c r="B101" s="123"/>
      <c r="D101" s="124" t="s">
        <v>102</v>
      </c>
      <c r="E101" s="125"/>
      <c r="F101" s="125"/>
      <c r="G101" s="125"/>
      <c r="H101" s="125"/>
      <c r="I101" s="125"/>
      <c r="J101" s="126">
        <f>J168</f>
        <v>0</v>
      </c>
      <c r="L101" s="123"/>
    </row>
    <row r="102" spans="1:47" s="10" customFormat="1" ht="19.899999999999999" customHeight="1">
      <c r="B102" s="123"/>
      <c r="D102" s="124" t="s">
        <v>103</v>
      </c>
      <c r="E102" s="125"/>
      <c r="F102" s="125"/>
      <c r="G102" s="125"/>
      <c r="H102" s="125"/>
      <c r="I102" s="125"/>
      <c r="J102" s="126">
        <f>J175</f>
        <v>0</v>
      </c>
      <c r="L102" s="123"/>
    </row>
    <row r="103" spans="1:47" s="9" customFormat="1" ht="24.95" customHeight="1">
      <c r="B103" s="119"/>
      <c r="D103" s="120" t="s">
        <v>104</v>
      </c>
      <c r="E103" s="121"/>
      <c r="F103" s="121"/>
      <c r="G103" s="121"/>
      <c r="H103" s="121"/>
      <c r="I103" s="121"/>
      <c r="J103" s="122">
        <f>J184</f>
        <v>0</v>
      </c>
      <c r="L103" s="119"/>
    </row>
    <row r="104" spans="1:47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5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5" customHeight="1">
      <c r="A105" s="32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5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6.95" customHeight="1">
      <c r="A109" s="32"/>
      <c r="B109" s="52"/>
      <c r="C109" s="53"/>
      <c r="D109" s="53"/>
      <c r="E109" s="53"/>
      <c r="F109" s="53"/>
      <c r="G109" s="53"/>
      <c r="H109" s="53"/>
      <c r="I109" s="53"/>
      <c r="J109" s="53"/>
      <c r="K109" s="53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5" customHeight="1">
      <c r="A110" s="32"/>
      <c r="B110" s="33"/>
      <c r="C110" s="21" t="s">
        <v>105</v>
      </c>
      <c r="D110" s="32"/>
      <c r="E110" s="32"/>
      <c r="F110" s="32"/>
      <c r="G110" s="32"/>
      <c r="H110" s="32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15</v>
      </c>
      <c r="D112" s="32"/>
      <c r="E112" s="32"/>
      <c r="F112" s="32"/>
      <c r="G112" s="32"/>
      <c r="H112" s="32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54" t="str">
        <f>E7</f>
        <v>KE, Rekonštrukcia a modernizácia cesty II-552 - Slanecká cesta</v>
      </c>
      <c r="F113" s="255"/>
      <c r="G113" s="255"/>
      <c r="H113" s="255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20"/>
      <c r="C114" s="27" t="s">
        <v>92</v>
      </c>
      <c r="L114" s="20"/>
    </row>
    <row r="115" spans="1:65" s="2" customFormat="1" ht="16.5" customHeight="1">
      <c r="A115" s="32"/>
      <c r="B115" s="33"/>
      <c r="C115" s="32"/>
      <c r="D115" s="32"/>
      <c r="E115" s="254" t="s">
        <v>93</v>
      </c>
      <c r="F115" s="253"/>
      <c r="G115" s="253"/>
      <c r="H115" s="253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94</v>
      </c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30" customHeight="1">
      <c r="A117" s="32"/>
      <c r="B117" s="33"/>
      <c r="C117" s="32"/>
      <c r="D117" s="32"/>
      <c r="E117" s="232" t="str">
        <f>E11</f>
        <v>030-02 - Náhradná výsadba - Lokalita č. 2 - Juh - priestor za Multihalou - k.ú. Južné mesto</v>
      </c>
      <c r="F117" s="253"/>
      <c r="G117" s="253"/>
      <c r="H117" s="253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19</v>
      </c>
      <c r="D119" s="32"/>
      <c r="E119" s="32"/>
      <c r="F119" s="25" t="str">
        <f>F14</f>
        <v>Košice</v>
      </c>
      <c r="G119" s="32"/>
      <c r="H119" s="32"/>
      <c r="I119" s="27" t="s">
        <v>21</v>
      </c>
      <c r="J119" s="58">
        <f>IF(J14="","",J14)</f>
        <v>44526</v>
      </c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" customHeight="1">
      <c r="A121" s="32"/>
      <c r="B121" s="33"/>
      <c r="C121" s="27" t="s">
        <v>22</v>
      </c>
      <c r="D121" s="32"/>
      <c r="E121" s="32"/>
      <c r="F121" s="25" t="str">
        <f>E17</f>
        <v>Mesto Košice</v>
      </c>
      <c r="G121" s="32"/>
      <c r="H121" s="32"/>
      <c r="I121" s="27" t="s">
        <v>28</v>
      </c>
      <c r="J121" s="30" t="str">
        <f>E23</f>
        <v>Amberg Engineering Slovakia, s.r.o.</v>
      </c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26</v>
      </c>
      <c r="D122" s="32"/>
      <c r="E122" s="32"/>
      <c r="F122" s="25" t="str">
        <f>IF(E20="","",E20)</f>
        <v>Vyplň údaj</v>
      </c>
      <c r="G122" s="32"/>
      <c r="H122" s="32"/>
      <c r="I122" s="27" t="s">
        <v>31</v>
      </c>
      <c r="J122" s="30" t="str">
        <f>E26</f>
        <v>Kolektív</v>
      </c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7"/>
      <c r="B124" s="128"/>
      <c r="C124" s="129" t="s">
        <v>106</v>
      </c>
      <c r="D124" s="130" t="s">
        <v>59</v>
      </c>
      <c r="E124" s="130" t="s">
        <v>55</v>
      </c>
      <c r="F124" s="130" t="s">
        <v>56</v>
      </c>
      <c r="G124" s="130" t="s">
        <v>107</v>
      </c>
      <c r="H124" s="130" t="s">
        <v>108</v>
      </c>
      <c r="I124" s="130" t="s">
        <v>109</v>
      </c>
      <c r="J124" s="131" t="s">
        <v>97</v>
      </c>
      <c r="K124" s="132" t="s">
        <v>110</v>
      </c>
      <c r="L124" s="133"/>
      <c r="M124" s="65" t="s">
        <v>1</v>
      </c>
      <c r="N124" s="66" t="s">
        <v>38</v>
      </c>
      <c r="O124" s="66" t="s">
        <v>111</v>
      </c>
      <c r="P124" s="66" t="s">
        <v>112</v>
      </c>
      <c r="Q124" s="66" t="s">
        <v>113</v>
      </c>
      <c r="R124" s="66" t="s">
        <v>114</v>
      </c>
      <c r="S124" s="66" t="s">
        <v>115</v>
      </c>
      <c r="T124" s="67" t="s">
        <v>116</v>
      </c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</row>
    <row r="125" spans="1:65" s="2" customFormat="1" ht="22.9" customHeight="1">
      <c r="A125" s="32"/>
      <c r="B125" s="33"/>
      <c r="C125" s="72" t="s">
        <v>98</v>
      </c>
      <c r="D125" s="32"/>
      <c r="E125" s="32"/>
      <c r="F125" s="32"/>
      <c r="G125" s="32"/>
      <c r="H125" s="32"/>
      <c r="I125" s="32"/>
      <c r="J125" s="134">
        <f>BK125</f>
        <v>0</v>
      </c>
      <c r="K125" s="32"/>
      <c r="L125" s="33"/>
      <c r="M125" s="68"/>
      <c r="N125" s="59"/>
      <c r="O125" s="69"/>
      <c r="P125" s="135">
        <f>P126+P184</f>
        <v>0</v>
      </c>
      <c r="Q125" s="69"/>
      <c r="R125" s="135">
        <f>R126+R184</f>
        <v>14.167300499999998</v>
      </c>
      <c r="S125" s="69"/>
      <c r="T125" s="136">
        <f>T126+T184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73</v>
      </c>
      <c r="AU125" s="17" t="s">
        <v>99</v>
      </c>
      <c r="BK125" s="137">
        <f>BK126+BK184</f>
        <v>0</v>
      </c>
    </row>
    <row r="126" spans="1:65" s="12" customFormat="1" ht="25.9" customHeight="1">
      <c r="B126" s="138"/>
      <c r="D126" s="139" t="s">
        <v>73</v>
      </c>
      <c r="E126" s="140" t="s">
        <v>117</v>
      </c>
      <c r="F126" s="140" t="s">
        <v>118</v>
      </c>
      <c r="I126" s="141"/>
      <c r="J126" s="142">
        <f>BK126</f>
        <v>0</v>
      </c>
      <c r="L126" s="138"/>
      <c r="M126" s="143"/>
      <c r="N126" s="144"/>
      <c r="O126" s="144"/>
      <c r="P126" s="145">
        <f>P127+P168+P175</f>
        <v>0</v>
      </c>
      <c r="Q126" s="144"/>
      <c r="R126" s="145">
        <f>R127+R168+R175</f>
        <v>14.167300499999998</v>
      </c>
      <c r="S126" s="144"/>
      <c r="T126" s="146">
        <f>T127+T168+T175</f>
        <v>0</v>
      </c>
      <c r="AR126" s="139" t="s">
        <v>80</v>
      </c>
      <c r="AT126" s="147" t="s">
        <v>73</v>
      </c>
      <c r="AU126" s="147" t="s">
        <v>74</v>
      </c>
      <c r="AY126" s="139" t="s">
        <v>119</v>
      </c>
      <c r="BK126" s="148">
        <f>BK127+BK168+BK175</f>
        <v>0</v>
      </c>
    </row>
    <row r="127" spans="1:65" s="12" customFormat="1" ht="22.9" customHeight="1">
      <c r="B127" s="138"/>
      <c r="D127" s="139" t="s">
        <v>73</v>
      </c>
      <c r="E127" s="149" t="s">
        <v>120</v>
      </c>
      <c r="F127" s="149" t="s">
        <v>121</v>
      </c>
      <c r="I127" s="141"/>
      <c r="J127" s="150">
        <f>BK127</f>
        <v>0</v>
      </c>
      <c r="L127" s="138"/>
      <c r="M127" s="143"/>
      <c r="N127" s="144"/>
      <c r="O127" s="144"/>
      <c r="P127" s="145">
        <f>SUM(P128:P167)</f>
        <v>0</v>
      </c>
      <c r="Q127" s="144"/>
      <c r="R127" s="145">
        <f>SUM(R128:R167)</f>
        <v>14.158792499999997</v>
      </c>
      <c r="S127" s="144"/>
      <c r="T127" s="146">
        <f>SUM(T128:T167)</f>
        <v>0</v>
      </c>
      <c r="AR127" s="139" t="s">
        <v>80</v>
      </c>
      <c r="AT127" s="147" t="s">
        <v>73</v>
      </c>
      <c r="AU127" s="147" t="s">
        <v>80</v>
      </c>
      <c r="AY127" s="139" t="s">
        <v>119</v>
      </c>
      <c r="BK127" s="148">
        <f>SUM(BK128:BK167)</f>
        <v>0</v>
      </c>
    </row>
    <row r="128" spans="1:65" s="2" customFormat="1" ht="37.9" customHeight="1">
      <c r="A128" s="32"/>
      <c r="B128" s="151"/>
      <c r="C128" s="152" t="s">
        <v>80</v>
      </c>
      <c r="D128" s="152" t="s">
        <v>122</v>
      </c>
      <c r="E128" s="153" t="s">
        <v>123</v>
      </c>
      <c r="F128" s="154" t="s">
        <v>124</v>
      </c>
      <c r="G128" s="155" t="s">
        <v>125</v>
      </c>
      <c r="H128" s="156">
        <v>68</v>
      </c>
      <c r="I128" s="157"/>
      <c r="J128" s="158">
        <f>ROUND(I128*H128,2)</f>
        <v>0</v>
      </c>
      <c r="K128" s="159"/>
      <c r="L128" s="33"/>
      <c r="M128" s="160" t="s">
        <v>1</v>
      </c>
      <c r="N128" s="161" t="s">
        <v>40</v>
      </c>
      <c r="O128" s="61"/>
      <c r="P128" s="162">
        <f>O128*H128</f>
        <v>0</v>
      </c>
      <c r="Q128" s="162">
        <v>0</v>
      </c>
      <c r="R128" s="162">
        <f>Q128*H128</f>
        <v>0</v>
      </c>
      <c r="S128" s="162">
        <v>0</v>
      </c>
      <c r="T128" s="163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4" t="s">
        <v>126</v>
      </c>
      <c r="AT128" s="164" t="s">
        <v>122</v>
      </c>
      <c r="AU128" s="164" t="s">
        <v>84</v>
      </c>
      <c r="AY128" s="17" t="s">
        <v>119</v>
      </c>
      <c r="BE128" s="165">
        <f>IF(N128="základná",J128,0)</f>
        <v>0</v>
      </c>
      <c r="BF128" s="165">
        <f>IF(N128="znížená",J128,0)</f>
        <v>0</v>
      </c>
      <c r="BG128" s="165">
        <f>IF(N128="zákl. prenesená",J128,0)</f>
        <v>0</v>
      </c>
      <c r="BH128" s="165">
        <f>IF(N128="zníž. prenesená",J128,0)</f>
        <v>0</v>
      </c>
      <c r="BI128" s="165">
        <f>IF(N128="nulová",J128,0)</f>
        <v>0</v>
      </c>
      <c r="BJ128" s="17" t="s">
        <v>84</v>
      </c>
      <c r="BK128" s="165">
        <f>ROUND(I128*H128,2)</f>
        <v>0</v>
      </c>
      <c r="BL128" s="17" t="s">
        <v>126</v>
      </c>
      <c r="BM128" s="164" t="s">
        <v>275</v>
      </c>
    </row>
    <row r="129" spans="1:65" s="13" customFormat="1">
      <c r="B129" s="166"/>
      <c r="D129" s="167" t="s">
        <v>127</v>
      </c>
      <c r="F129" s="168" t="s">
        <v>276</v>
      </c>
      <c r="H129" s="169">
        <v>68</v>
      </c>
      <c r="I129" s="170"/>
      <c r="L129" s="166"/>
      <c r="M129" s="171"/>
      <c r="N129" s="172"/>
      <c r="O129" s="172"/>
      <c r="P129" s="172"/>
      <c r="Q129" s="172"/>
      <c r="R129" s="172"/>
      <c r="S129" s="172"/>
      <c r="T129" s="173"/>
      <c r="AT129" s="174" t="s">
        <v>127</v>
      </c>
      <c r="AU129" s="174" t="s">
        <v>84</v>
      </c>
      <c r="AV129" s="13" t="s">
        <v>84</v>
      </c>
      <c r="AW129" s="13" t="s">
        <v>3</v>
      </c>
      <c r="AX129" s="13" t="s">
        <v>80</v>
      </c>
      <c r="AY129" s="174" t="s">
        <v>119</v>
      </c>
    </row>
    <row r="130" spans="1:65" s="2" customFormat="1" ht="24.2" customHeight="1">
      <c r="A130" s="32"/>
      <c r="B130" s="151"/>
      <c r="C130" s="152" t="s">
        <v>84</v>
      </c>
      <c r="D130" s="152" t="s">
        <v>122</v>
      </c>
      <c r="E130" s="153" t="s">
        <v>128</v>
      </c>
      <c r="F130" s="154" t="s">
        <v>129</v>
      </c>
      <c r="G130" s="155" t="s">
        <v>130</v>
      </c>
      <c r="H130" s="156">
        <v>8.5</v>
      </c>
      <c r="I130" s="157"/>
      <c r="J130" s="158">
        <f>ROUND(I130*H130,2)</f>
        <v>0</v>
      </c>
      <c r="K130" s="159"/>
      <c r="L130" s="33"/>
      <c r="M130" s="160" t="s">
        <v>1</v>
      </c>
      <c r="N130" s="161" t="s">
        <v>40</v>
      </c>
      <c r="O130" s="61"/>
      <c r="P130" s="162">
        <f>O130*H130</f>
        <v>0</v>
      </c>
      <c r="Q130" s="162">
        <v>0</v>
      </c>
      <c r="R130" s="162">
        <f>Q130*H130</f>
        <v>0</v>
      </c>
      <c r="S130" s="162">
        <v>0</v>
      </c>
      <c r="T130" s="163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4" t="s">
        <v>126</v>
      </c>
      <c r="AT130" s="164" t="s">
        <v>122</v>
      </c>
      <c r="AU130" s="164" t="s">
        <v>84</v>
      </c>
      <c r="AY130" s="17" t="s">
        <v>119</v>
      </c>
      <c r="BE130" s="165">
        <f>IF(N130="základná",J130,0)</f>
        <v>0</v>
      </c>
      <c r="BF130" s="165">
        <f>IF(N130="znížená",J130,0)</f>
        <v>0</v>
      </c>
      <c r="BG130" s="165">
        <f>IF(N130="zákl. prenesená",J130,0)</f>
        <v>0</v>
      </c>
      <c r="BH130" s="165">
        <f>IF(N130="zníž. prenesená",J130,0)</f>
        <v>0</v>
      </c>
      <c r="BI130" s="165">
        <f>IF(N130="nulová",J130,0)</f>
        <v>0</v>
      </c>
      <c r="BJ130" s="17" t="s">
        <v>84</v>
      </c>
      <c r="BK130" s="165">
        <f>ROUND(I130*H130,2)</f>
        <v>0</v>
      </c>
      <c r="BL130" s="17" t="s">
        <v>126</v>
      </c>
      <c r="BM130" s="164" t="s">
        <v>131</v>
      </c>
    </row>
    <row r="131" spans="1:65" s="13" customFormat="1">
      <c r="B131" s="166"/>
      <c r="D131" s="167" t="s">
        <v>127</v>
      </c>
      <c r="F131" s="168" t="s">
        <v>277</v>
      </c>
      <c r="H131" s="169">
        <v>8.5</v>
      </c>
      <c r="I131" s="170"/>
      <c r="L131" s="166"/>
      <c r="M131" s="171"/>
      <c r="N131" s="172"/>
      <c r="O131" s="172"/>
      <c r="P131" s="172"/>
      <c r="Q131" s="172"/>
      <c r="R131" s="172"/>
      <c r="S131" s="172"/>
      <c r="T131" s="173"/>
      <c r="AT131" s="174" t="s">
        <v>127</v>
      </c>
      <c r="AU131" s="174" t="s">
        <v>84</v>
      </c>
      <c r="AV131" s="13" t="s">
        <v>84</v>
      </c>
      <c r="AW131" s="13" t="s">
        <v>3</v>
      </c>
      <c r="AX131" s="13" t="s">
        <v>80</v>
      </c>
      <c r="AY131" s="174" t="s">
        <v>119</v>
      </c>
    </row>
    <row r="132" spans="1:65" s="2" customFormat="1" ht="24.2" customHeight="1">
      <c r="A132" s="32"/>
      <c r="B132" s="151"/>
      <c r="C132" s="175" t="s">
        <v>132</v>
      </c>
      <c r="D132" s="175" t="s">
        <v>133</v>
      </c>
      <c r="E132" s="176" t="s">
        <v>134</v>
      </c>
      <c r="F132" s="177" t="s">
        <v>135</v>
      </c>
      <c r="G132" s="178" t="s">
        <v>130</v>
      </c>
      <c r="H132" s="179">
        <v>3.4</v>
      </c>
      <c r="I132" s="180"/>
      <c r="J132" s="181">
        <f>ROUND(I132*H132,2)</f>
        <v>0</v>
      </c>
      <c r="K132" s="182"/>
      <c r="L132" s="183"/>
      <c r="M132" s="184" t="s">
        <v>1</v>
      </c>
      <c r="N132" s="185" t="s">
        <v>40</v>
      </c>
      <c r="O132" s="61"/>
      <c r="P132" s="162">
        <f>O132*H132</f>
        <v>0</v>
      </c>
      <c r="Q132" s="162">
        <v>1.4</v>
      </c>
      <c r="R132" s="162">
        <f>Q132*H132</f>
        <v>4.76</v>
      </c>
      <c r="S132" s="162">
        <v>0</v>
      </c>
      <c r="T132" s="163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4" t="s">
        <v>136</v>
      </c>
      <c r="AT132" s="164" t="s">
        <v>133</v>
      </c>
      <c r="AU132" s="164" t="s">
        <v>84</v>
      </c>
      <c r="AY132" s="17" t="s">
        <v>119</v>
      </c>
      <c r="BE132" s="165">
        <f>IF(N132="základná",J132,0)</f>
        <v>0</v>
      </c>
      <c r="BF132" s="165">
        <f>IF(N132="znížená",J132,0)</f>
        <v>0</v>
      </c>
      <c r="BG132" s="165">
        <f>IF(N132="zákl. prenesená",J132,0)</f>
        <v>0</v>
      </c>
      <c r="BH132" s="165">
        <f>IF(N132="zníž. prenesená",J132,0)</f>
        <v>0</v>
      </c>
      <c r="BI132" s="165">
        <f>IF(N132="nulová",J132,0)</f>
        <v>0</v>
      </c>
      <c r="BJ132" s="17" t="s">
        <v>84</v>
      </c>
      <c r="BK132" s="165">
        <f>ROUND(I132*H132,2)</f>
        <v>0</v>
      </c>
      <c r="BL132" s="17" t="s">
        <v>126</v>
      </c>
      <c r="BM132" s="164" t="s">
        <v>137</v>
      </c>
    </row>
    <row r="133" spans="1:65" s="13" customFormat="1">
      <c r="B133" s="166"/>
      <c r="D133" s="167" t="s">
        <v>127</v>
      </c>
      <c r="F133" s="168" t="s">
        <v>278</v>
      </c>
      <c r="H133" s="169">
        <v>3.4</v>
      </c>
      <c r="I133" s="170"/>
      <c r="L133" s="166"/>
      <c r="M133" s="171"/>
      <c r="N133" s="172"/>
      <c r="O133" s="172"/>
      <c r="P133" s="172"/>
      <c r="Q133" s="172"/>
      <c r="R133" s="172"/>
      <c r="S133" s="172"/>
      <c r="T133" s="173"/>
      <c r="AT133" s="174" t="s">
        <v>127</v>
      </c>
      <c r="AU133" s="174" t="s">
        <v>84</v>
      </c>
      <c r="AV133" s="13" t="s">
        <v>84</v>
      </c>
      <c r="AW133" s="13" t="s">
        <v>3</v>
      </c>
      <c r="AX133" s="13" t="s">
        <v>80</v>
      </c>
      <c r="AY133" s="174" t="s">
        <v>119</v>
      </c>
    </row>
    <row r="134" spans="1:65" s="2" customFormat="1" ht="24.2" customHeight="1">
      <c r="A134" s="32"/>
      <c r="B134" s="151"/>
      <c r="C134" s="175" t="s">
        <v>126</v>
      </c>
      <c r="D134" s="175" t="s">
        <v>133</v>
      </c>
      <c r="E134" s="176" t="s">
        <v>138</v>
      </c>
      <c r="F134" s="177" t="s">
        <v>139</v>
      </c>
      <c r="G134" s="178" t="s">
        <v>130</v>
      </c>
      <c r="H134" s="179">
        <v>2.125</v>
      </c>
      <c r="I134" s="180"/>
      <c r="J134" s="181">
        <f>ROUND(I134*H134,2)</f>
        <v>0</v>
      </c>
      <c r="K134" s="182"/>
      <c r="L134" s="183"/>
      <c r="M134" s="184" t="s">
        <v>1</v>
      </c>
      <c r="N134" s="185" t="s">
        <v>40</v>
      </c>
      <c r="O134" s="61"/>
      <c r="P134" s="162">
        <f>O134*H134</f>
        <v>0</v>
      </c>
      <c r="Q134" s="162">
        <v>1.4</v>
      </c>
      <c r="R134" s="162">
        <f>Q134*H134</f>
        <v>2.9749999999999996</v>
      </c>
      <c r="S134" s="162">
        <v>0</v>
      </c>
      <c r="T134" s="163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4" t="s">
        <v>136</v>
      </c>
      <c r="AT134" s="164" t="s">
        <v>133</v>
      </c>
      <c r="AU134" s="164" t="s">
        <v>84</v>
      </c>
      <c r="AY134" s="17" t="s">
        <v>119</v>
      </c>
      <c r="BE134" s="165">
        <f>IF(N134="základná",J134,0)</f>
        <v>0</v>
      </c>
      <c r="BF134" s="165">
        <f>IF(N134="znížená",J134,0)</f>
        <v>0</v>
      </c>
      <c r="BG134" s="165">
        <f>IF(N134="zákl. prenesená",J134,0)</f>
        <v>0</v>
      </c>
      <c r="BH134" s="165">
        <f>IF(N134="zníž. prenesená",J134,0)</f>
        <v>0</v>
      </c>
      <c r="BI134" s="165">
        <f>IF(N134="nulová",J134,0)</f>
        <v>0</v>
      </c>
      <c r="BJ134" s="17" t="s">
        <v>84</v>
      </c>
      <c r="BK134" s="165">
        <f>ROUND(I134*H134,2)</f>
        <v>0</v>
      </c>
      <c r="BL134" s="17" t="s">
        <v>126</v>
      </c>
      <c r="BM134" s="164" t="s">
        <v>140</v>
      </c>
    </row>
    <row r="135" spans="1:65" s="13" customFormat="1">
      <c r="B135" s="166"/>
      <c r="D135" s="167" t="s">
        <v>127</v>
      </c>
      <c r="F135" s="168" t="s">
        <v>279</v>
      </c>
      <c r="H135" s="169">
        <v>2.125</v>
      </c>
      <c r="I135" s="170"/>
      <c r="L135" s="166"/>
      <c r="M135" s="171"/>
      <c r="N135" s="172"/>
      <c r="O135" s="172"/>
      <c r="P135" s="172"/>
      <c r="Q135" s="172"/>
      <c r="R135" s="172"/>
      <c r="S135" s="172"/>
      <c r="T135" s="173"/>
      <c r="AT135" s="174" t="s">
        <v>127</v>
      </c>
      <c r="AU135" s="174" t="s">
        <v>84</v>
      </c>
      <c r="AV135" s="13" t="s">
        <v>84</v>
      </c>
      <c r="AW135" s="13" t="s">
        <v>3</v>
      </c>
      <c r="AX135" s="13" t="s">
        <v>80</v>
      </c>
      <c r="AY135" s="174" t="s">
        <v>119</v>
      </c>
    </row>
    <row r="136" spans="1:65" s="2" customFormat="1" ht="24.2" customHeight="1">
      <c r="A136" s="32"/>
      <c r="B136" s="151"/>
      <c r="C136" s="175" t="s">
        <v>141</v>
      </c>
      <c r="D136" s="175" t="s">
        <v>133</v>
      </c>
      <c r="E136" s="176" t="s">
        <v>142</v>
      </c>
      <c r="F136" s="177" t="s">
        <v>143</v>
      </c>
      <c r="G136" s="178" t="s">
        <v>130</v>
      </c>
      <c r="H136" s="179">
        <v>2.9750000000000001</v>
      </c>
      <c r="I136" s="180"/>
      <c r="J136" s="181">
        <f>ROUND(I136*H136,2)</f>
        <v>0</v>
      </c>
      <c r="K136" s="182"/>
      <c r="L136" s="183"/>
      <c r="M136" s="184" t="s">
        <v>1</v>
      </c>
      <c r="N136" s="185" t="s">
        <v>40</v>
      </c>
      <c r="O136" s="61"/>
      <c r="P136" s="162">
        <f>O136*H136</f>
        <v>0</v>
      </c>
      <c r="Q136" s="162">
        <v>1.7</v>
      </c>
      <c r="R136" s="162">
        <f>Q136*H136</f>
        <v>5.0575000000000001</v>
      </c>
      <c r="S136" s="162">
        <v>0</v>
      </c>
      <c r="T136" s="163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4" t="s">
        <v>136</v>
      </c>
      <c r="AT136" s="164" t="s">
        <v>133</v>
      </c>
      <c r="AU136" s="164" t="s">
        <v>84</v>
      </c>
      <c r="AY136" s="17" t="s">
        <v>119</v>
      </c>
      <c r="BE136" s="165">
        <f>IF(N136="základná",J136,0)</f>
        <v>0</v>
      </c>
      <c r="BF136" s="165">
        <f>IF(N136="znížená",J136,0)</f>
        <v>0</v>
      </c>
      <c r="BG136" s="165">
        <f>IF(N136="zákl. prenesená",J136,0)</f>
        <v>0</v>
      </c>
      <c r="BH136" s="165">
        <f>IF(N136="zníž. prenesená",J136,0)</f>
        <v>0</v>
      </c>
      <c r="BI136" s="165">
        <f>IF(N136="nulová",J136,0)</f>
        <v>0</v>
      </c>
      <c r="BJ136" s="17" t="s">
        <v>84</v>
      </c>
      <c r="BK136" s="165">
        <f>ROUND(I136*H136,2)</f>
        <v>0</v>
      </c>
      <c r="BL136" s="17" t="s">
        <v>126</v>
      </c>
      <c r="BM136" s="164" t="s">
        <v>144</v>
      </c>
    </row>
    <row r="137" spans="1:65" s="13" customFormat="1">
      <c r="B137" s="166"/>
      <c r="D137" s="167" t="s">
        <v>127</v>
      </c>
      <c r="F137" s="168" t="s">
        <v>280</v>
      </c>
      <c r="H137" s="169">
        <v>2.9750000000000001</v>
      </c>
      <c r="I137" s="170"/>
      <c r="L137" s="166"/>
      <c r="M137" s="171"/>
      <c r="N137" s="172"/>
      <c r="O137" s="172"/>
      <c r="P137" s="172"/>
      <c r="Q137" s="172"/>
      <c r="R137" s="172"/>
      <c r="S137" s="172"/>
      <c r="T137" s="173"/>
      <c r="AT137" s="174" t="s">
        <v>127</v>
      </c>
      <c r="AU137" s="174" t="s">
        <v>84</v>
      </c>
      <c r="AV137" s="13" t="s">
        <v>84</v>
      </c>
      <c r="AW137" s="13" t="s">
        <v>3</v>
      </c>
      <c r="AX137" s="13" t="s">
        <v>80</v>
      </c>
      <c r="AY137" s="174" t="s">
        <v>119</v>
      </c>
    </row>
    <row r="138" spans="1:65" s="2" customFormat="1" ht="37.9" customHeight="1">
      <c r="A138" s="32"/>
      <c r="B138" s="151"/>
      <c r="C138" s="152" t="s">
        <v>145</v>
      </c>
      <c r="D138" s="152" t="s">
        <v>122</v>
      </c>
      <c r="E138" s="153" t="s">
        <v>146</v>
      </c>
      <c r="F138" s="154" t="s">
        <v>147</v>
      </c>
      <c r="G138" s="155" t="s">
        <v>148</v>
      </c>
      <c r="H138" s="156">
        <v>17</v>
      </c>
      <c r="I138" s="157"/>
      <c r="J138" s="158">
        <f>ROUND(I138*H138,2)</f>
        <v>0</v>
      </c>
      <c r="K138" s="159"/>
      <c r="L138" s="33"/>
      <c r="M138" s="160" t="s">
        <v>1</v>
      </c>
      <c r="N138" s="161" t="s">
        <v>40</v>
      </c>
      <c r="O138" s="61"/>
      <c r="P138" s="162">
        <f>O138*H138</f>
        <v>0</v>
      </c>
      <c r="Q138" s="162">
        <v>0</v>
      </c>
      <c r="R138" s="162">
        <f>Q138*H138</f>
        <v>0</v>
      </c>
      <c r="S138" s="162">
        <v>0</v>
      </c>
      <c r="T138" s="163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4" t="s">
        <v>126</v>
      </c>
      <c r="AT138" s="164" t="s">
        <v>122</v>
      </c>
      <c r="AU138" s="164" t="s">
        <v>84</v>
      </c>
      <c r="AY138" s="17" t="s">
        <v>119</v>
      </c>
      <c r="BE138" s="165">
        <f>IF(N138="základná",J138,0)</f>
        <v>0</v>
      </c>
      <c r="BF138" s="165">
        <f>IF(N138="znížená",J138,0)</f>
        <v>0</v>
      </c>
      <c r="BG138" s="165">
        <f>IF(N138="zákl. prenesená",J138,0)</f>
        <v>0</v>
      </c>
      <c r="BH138" s="165">
        <f>IF(N138="zníž. prenesená",J138,0)</f>
        <v>0</v>
      </c>
      <c r="BI138" s="165">
        <f>IF(N138="nulová",J138,0)</f>
        <v>0</v>
      </c>
      <c r="BJ138" s="17" t="s">
        <v>84</v>
      </c>
      <c r="BK138" s="165">
        <f>ROUND(I138*H138,2)</f>
        <v>0</v>
      </c>
      <c r="BL138" s="17" t="s">
        <v>126</v>
      </c>
      <c r="BM138" s="164" t="s">
        <v>149</v>
      </c>
    </row>
    <row r="139" spans="1:65" s="14" customFormat="1" ht="22.5">
      <c r="B139" s="186"/>
      <c r="D139" s="167" t="s">
        <v>127</v>
      </c>
      <c r="E139" s="187" t="s">
        <v>1</v>
      </c>
      <c r="F139" s="188" t="s">
        <v>150</v>
      </c>
      <c r="H139" s="187" t="s">
        <v>1</v>
      </c>
      <c r="I139" s="189"/>
      <c r="L139" s="186"/>
      <c r="M139" s="190"/>
      <c r="N139" s="191"/>
      <c r="O139" s="191"/>
      <c r="P139" s="191"/>
      <c r="Q139" s="191"/>
      <c r="R139" s="191"/>
      <c r="S139" s="191"/>
      <c r="T139" s="192"/>
      <c r="AT139" s="187" t="s">
        <v>127</v>
      </c>
      <c r="AU139" s="187" t="s">
        <v>84</v>
      </c>
      <c r="AV139" s="14" t="s">
        <v>80</v>
      </c>
      <c r="AW139" s="14" t="s">
        <v>30</v>
      </c>
      <c r="AX139" s="14" t="s">
        <v>74</v>
      </c>
      <c r="AY139" s="187" t="s">
        <v>119</v>
      </c>
    </row>
    <row r="140" spans="1:65" s="13" customFormat="1" ht="22.5">
      <c r="B140" s="166"/>
      <c r="D140" s="167" t="s">
        <v>127</v>
      </c>
      <c r="E140" s="174" t="s">
        <v>1</v>
      </c>
      <c r="F140" s="168" t="s">
        <v>281</v>
      </c>
      <c r="H140" s="169">
        <v>17</v>
      </c>
      <c r="I140" s="170"/>
      <c r="L140" s="166"/>
      <c r="M140" s="171"/>
      <c r="N140" s="172"/>
      <c r="O140" s="172"/>
      <c r="P140" s="172"/>
      <c r="Q140" s="172"/>
      <c r="R140" s="172"/>
      <c r="S140" s="172"/>
      <c r="T140" s="173"/>
      <c r="AT140" s="174" t="s">
        <v>127</v>
      </c>
      <c r="AU140" s="174" t="s">
        <v>84</v>
      </c>
      <c r="AV140" s="13" t="s">
        <v>84</v>
      </c>
      <c r="AW140" s="13" t="s">
        <v>30</v>
      </c>
      <c r="AX140" s="13" t="s">
        <v>80</v>
      </c>
      <c r="AY140" s="174" t="s">
        <v>119</v>
      </c>
    </row>
    <row r="141" spans="1:65" s="2" customFormat="1" ht="44.25" customHeight="1">
      <c r="A141" s="32"/>
      <c r="B141" s="151"/>
      <c r="C141" s="152" t="s">
        <v>151</v>
      </c>
      <c r="D141" s="152" t="s">
        <v>122</v>
      </c>
      <c r="E141" s="153" t="s">
        <v>152</v>
      </c>
      <c r="F141" s="154" t="s">
        <v>153</v>
      </c>
      <c r="G141" s="155" t="s">
        <v>148</v>
      </c>
      <c r="H141" s="156">
        <v>17</v>
      </c>
      <c r="I141" s="157"/>
      <c r="J141" s="158">
        <f>ROUND(I141*H141,2)</f>
        <v>0</v>
      </c>
      <c r="K141" s="159"/>
      <c r="L141" s="33"/>
      <c r="M141" s="160" t="s">
        <v>1</v>
      </c>
      <c r="N141" s="161" t="s">
        <v>40</v>
      </c>
      <c r="O141" s="61"/>
      <c r="P141" s="162">
        <f>O141*H141</f>
        <v>0</v>
      </c>
      <c r="Q141" s="162">
        <v>0</v>
      </c>
      <c r="R141" s="162">
        <f>Q141*H141</f>
        <v>0</v>
      </c>
      <c r="S141" s="162">
        <v>0</v>
      </c>
      <c r="T141" s="163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4" t="s">
        <v>126</v>
      </c>
      <c r="AT141" s="164" t="s">
        <v>122</v>
      </c>
      <c r="AU141" s="164" t="s">
        <v>84</v>
      </c>
      <c r="AY141" s="17" t="s">
        <v>119</v>
      </c>
      <c r="BE141" s="165">
        <f>IF(N141="základná",J141,0)</f>
        <v>0</v>
      </c>
      <c r="BF141" s="165">
        <f>IF(N141="znížená",J141,0)</f>
        <v>0</v>
      </c>
      <c r="BG141" s="165">
        <f>IF(N141="zákl. prenesená",J141,0)</f>
        <v>0</v>
      </c>
      <c r="BH141" s="165">
        <f>IF(N141="zníž. prenesená",J141,0)</f>
        <v>0</v>
      </c>
      <c r="BI141" s="165">
        <f>IF(N141="nulová",J141,0)</f>
        <v>0</v>
      </c>
      <c r="BJ141" s="17" t="s">
        <v>84</v>
      </c>
      <c r="BK141" s="165">
        <f>ROUND(I141*H141,2)</f>
        <v>0</v>
      </c>
      <c r="BL141" s="17" t="s">
        <v>126</v>
      </c>
      <c r="BM141" s="164" t="s">
        <v>154</v>
      </c>
    </row>
    <row r="142" spans="1:65" s="14" customFormat="1">
      <c r="B142" s="186"/>
      <c r="D142" s="167" t="s">
        <v>127</v>
      </c>
      <c r="E142" s="187" t="s">
        <v>1</v>
      </c>
      <c r="F142" s="188" t="s">
        <v>282</v>
      </c>
      <c r="H142" s="187" t="s">
        <v>1</v>
      </c>
      <c r="I142" s="189"/>
      <c r="L142" s="186"/>
      <c r="M142" s="190"/>
      <c r="N142" s="191"/>
      <c r="O142" s="191"/>
      <c r="P142" s="191"/>
      <c r="Q142" s="191"/>
      <c r="R142" s="191"/>
      <c r="S142" s="191"/>
      <c r="T142" s="192"/>
      <c r="AT142" s="187" t="s">
        <v>127</v>
      </c>
      <c r="AU142" s="187" t="s">
        <v>84</v>
      </c>
      <c r="AV142" s="14" t="s">
        <v>80</v>
      </c>
      <c r="AW142" s="14" t="s">
        <v>30</v>
      </c>
      <c r="AX142" s="14" t="s">
        <v>74</v>
      </c>
      <c r="AY142" s="187" t="s">
        <v>119</v>
      </c>
    </row>
    <row r="143" spans="1:65" s="13" customFormat="1">
      <c r="B143" s="166"/>
      <c r="D143" s="167" t="s">
        <v>127</v>
      </c>
      <c r="E143" s="174" t="s">
        <v>1</v>
      </c>
      <c r="F143" s="168" t="s">
        <v>155</v>
      </c>
      <c r="H143" s="169">
        <v>17</v>
      </c>
      <c r="I143" s="170"/>
      <c r="L143" s="166"/>
      <c r="M143" s="171"/>
      <c r="N143" s="172"/>
      <c r="O143" s="172"/>
      <c r="P143" s="172"/>
      <c r="Q143" s="172"/>
      <c r="R143" s="172"/>
      <c r="S143" s="172"/>
      <c r="T143" s="173"/>
      <c r="AT143" s="174" t="s">
        <v>127</v>
      </c>
      <c r="AU143" s="174" t="s">
        <v>84</v>
      </c>
      <c r="AV143" s="13" t="s">
        <v>84</v>
      </c>
      <c r="AW143" s="13" t="s">
        <v>30</v>
      </c>
      <c r="AX143" s="13" t="s">
        <v>80</v>
      </c>
      <c r="AY143" s="174" t="s">
        <v>119</v>
      </c>
    </row>
    <row r="144" spans="1:65" s="2" customFormat="1" ht="37.9" customHeight="1">
      <c r="A144" s="32"/>
      <c r="B144" s="151"/>
      <c r="C144" s="175" t="s">
        <v>136</v>
      </c>
      <c r="D144" s="175" t="s">
        <v>133</v>
      </c>
      <c r="E144" s="176" t="s">
        <v>160</v>
      </c>
      <c r="F144" s="177" t="s">
        <v>161</v>
      </c>
      <c r="G144" s="178" t="s">
        <v>148</v>
      </c>
      <c r="H144" s="179">
        <v>17</v>
      </c>
      <c r="I144" s="180"/>
      <c r="J144" s="181">
        <f t="shared" ref="J144:J151" si="0">ROUND(I144*H144,2)</f>
        <v>0</v>
      </c>
      <c r="K144" s="182"/>
      <c r="L144" s="183"/>
      <c r="M144" s="184" t="s">
        <v>1</v>
      </c>
      <c r="N144" s="185" t="s">
        <v>40</v>
      </c>
      <c r="O144" s="61"/>
      <c r="P144" s="162">
        <f t="shared" ref="P144:P151" si="1">O144*H144</f>
        <v>0</v>
      </c>
      <c r="Q144" s="162">
        <v>0.05</v>
      </c>
      <c r="R144" s="162">
        <f t="shared" ref="R144:R151" si="2">Q144*H144</f>
        <v>0.85000000000000009</v>
      </c>
      <c r="S144" s="162">
        <v>0</v>
      </c>
      <c r="T144" s="163">
        <f t="shared" ref="T144:T151" si="3"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4" t="s">
        <v>136</v>
      </c>
      <c r="AT144" s="164" t="s">
        <v>133</v>
      </c>
      <c r="AU144" s="164" t="s">
        <v>84</v>
      </c>
      <c r="AY144" s="17" t="s">
        <v>119</v>
      </c>
      <c r="BE144" s="165">
        <f t="shared" ref="BE144:BE151" si="4">IF(N144="základná",J144,0)</f>
        <v>0</v>
      </c>
      <c r="BF144" s="165">
        <f t="shared" ref="BF144:BF151" si="5">IF(N144="znížená",J144,0)</f>
        <v>0</v>
      </c>
      <c r="BG144" s="165">
        <f t="shared" ref="BG144:BG151" si="6">IF(N144="zákl. prenesená",J144,0)</f>
        <v>0</v>
      </c>
      <c r="BH144" s="165">
        <f t="shared" ref="BH144:BH151" si="7">IF(N144="zníž. prenesená",J144,0)</f>
        <v>0</v>
      </c>
      <c r="BI144" s="165">
        <f t="shared" ref="BI144:BI151" si="8">IF(N144="nulová",J144,0)</f>
        <v>0</v>
      </c>
      <c r="BJ144" s="17" t="s">
        <v>84</v>
      </c>
      <c r="BK144" s="165">
        <f t="shared" ref="BK144:BK151" si="9">ROUND(I144*H144,2)</f>
        <v>0</v>
      </c>
      <c r="BL144" s="17" t="s">
        <v>126</v>
      </c>
      <c r="BM144" s="164" t="s">
        <v>162</v>
      </c>
    </row>
    <row r="145" spans="1:65" s="2" customFormat="1" ht="33" customHeight="1">
      <c r="A145" s="32"/>
      <c r="B145" s="151"/>
      <c r="C145" s="152" t="s">
        <v>159</v>
      </c>
      <c r="D145" s="152" t="s">
        <v>122</v>
      </c>
      <c r="E145" s="153" t="s">
        <v>164</v>
      </c>
      <c r="F145" s="154" t="s">
        <v>165</v>
      </c>
      <c r="G145" s="155" t="s">
        <v>148</v>
      </c>
      <c r="H145" s="156">
        <v>17</v>
      </c>
      <c r="I145" s="157"/>
      <c r="J145" s="158">
        <f t="shared" si="0"/>
        <v>0</v>
      </c>
      <c r="K145" s="159"/>
      <c r="L145" s="33"/>
      <c r="M145" s="160" t="s">
        <v>1</v>
      </c>
      <c r="N145" s="161" t="s">
        <v>40</v>
      </c>
      <c r="O145" s="61"/>
      <c r="P145" s="162">
        <f t="shared" si="1"/>
        <v>0</v>
      </c>
      <c r="Q145" s="162">
        <v>4.8000000000000001E-4</v>
      </c>
      <c r="R145" s="162">
        <f t="shared" si="2"/>
        <v>8.1600000000000006E-3</v>
      </c>
      <c r="S145" s="162">
        <v>0</v>
      </c>
      <c r="T145" s="163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4" t="s">
        <v>126</v>
      </c>
      <c r="AT145" s="164" t="s">
        <v>122</v>
      </c>
      <c r="AU145" s="164" t="s">
        <v>84</v>
      </c>
      <c r="AY145" s="17" t="s">
        <v>119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7" t="s">
        <v>84</v>
      </c>
      <c r="BK145" s="165">
        <f t="shared" si="9"/>
        <v>0</v>
      </c>
      <c r="BL145" s="17" t="s">
        <v>126</v>
      </c>
      <c r="BM145" s="164" t="s">
        <v>166</v>
      </c>
    </row>
    <row r="146" spans="1:65" s="2" customFormat="1" ht="16.5" customHeight="1">
      <c r="A146" s="32"/>
      <c r="B146" s="151"/>
      <c r="C146" s="175" t="s">
        <v>163</v>
      </c>
      <c r="D146" s="175" t="s">
        <v>133</v>
      </c>
      <c r="E146" s="176" t="s">
        <v>168</v>
      </c>
      <c r="F146" s="177" t="s">
        <v>169</v>
      </c>
      <c r="G146" s="178" t="s">
        <v>148</v>
      </c>
      <c r="H146" s="179">
        <v>52</v>
      </c>
      <c r="I146" s="180"/>
      <c r="J146" s="181">
        <f t="shared" si="0"/>
        <v>0</v>
      </c>
      <c r="K146" s="182"/>
      <c r="L146" s="183"/>
      <c r="M146" s="184" t="s">
        <v>1</v>
      </c>
      <c r="N146" s="185" t="s">
        <v>40</v>
      </c>
      <c r="O146" s="61"/>
      <c r="P146" s="162">
        <f t="shared" si="1"/>
        <v>0</v>
      </c>
      <c r="Q146" s="162">
        <v>2E-3</v>
      </c>
      <c r="R146" s="162">
        <f t="shared" si="2"/>
        <v>0.10400000000000001</v>
      </c>
      <c r="S146" s="162">
        <v>0</v>
      </c>
      <c r="T146" s="163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4" t="s">
        <v>136</v>
      </c>
      <c r="AT146" s="164" t="s">
        <v>133</v>
      </c>
      <c r="AU146" s="164" t="s">
        <v>84</v>
      </c>
      <c r="AY146" s="17" t="s">
        <v>119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7" t="s">
        <v>84</v>
      </c>
      <c r="BK146" s="165">
        <f t="shared" si="9"/>
        <v>0</v>
      </c>
      <c r="BL146" s="17" t="s">
        <v>126</v>
      </c>
      <c r="BM146" s="164" t="s">
        <v>170</v>
      </c>
    </row>
    <row r="147" spans="1:65" s="2" customFormat="1" ht="24.2" customHeight="1">
      <c r="A147" s="32"/>
      <c r="B147" s="151"/>
      <c r="C147" s="175" t="s">
        <v>167</v>
      </c>
      <c r="D147" s="175" t="s">
        <v>133</v>
      </c>
      <c r="E147" s="176" t="s">
        <v>172</v>
      </c>
      <c r="F147" s="177" t="s">
        <v>173</v>
      </c>
      <c r="G147" s="178" t="s">
        <v>148</v>
      </c>
      <c r="H147" s="179">
        <v>52</v>
      </c>
      <c r="I147" s="180"/>
      <c r="J147" s="181">
        <f t="shared" si="0"/>
        <v>0</v>
      </c>
      <c r="K147" s="182"/>
      <c r="L147" s="183"/>
      <c r="M147" s="184" t="s">
        <v>1</v>
      </c>
      <c r="N147" s="185" t="s">
        <v>40</v>
      </c>
      <c r="O147" s="61"/>
      <c r="P147" s="162">
        <f t="shared" si="1"/>
        <v>0</v>
      </c>
      <c r="Q147" s="162">
        <v>5.0000000000000001E-4</v>
      </c>
      <c r="R147" s="162">
        <f t="shared" si="2"/>
        <v>2.6000000000000002E-2</v>
      </c>
      <c r="S147" s="162">
        <v>0</v>
      </c>
      <c r="T147" s="163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4" t="s">
        <v>136</v>
      </c>
      <c r="AT147" s="164" t="s">
        <v>133</v>
      </c>
      <c r="AU147" s="164" t="s">
        <v>84</v>
      </c>
      <c r="AY147" s="17" t="s">
        <v>119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7" t="s">
        <v>84</v>
      </c>
      <c r="BK147" s="165">
        <f t="shared" si="9"/>
        <v>0</v>
      </c>
      <c r="BL147" s="17" t="s">
        <v>126</v>
      </c>
      <c r="BM147" s="164" t="s">
        <v>174</v>
      </c>
    </row>
    <row r="148" spans="1:65" s="2" customFormat="1" ht="24.2" customHeight="1">
      <c r="A148" s="32"/>
      <c r="B148" s="151"/>
      <c r="C148" s="152" t="s">
        <v>171</v>
      </c>
      <c r="D148" s="152" t="s">
        <v>122</v>
      </c>
      <c r="E148" s="153" t="s">
        <v>176</v>
      </c>
      <c r="F148" s="154" t="s">
        <v>177</v>
      </c>
      <c r="G148" s="155" t="s">
        <v>125</v>
      </c>
      <c r="H148" s="156">
        <v>17</v>
      </c>
      <c r="I148" s="157"/>
      <c r="J148" s="158">
        <f t="shared" si="0"/>
        <v>0</v>
      </c>
      <c r="K148" s="159"/>
      <c r="L148" s="33"/>
      <c r="M148" s="160" t="s">
        <v>1</v>
      </c>
      <c r="N148" s="161" t="s">
        <v>40</v>
      </c>
      <c r="O148" s="61"/>
      <c r="P148" s="162">
        <f t="shared" si="1"/>
        <v>0</v>
      </c>
      <c r="Q148" s="162">
        <v>1.6000000000000001E-4</v>
      </c>
      <c r="R148" s="162">
        <f t="shared" si="2"/>
        <v>2.7200000000000002E-3</v>
      </c>
      <c r="S148" s="162">
        <v>0</v>
      </c>
      <c r="T148" s="163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4" t="s">
        <v>126</v>
      </c>
      <c r="AT148" s="164" t="s">
        <v>122</v>
      </c>
      <c r="AU148" s="164" t="s">
        <v>84</v>
      </c>
      <c r="AY148" s="17" t="s">
        <v>119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7" t="s">
        <v>84</v>
      </c>
      <c r="BK148" s="165">
        <f t="shared" si="9"/>
        <v>0</v>
      </c>
      <c r="BL148" s="17" t="s">
        <v>126</v>
      </c>
      <c r="BM148" s="164" t="s">
        <v>178</v>
      </c>
    </row>
    <row r="149" spans="1:65" s="2" customFormat="1" ht="24.2" customHeight="1">
      <c r="A149" s="32"/>
      <c r="B149" s="151"/>
      <c r="C149" s="152" t="s">
        <v>175</v>
      </c>
      <c r="D149" s="152" t="s">
        <v>122</v>
      </c>
      <c r="E149" s="153" t="s">
        <v>180</v>
      </c>
      <c r="F149" s="154" t="s">
        <v>181</v>
      </c>
      <c r="G149" s="155" t="s">
        <v>125</v>
      </c>
      <c r="H149" s="156">
        <v>17</v>
      </c>
      <c r="I149" s="157"/>
      <c r="J149" s="158">
        <f t="shared" si="0"/>
        <v>0</v>
      </c>
      <c r="K149" s="159"/>
      <c r="L149" s="33"/>
      <c r="M149" s="160" t="s">
        <v>1</v>
      </c>
      <c r="N149" s="161" t="s">
        <v>40</v>
      </c>
      <c r="O149" s="61"/>
      <c r="P149" s="162">
        <f t="shared" si="1"/>
        <v>0</v>
      </c>
      <c r="Q149" s="162">
        <v>1.6000000000000001E-4</v>
      </c>
      <c r="R149" s="162">
        <f t="shared" si="2"/>
        <v>2.7200000000000002E-3</v>
      </c>
      <c r="S149" s="162">
        <v>0</v>
      </c>
      <c r="T149" s="163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4" t="s">
        <v>126</v>
      </c>
      <c r="AT149" s="164" t="s">
        <v>122</v>
      </c>
      <c r="AU149" s="164" t="s">
        <v>84</v>
      </c>
      <c r="AY149" s="17" t="s">
        <v>119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7" t="s">
        <v>84</v>
      </c>
      <c r="BK149" s="165">
        <f t="shared" si="9"/>
        <v>0</v>
      </c>
      <c r="BL149" s="17" t="s">
        <v>126</v>
      </c>
      <c r="BM149" s="164" t="s">
        <v>182</v>
      </c>
    </row>
    <row r="150" spans="1:65" s="2" customFormat="1" ht="24.2" customHeight="1">
      <c r="A150" s="32"/>
      <c r="B150" s="151"/>
      <c r="C150" s="175" t="s">
        <v>179</v>
      </c>
      <c r="D150" s="175" t="s">
        <v>133</v>
      </c>
      <c r="E150" s="176" t="s">
        <v>184</v>
      </c>
      <c r="F150" s="177" t="s">
        <v>185</v>
      </c>
      <c r="G150" s="178" t="s">
        <v>186</v>
      </c>
      <c r="H150" s="179">
        <v>2.92</v>
      </c>
      <c r="I150" s="180"/>
      <c r="J150" s="181">
        <f t="shared" si="0"/>
        <v>0</v>
      </c>
      <c r="K150" s="182"/>
      <c r="L150" s="183"/>
      <c r="M150" s="184" t="s">
        <v>1</v>
      </c>
      <c r="N150" s="185" t="s">
        <v>40</v>
      </c>
      <c r="O150" s="61"/>
      <c r="P150" s="162">
        <f t="shared" si="1"/>
        <v>0</v>
      </c>
      <c r="Q150" s="162">
        <v>5.9000000000000003E-4</v>
      </c>
      <c r="R150" s="162">
        <f t="shared" si="2"/>
        <v>1.7228E-3</v>
      </c>
      <c r="S150" s="162">
        <v>0</v>
      </c>
      <c r="T150" s="163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4" t="s">
        <v>136</v>
      </c>
      <c r="AT150" s="164" t="s">
        <v>133</v>
      </c>
      <c r="AU150" s="164" t="s">
        <v>84</v>
      </c>
      <c r="AY150" s="17" t="s">
        <v>119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7" t="s">
        <v>84</v>
      </c>
      <c r="BK150" s="165">
        <f t="shared" si="9"/>
        <v>0</v>
      </c>
      <c r="BL150" s="17" t="s">
        <v>126</v>
      </c>
      <c r="BM150" s="164" t="s">
        <v>187</v>
      </c>
    </row>
    <row r="151" spans="1:65" s="2" customFormat="1" ht="24.2" customHeight="1">
      <c r="A151" s="32"/>
      <c r="B151" s="151"/>
      <c r="C151" s="152" t="s">
        <v>183</v>
      </c>
      <c r="D151" s="152" t="s">
        <v>122</v>
      </c>
      <c r="E151" s="153" t="s">
        <v>189</v>
      </c>
      <c r="F151" s="154" t="s">
        <v>190</v>
      </c>
      <c r="G151" s="155" t="s">
        <v>125</v>
      </c>
      <c r="H151" s="156">
        <v>13.43</v>
      </c>
      <c r="I151" s="157"/>
      <c r="J151" s="158">
        <f t="shared" si="0"/>
        <v>0</v>
      </c>
      <c r="K151" s="159"/>
      <c r="L151" s="33"/>
      <c r="M151" s="160" t="s">
        <v>1</v>
      </c>
      <c r="N151" s="161" t="s">
        <v>40</v>
      </c>
      <c r="O151" s="61"/>
      <c r="P151" s="162">
        <f t="shared" si="1"/>
        <v>0</v>
      </c>
      <c r="Q151" s="162">
        <v>0</v>
      </c>
      <c r="R151" s="162">
        <f t="shared" si="2"/>
        <v>0</v>
      </c>
      <c r="S151" s="162">
        <v>0</v>
      </c>
      <c r="T151" s="163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4" t="s">
        <v>126</v>
      </c>
      <c r="AT151" s="164" t="s">
        <v>122</v>
      </c>
      <c r="AU151" s="164" t="s">
        <v>84</v>
      </c>
      <c r="AY151" s="17" t="s">
        <v>119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7" t="s">
        <v>84</v>
      </c>
      <c r="BK151" s="165">
        <f t="shared" si="9"/>
        <v>0</v>
      </c>
      <c r="BL151" s="17" t="s">
        <v>126</v>
      </c>
      <c r="BM151" s="164" t="s">
        <v>191</v>
      </c>
    </row>
    <row r="152" spans="1:65" s="13" customFormat="1">
      <c r="B152" s="166"/>
      <c r="D152" s="167" t="s">
        <v>127</v>
      </c>
      <c r="E152" s="174" t="s">
        <v>1</v>
      </c>
      <c r="F152" s="168" t="s">
        <v>283</v>
      </c>
      <c r="H152" s="169">
        <v>13.43</v>
      </c>
      <c r="I152" s="170"/>
      <c r="L152" s="166"/>
      <c r="M152" s="171"/>
      <c r="N152" s="172"/>
      <c r="O152" s="172"/>
      <c r="P152" s="172"/>
      <c r="Q152" s="172"/>
      <c r="R152" s="172"/>
      <c r="S152" s="172"/>
      <c r="T152" s="173"/>
      <c r="AT152" s="174" t="s">
        <v>127</v>
      </c>
      <c r="AU152" s="174" t="s">
        <v>84</v>
      </c>
      <c r="AV152" s="13" t="s">
        <v>84</v>
      </c>
      <c r="AW152" s="13" t="s">
        <v>30</v>
      </c>
      <c r="AX152" s="13" t="s">
        <v>80</v>
      </c>
      <c r="AY152" s="174" t="s">
        <v>119</v>
      </c>
    </row>
    <row r="153" spans="1:65" s="2" customFormat="1" ht="16.5" customHeight="1">
      <c r="A153" s="32"/>
      <c r="B153" s="151"/>
      <c r="C153" s="175" t="s">
        <v>188</v>
      </c>
      <c r="D153" s="175" t="s">
        <v>133</v>
      </c>
      <c r="E153" s="176" t="s">
        <v>193</v>
      </c>
      <c r="F153" s="177" t="s">
        <v>194</v>
      </c>
      <c r="G153" s="178" t="s">
        <v>195</v>
      </c>
      <c r="H153" s="179">
        <v>1210.3789999999999</v>
      </c>
      <c r="I153" s="180"/>
      <c r="J153" s="181">
        <f>ROUND(I153*H153,2)</f>
        <v>0</v>
      </c>
      <c r="K153" s="182"/>
      <c r="L153" s="183"/>
      <c r="M153" s="184" t="s">
        <v>1</v>
      </c>
      <c r="N153" s="185" t="s">
        <v>40</v>
      </c>
      <c r="O153" s="61"/>
      <c r="P153" s="162">
        <f>O153*H153</f>
        <v>0</v>
      </c>
      <c r="Q153" s="162">
        <v>2.9999999999999997E-4</v>
      </c>
      <c r="R153" s="162">
        <f>Q153*H153</f>
        <v>0.36311369999999993</v>
      </c>
      <c r="S153" s="162">
        <v>0</v>
      </c>
      <c r="T153" s="163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4" t="s">
        <v>136</v>
      </c>
      <c r="AT153" s="164" t="s">
        <v>133</v>
      </c>
      <c r="AU153" s="164" t="s">
        <v>84</v>
      </c>
      <c r="AY153" s="17" t="s">
        <v>119</v>
      </c>
      <c r="BE153" s="165">
        <f>IF(N153="základná",J153,0)</f>
        <v>0</v>
      </c>
      <c r="BF153" s="165">
        <f>IF(N153="znížená",J153,0)</f>
        <v>0</v>
      </c>
      <c r="BG153" s="165">
        <f>IF(N153="zákl. prenesená",J153,0)</f>
        <v>0</v>
      </c>
      <c r="BH153" s="165">
        <f>IF(N153="zníž. prenesená",J153,0)</f>
        <v>0</v>
      </c>
      <c r="BI153" s="165">
        <f>IF(N153="nulová",J153,0)</f>
        <v>0</v>
      </c>
      <c r="BJ153" s="17" t="s">
        <v>84</v>
      </c>
      <c r="BK153" s="165">
        <f>ROUND(I153*H153,2)</f>
        <v>0</v>
      </c>
      <c r="BL153" s="17" t="s">
        <v>126</v>
      </c>
      <c r="BM153" s="164" t="s">
        <v>196</v>
      </c>
    </row>
    <row r="154" spans="1:65" s="13" customFormat="1">
      <c r="B154" s="166"/>
      <c r="D154" s="167" t="s">
        <v>127</v>
      </c>
      <c r="F154" s="168" t="s">
        <v>284</v>
      </c>
      <c r="H154" s="169">
        <v>1210.3789999999999</v>
      </c>
      <c r="I154" s="170"/>
      <c r="L154" s="166"/>
      <c r="M154" s="171"/>
      <c r="N154" s="172"/>
      <c r="O154" s="172"/>
      <c r="P154" s="172"/>
      <c r="Q154" s="172"/>
      <c r="R154" s="172"/>
      <c r="S154" s="172"/>
      <c r="T154" s="173"/>
      <c r="AT154" s="174" t="s">
        <v>127</v>
      </c>
      <c r="AU154" s="174" t="s">
        <v>84</v>
      </c>
      <c r="AV154" s="13" t="s">
        <v>84</v>
      </c>
      <c r="AW154" s="13" t="s">
        <v>3</v>
      </c>
      <c r="AX154" s="13" t="s">
        <v>80</v>
      </c>
      <c r="AY154" s="174" t="s">
        <v>119</v>
      </c>
    </row>
    <row r="155" spans="1:65" s="2" customFormat="1" ht="24.2" customHeight="1">
      <c r="A155" s="32"/>
      <c r="B155" s="151"/>
      <c r="C155" s="152" t="s">
        <v>192</v>
      </c>
      <c r="D155" s="152" t="s">
        <v>122</v>
      </c>
      <c r="E155" s="153" t="s">
        <v>198</v>
      </c>
      <c r="F155" s="154" t="s">
        <v>199</v>
      </c>
      <c r="G155" s="155" t="s">
        <v>125</v>
      </c>
      <c r="H155" s="156">
        <v>13.43</v>
      </c>
      <c r="I155" s="157"/>
      <c r="J155" s="158">
        <f>ROUND(I155*H155,2)</f>
        <v>0</v>
      </c>
      <c r="K155" s="159"/>
      <c r="L155" s="33"/>
      <c r="M155" s="160" t="s">
        <v>1</v>
      </c>
      <c r="N155" s="161" t="s">
        <v>40</v>
      </c>
      <c r="O155" s="61"/>
      <c r="P155" s="162">
        <f>O155*H155</f>
        <v>0</v>
      </c>
      <c r="Q155" s="162">
        <v>2.0000000000000001E-4</v>
      </c>
      <c r="R155" s="162">
        <f>Q155*H155</f>
        <v>2.686E-3</v>
      </c>
      <c r="S155" s="162">
        <v>0</v>
      </c>
      <c r="T155" s="163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4" t="s">
        <v>126</v>
      </c>
      <c r="AT155" s="164" t="s">
        <v>122</v>
      </c>
      <c r="AU155" s="164" t="s">
        <v>84</v>
      </c>
      <c r="AY155" s="17" t="s">
        <v>119</v>
      </c>
      <c r="BE155" s="165">
        <f>IF(N155="základná",J155,0)</f>
        <v>0</v>
      </c>
      <c r="BF155" s="165">
        <f>IF(N155="znížená",J155,0)</f>
        <v>0</v>
      </c>
      <c r="BG155" s="165">
        <f>IF(N155="zákl. prenesená",J155,0)</f>
        <v>0</v>
      </c>
      <c r="BH155" s="165">
        <f>IF(N155="zníž. prenesená",J155,0)</f>
        <v>0</v>
      </c>
      <c r="BI155" s="165">
        <f>IF(N155="nulová",J155,0)</f>
        <v>0</v>
      </c>
      <c r="BJ155" s="17" t="s">
        <v>84</v>
      </c>
      <c r="BK155" s="165">
        <f>ROUND(I155*H155,2)</f>
        <v>0</v>
      </c>
      <c r="BL155" s="17" t="s">
        <v>126</v>
      </c>
      <c r="BM155" s="164" t="s">
        <v>200</v>
      </c>
    </row>
    <row r="156" spans="1:65" s="13" customFormat="1">
      <c r="B156" s="166"/>
      <c r="D156" s="167" t="s">
        <v>127</v>
      </c>
      <c r="F156" s="168" t="s">
        <v>285</v>
      </c>
      <c r="H156" s="169">
        <v>13.43</v>
      </c>
      <c r="I156" s="170"/>
      <c r="L156" s="166"/>
      <c r="M156" s="171"/>
      <c r="N156" s="172"/>
      <c r="O156" s="172"/>
      <c r="P156" s="172"/>
      <c r="Q156" s="172"/>
      <c r="R156" s="172"/>
      <c r="S156" s="172"/>
      <c r="T156" s="173"/>
      <c r="AT156" s="174" t="s">
        <v>127</v>
      </c>
      <c r="AU156" s="174" t="s">
        <v>84</v>
      </c>
      <c r="AV156" s="13" t="s">
        <v>84</v>
      </c>
      <c r="AW156" s="13" t="s">
        <v>3</v>
      </c>
      <c r="AX156" s="13" t="s">
        <v>80</v>
      </c>
      <c r="AY156" s="174" t="s">
        <v>119</v>
      </c>
    </row>
    <row r="157" spans="1:65" s="2" customFormat="1" ht="16.5" customHeight="1">
      <c r="A157" s="32"/>
      <c r="B157" s="151"/>
      <c r="C157" s="175" t="s">
        <v>197</v>
      </c>
      <c r="D157" s="175" t="s">
        <v>133</v>
      </c>
      <c r="E157" s="176" t="s">
        <v>202</v>
      </c>
      <c r="F157" s="177" t="s">
        <v>203</v>
      </c>
      <c r="G157" s="178" t="s">
        <v>186</v>
      </c>
      <c r="H157" s="179">
        <v>8.5000000000000006E-2</v>
      </c>
      <c r="I157" s="180"/>
      <c r="J157" s="181">
        <f>ROUND(I157*H157,2)</f>
        <v>0</v>
      </c>
      <c r="K157" s="182"/>
      <c r="L157" s="183"/>
      <c r="M157" s="184" t="s">
        <v>1</v>
      </c>
      <c r="N157" s="185" t="s">
        <v>40</v>
      </c>
      <c r="O157" s="61"/>
      <c r="P157" s="162">
        <f>O157*H157</f>
        <v>0</v>
      </c>
      <c r="Q157" s="162">
        <v>8.0000000000000002E-3</v>
      </c>
      <c r="R157" s="162">
        <f>Q157*H157</f>
        <v>6.8000000000000005E-4</v>
      </c>
      <c r="S157" s="162">
        <v>0</v>
      </c>
      <c r="T157" s="163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4" t="s">
        <v>136</v>
      </c>
      <c r="AT157" s="164" t="s">
        <v>133</v>
      </c>
      <c r="AU157" s="164" t="s">
        <v>84</v>
      </c>
      <c r="AY157" s="17" t="s">
        <v>119</v>
      </c>
      <c r="BE157" s="165">
        <f>IF(N157="základná",J157,0)</f>
        <v>0</v>
      </c>
      <c r="BF157" s="165">
        <f>IF(N157="znížená",J157,0)</f>
        <v>0</v>
      </c>
      <c r="BG157" s="165">
        <f>IF(N157="zákl. prenesená",J157,0)</f>
        <v>0</v>
      </c>
      <c r="BH157" s="165">
        <f>IF(N157="zníž. prenesená",J157,0)</f>
        <v>0</v>
      </c>
      <c r="BI157" s="165">
        <f>IF(N157="nulová",J157,0)</f>
        <v>0</v>
      </c>
      <c r="BJ157" s="17" t="s">
        <v>84</v>
      </c>
      <c r="BK157" s="165">
        <f>ROUND(I157*H157,2)</f>
        <v>0</v>
      </c>
      <c r="BL157" s="17" t="s">
        <v>126</v>
      </c>
      <c r="BM157" s="164" t="s">
        <v>204</v>
      </c>
    </row>
    <row r="158" spans="1:65" s="13" customFormat="1">
      <c r="B158" s="166"/>
      <c r="D158" s="167" t="s">
        <v>127</v>
      </c>
      <c r="F158" s="168" t="s">
        <v>286</v>
      </c>
      <c r="H158" s="169">
        <v>8.5000000000000006E-2</v>
      </c>
      <c r="I158" s="170"/>
      <c r="L158" s="166"/>
      <c r="M158" s="171"/>
      <c r="N158" s="172"/>
      <c r="O158" s="172"/>
      <c r="P158" s="172"/>
      <c r="Q158" s="172"/>
      <c r="R158" s="172"/>
      <c r="S158" s="172"/>
      <c r="T158" s="173"/>
      <c r="AT158" s="174" t="s">
        <v>127</v>
      </c>
      <c r="AU158" s="174" t="s">
        <v>84</v>
      </c>
      <c r="AV158" s="13" t="s">
        <v>84</v>
      </c>
      <c r="AW158" s="13" t="s">
        <v>3</v>
      </c>
      <c r="AX158" s="13" t="s">
        <v>80</v>
      </c>
      <c r="AY158" s="174" t="s">
        <v>119</v>
      </c>
    </row>
    <row r="159" spans="1:65" s="2" customFormat="1" ht="24.2" customHeight="1">
      <c r="A159" s="32"/>
      <c r="B159" s="151"/>
      <c r="C159" s="152" t="s">
        <v>201</v>
      </c>
      <c r="D159" s="152" t="s">
        <v>122</v>
      </c>
      <c r="E159" s="153" t="s">
        <v>205</v>
      </c>
      <c r="F159" s="154" t="s">
        <v>206</v>
      </c>
      <c r="G159" s="155" t="s">
        <v>207</v>
      </c>
      <c r="H159" s="156">
        <v>4.0000000000000001E-3</v>
      </c>
      <c r="I159" s="157"/>
      <c r="J159" s="158">
        <f>ROUND(I159*H159,2)</f>
        <v>0</v>
      </c>
      <c r="K159" s="159"/>
      <c r="L159" s="33"/>
      <c r="M159" s="160" t="s">
        <v>1</v>
      </c>
      <c r="N159" s="161" t="s">
        <v>40</v>
      </c>
      <c r="O159" s="61"/>
      <c r="P159" s="162">
        <f>O159*H159</f>
        <v>0</v>
      </c>
      <c r="Q159" s="162">
        <v>0</v>
      </c>
      <c r="R159" s="162">
        <f>Q159*H159</f>
        <v>0</v>
      </c>
      <c r="S159" s="162">
        <v>0</v>
      </c>
      <c r="T159" s="163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4" t="s">
        <v>126</v>
      </c>
      <c r="AT159" s="164" t="s">
        <v>122</v>
      </c>
      <c r="AU159" s="164" t="s">
        <v>84</v>
      </c>
      <c r="AY159" s="17" t="s">
        <v>119</v>
      </c>
      <c r="BE159" s="165">
        <f>IF(N159="základná",J159,0)</f>
        <v>0</v>
      </c>
      <c r="BF159" s="165">
        <f>IF(N159="znížená",J159,0)</f>
        <v>0</v>
      </c>
      <c r="BG159" s="165">
        <f>IF(N159="zákl. prenesená",J159,0)</f>
        <v>0</v>
      </c>
      <c r="BH159" s="165">
        <f>IF(N159="zníž. prenesená",J159,0)</f>
        <v>0</v>
      </c>
      <c r="BI159" s="165">
        <f>IF(N159="nulová",J159,0)</f>
        <v>0</v>
      </c>
      <c r="BJ159" s="17" t="s">
        <v>84</v>
      </c>
      <c r="BK159" s="165">
        <f>ROUND(I159*H159,2)</f>
        <v>0</v>
      </c>
      <c r="BL159" s="17" t="s">
        <v>126</v>
      </c>
      <c r="BM159" s="164" t="s">
        <v>208</v>
      </c>
    </row>
    <row r="160" spans="1:65" s="13" customFormat="1">
      <c r="B160" s="166"/>
      <c r="D160" s="167" t="s">
        <v>127</v>
      </c>
      <c r="E160" s="174" t="s">
        <v>1</v>
      </c>
      <c r="F160" s="168" t="s">
        <v>287</v>
      </c>
      <c r="H160" s="169">
        <v>4.0000000000000001E-3</v>
      </c>
      <c r="I160" s="170"/>
      <c r="L160" s="166"/>
      <c r="M160" s="171"/>
      <c r="N160" s="172"/>
      <c r="O160" s="172"/>
      <c r="P160" s="172"/>
      <c r="Q160" s="172"/>
      <c r="R160" s="172"/>
      <c r="S160" s="172"/>
      <c r="T160" s="173"/>
      <c r="AT160" s="174" t="s">
        <v>127</v>
      </c>
      <c r="AU160" s="174" t="s">
        <v>84</v>
      </c>
      <c r="AV160" s="13" t="s">
        <v>84</v>
      </c>
      <c r="AW160" s="13" t="s">
        <v>30</v>
      </c>
      <c r="AX160" s="13" t="s">
        <v>80</v>
      </c>
      <c r="AY160" s="174" t="s">
        <v>119</v>
      </c>
    </row>
    <row r="161" spans="1:65" s="2" customFormat="1" ht="16.5" customHeight="1">
      <c r="A161" s="32"/>
      <c r="B161" s="151"/>
      <c r="C161" s="175" t="s">
        <v>7</v>
      </c>
      <c r="D161" s="175" t="s">
        <v>133</v>
      </c>
      <c r="E161" s="176" t="s">
        <v>210</v>
      </c>
      <c r="F161" s="177" t="s">
        <v>211</v>
      </c>
      <c r="G161" s="178" t="s">
        <v>288</v>
      </c>
      <c r="H161" s="179">
        <v>1E-3</v>
      </c>
      <c r="I161" s="180"/>
      <c r="J161" s="181">
        <f>ROUND(I161*H161,2)</f>
        <v>0</v>
      </c>
      <c r="K161" s="182"/>
      <c r="L161" s="183"/>
      <c r="M161" s="184" t="s">
        <v>1</v>
      </c>
      <c r="N161" s="185" t="s">
        <v>40</v>
      </c>
      <c r="O161" s="61"/>
      <c r="P161" s="162">
        <f>O161*H161</f>
        <v>0</v>
      </c>
      <c r="Q161" s="162">
        <v>1</v>
      </c>
      <c r="R161" s="162">
        <f>Q161*H161</f>
        <v>1E-3</v>
      </c>
      <c r="S161" s="162">
        <v>0</v>
      </c>
      <c r="T161" s="163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4" t="s">
        <v>136</v>
      </c>
      <c r="AT161" s="164" t="s">
        <v>133</v>
      </c>
      <c r="AU161" s="164" t="s">
        <v>84</v>
      </c>
      <c r="AY161" s="17" t="s">
        <v>119</v>
      </c>
      <c r="BE161" s="165">
        <f>IF(N161="základná",J161,0)</f>
        <v>0</v>
      </c>
      <c r="BF161" s="165">
        <f>IF(N161="znížená",J161,0)</f>
        <v>0</v>
      </c>
      <c r="BG161" s="165">
        <f>IF(N161="zákl. prenesená",J161,0)</f>
        <v>0</v>
      </c>
      <c r="BH161" s="165">
        <f>IF(N161="zníž. prenesená",J161,0)</f>
        <v>0</v>
      </c>
      <c r="BI161" s="165">
        <f>IF(N161="nulová",J161,0)</f>
        <v>0</v>
      </c>
      <c r="BJ161" s="17" t="s">
        <v>84</v>
      </c>
      <c r="BK161" s="165">
        <f>ROUND(I161*H161,2)</f>
        <v>0</v>
      </c>
      <c r="BL161" s="17" t="s">
        <v>126</v>
      </c>
      <c r="BM161" s="164" t="s">
        <v>212</v>
      </c>
    </row>
    <row r="162" spans="1:65" s="13" customFormat="1">
      <c r="B162" s="166"/>
      <c r="D162" s="167" t="s">
        <v>127</v>
      </c>
      <c r="E162" s="174" t="s">
        <v>1</v>
      </c>
      <c r="F162" s="168" t="s">
        <v>289</v>
      </c>
      <c r="H162" s="169">
        <v>1E-3</v>
      </c>
      <c r="I162" s="170"/>
      <c r="L162" s="166"/>
      <c r="M162" s="171"/>
      <c r="N162" s="172"/>
      <c r="O162" s="172"/>
      <c r="P162" s="172"/>
      <c r="Q162" s="172"/>
      <c r="R162" s="172"/>
      <c r="S162" s="172"/>
      <c r="T162" s="173"/>
      <c r="AT162" s="174" t="s">
        <v>127</v>
      </c>
      <c r="AU162" s="174" t="s">
        <v>84</v>
      </c>
      <c r="AV162" s="13" t="s">
        <v>84</v>
      </c>
      <c r="AW162" s="13" t="s">
        <v>30</v>
      </c>
      <c r="AX162" s="13" t="s">
        <v>80</v>
      </c>
      <c r="AY162" s="174" t="s">
        <v>119</v>
      </c>
    </row>
    <row r="163" spans="1:65" s="2" customFormat="1" ht="16.5" customHeight="1">
      <c r="A163" s="32"/>
      <c r="B163" s="151"/>
      <c r="C163" s="175" t="s">
        <v>209</v>
      </c>
      <c r="D163" s="175" t="s">
        <v>133</v>
      </c>
      <c r="E163" s="176" t="s">
        <v>214</v>
      </c>
      <c r="F163" s="177" t="s">
        <v>215</v>
      </c>
      <c r="G163" s="178" t="s">
        <v>216</v>
      </c>
      <c r="H163" s="179">
        <v>3.49</v>
      </c>
      <c r="I163" s="180"/>
      <c r="J163" s="181">
        <f>ROUND(I163*H163,2)</f>
        <v>0</v>
      </c>
      <c r="K163" s="182"/>
      <c r="L163" s="183"/>
      <c r="M163" s="184" t="s">
        <v>1</v>
      </c>
      <c r="N163" s="185" t="s">
        <v>40</v>
      </c>
      <c r="O163" s="61"/>
      <c r="P163" s="162">
        <f>O163*H163</f>
        <v>0</v>
      </c>
      <c r="Q163" s="162">
        <v>1E-3</v>
      </c>
      <c r="R163" s="162">
        <f>Q163*H163</f>
        <v>3.4900000000000005E-3</v>
      </c>
      <c r="S163" s="162">
        <v>0</v>
      </c>
      <c r="T163" s="163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4" t="s">
        <v>136</v>
      </c>
      <c r="AT163" s="164" t="s">
        <v>133</v>
      </c>
      <c r="AU163" s="164" t="s">
        <v>84</v>
      </c>
      <c r="AY163" s="17" t="s">
        <v>119</v>
      </c>
      <c r="BE163" s="165">
        <f>IF(N163="základná",J163,0)</f>
        <v>0</v>
      </c>
      <c r="BF163" s="165">
        <f>IF(N163="znížená",J163,0)</f>
        <v>0</v>
      </c>
      <c r="BG163" s="165">
        <f>IF(N163="zákl. prenesená",J163,0)</f>
        <v>0</v>
      </c>
      <c r="BH163" s="165">
        <f>IF(N163="zníž. prenesená",J163,0)</f>
        <v>0</v>
      </c>
      <c r="BI163" s="165">
        <f>IF(N163="nulová",J163,0)</f>
        <v>0</v>
      </c>
      <c r="BJ163" s="17" t="s">
        <v>84</v>
      </c>
      <c r="BK163" s="165">
        <f>ROUND(I163*H163,2)</f>
        <v>0</v>
      </c>
      <c r="BL163" s="17" t="s">
        <v>126</v>
      </c>
      <c r="BM163" s="164" t="s">
        <v>217</v>
      </c>
    </row>
    <row r="164" spans="1:65" s="2" customFormat="1" ht="24.2" customHeight="1">
      <c r="A164" s="32"/>
      <c r="B164" s="151"/>
      <c r="C164" s="152" t="s">
        <v>213</v>
      </c>
      <c r="D164" s="152" t="s">
        <v>122</v>
      </c>
      <c r="E164" s="153" t="s">
        <v>219</v>
      </c>
      <c r="F164" s="154" t="s">
        <v>220</v>
      </c>
      <c r="G164" s="155" t="s">
        <v>130</v>
      </c>
      <c r="H164" s="156">
        <v>2.5499999999999998</v>
      </c>
      <c r="I164" s="157"/>
      <c r="J164" s="158">
        <f>ROUND(I164*H164,2)</f>
        <v>0</v>
      </c>
      <c r="K164" s="159"/>
      <c r="L164" s="33"/>
      <c r="M164" s="160" t="s">
        <v>1</v>
      </c>
      <c r="N164" s="161" t="s">
        <v>40</v>
      </c>
      <c r="O164" s="61"/>
      <c r="P164" s="162">
        <f>O164*H164</f>
        <v>0</v>
      </c>
      <c r="Q164" s="162">
        <v>0</v>
      </c>
      <c r="R164" s="162">
        <f>Q164*H164</f>
        <v>0</v>
      </c>
      <c r="S164" s="162">
        <v>0</v>
      </c>
      <c r="T164" s="163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4" t="s">
        <v>126</v>
      </c>
      <c r="AT164" s="164" t="s">
        <v>122</v>
      </c>
      <c r="AU164" s="164" t="s">
        <v>84</v>
      </c>
      <c r="AY164" s="17" t="s">
        <v>119</v>
      </c>
      <c r="BE164" s="165">
        <f>IF(N164="základná",J164,0)</f>
        <v>0</v>
      </c>
      <c r="BF164" s="165">
        <f>IF(N164="znížená",J164,0)</f>
        <v>0</v>
      </c>
      <c r="BG164" s="165">
        <f>IF(N164="zákl. prenesená",J164,0)</f>
        <v>0</v>
      </c>
      <c r="BH164" s="165">
        <f>IF(N164="zníž. prenesená",J164,0)</f>
        <v>0</v>
      </c>
      <c r="BI164" s="165">
        <f>IF(N164="nulová",J164,0)</f>
        <v>0</v>
      </c>
      <c r="BJ164" s="17" t="s">
        <v>84</v>
      </c>
      <c r="BK164" s="165">
        <f>ROUND(I164*H164,2)</f>
        <v>0</v>
      </c>
      <c r="BL164" s="17" t="s">
        <v>126</v>
      </c>
      <c r="BM164" s="164" t="s">
        <v>221</v>
      </c>
    </row>
    <row r="165" spans="1:65" s="13" customFormat="1">
      <c r="B165" s="166"/>
      <c r="D165" s="167" t="s">
        <v>127</v>
      </c>
      <c r="E165" s="174" t="s">
        <v>1</v>
      </c>
      <c r="F165" s="168" t="s">
        <v>290</v>
      </c>
      <c r="H165" s="169">
        <v>2.5499999999999998</v>
      </c>
      <c r="I165" s="170"/>
      <c r="L165" s="166"/>
      <c r="M165" s="171"/>
      <c r="N165" s="172"/>
      <c r="O165" s="172"/>
      <c r="P165" s="172"/>
      <c r="Q165" s="172"/>
      <c r="R165" s="172"/>
      <c r="S165" s="172"/>
      <c r="T165" s="173"/>
      <c r="AT165" s="174" t="s">
        <v>127</v>
      </c>
      <c r="AU165" s="174" t="s">
        <v>84</v>
      </c>
      <c r="AV165" s="13" t="s">
        <v>84</v>
      </c>
      <c r="AW165" s="13" t="s">
        <v>30</v>
      </c>
      <c r="AX165" s="13" t="s">
        <v>80</v>
      </c>
      <c r="AY165" s="174" t="s">
        <v>119</v>
      </c>
    </row>
    <row r="166" spans="1:65" s="2" customFormat="1" ht="24.2" customHeight="1">
      <c r="A166" s="32"/>
      <c r="B166" s="151"/>
      <c r="C166" s="152" t="s">
        <v>218</v>
      </c>
      <c r="D166" s="152" t="s">
        <v>122</v>
      </c>
      <c r="E166" s="153" t="s">
        <v>223</v>
      </c>
      <c r="F166" s="154" t="s">
        <v>224</v>
      </c>
      <c r="G166" s="155" t="s">
        <v>130</v>
      </c>
      <c r="H166" s="156">
        <v>2.5499999999999998</v>
      </c>
      <c r="I166" s="157"/>
      <c r="J166" s="158">
        <f>ROUND(I166*H166,2)</f>
        <v>0</v>
      </c>
      <c r="K166" s="159"/>
      <c r="L166" s="33"/>
      <c r="M166" s="160" t="s">
        <v>1</v>
      </c>
      <c r="N166" s="161" t="s">
        <v>40</v>
      </c>
      <c r="O166" s="61"/>
      <c r="P166" s="162">
        <f>O166*H166</f>
        <v>0</v>
      </c>
      <c r="Q166" s="162">
        <v>0</v>
      </c>
      <c r="R166" s="162">
        <f>Q166*H166</f>
        <v>0</v>
      </c>
      <c r="S166" s="162">
        <v>0</v>
      </c>
      <c r="T166" s="163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4" t="s">
        <v>126</v>
      </c>
      <c r="AT166" s="164" t="s">
        <v>122</v>
      </c>
      <c r="AU166" s="164" t="s">
        <v>84</v>
      </c>
      <c r="AY166" s="17" t="s">
        <v>119</v>
      </c>
      <c r="BE166" s="165">
        <f>IF(N166="základná",J166,0)</f>
        <v>0</v>
      </c>
      <c r="BF166" s="165">
        <f>IF(N166="znížená",J166,0)</f>
        <v>0</v>
      </c>
      <c r="BG166" s="165">
        <f>IF(N166="zákl. prenesená",J166,0)</f>
        <v>0</v>
      </c>
      <c r="BH166" s="165">
        <f>IF(N166="zníž. prenesená",J166,0)</f>
        <v>0</v>
      </c>
      <c r="BI166" s="165">
        <f>IF(N166="nulová",J166,0)</f>
        <v>0</v>
      </c>
      <c r="BJ166" s="17" t="s">
        <v>84</v>
      </c>
      <c r="BK166" s="165">
        <f>ROUND(I166*H166,2)</f>
        <v>0</v>
      </c>
      <c r="BL166" s="17" t="s">
        <v>126</v>
      </c>
      <c r="BM166" s="164" t="s">
        <v>225</v>
      </c>
    </row>
    <row r="167" spans="1:65" s="2" customFormat="1" ht="16.5" customHeight="1">
      <c r="A167" s="32"/>
      <c r="B167" s="151"/>
      <c r="C167" s="175" t="s">
        <v>222</v>
      </c>
      <c r="D167" s="175" t="s">
        <v>133</v>
      </c>
      <c r="E167" s="176" t="s">
        <v>227</v>
      </c>
      <c r="F167" s="177" t="s">
        <v>228</v>
      </c>
      <c r="G167" s="178" t="s">
        <v>130</v>
      </c>
      <c r="H167" s="179">
        <v>2.5499999999999998</v>
      </c>
      <c r="I167" s="180"/>
      <c r="J167" s="181">
        <f>ROUND(I167*H167,2)</f>
        <v>0</v>
      </c>
      <c r="K167" s="182"/>
      <c r="L167" s="183"/>
      <c r="M167" s="184" t="s">
        <v>1</v>
      </c>
      <c r="N167" s="185" t="s">
        <v>40</v>
      </c>
      <c r="O167" s="61"/>
      <c r="P167" s="162">
        <f>O167*H167</f>
        <v>0</v>
      </c>
      <c r="Q167" s="162">
        <v>0</v>
      </c>
      <c r="R167" s="162">
        <f>Q167*H167</f>
        <v>0</v>
      </c>
      <c r="S167" s="162">
        <v>0</v>
      </c>
      <c r="T167" s="163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4" t="s">
        <v>136</v>
      </c>
      <c r="AT167" s="164" t="s">
        <v>133</v>
      </c>
      <c r="AU167" s="164" t="s">
        <v>84</v>
      </c>
      <c r="AY167" s="17" t="s">
        <v>119</v>
      </c>
      <c r="BE167" s="165">
        <f>IF(N167="základná",J167,0)</f>
        <v>0</v>
      </c>
      <c r="BF167" s="165">
        <f>IF(N167="znížená",J167,0)</f>
        <v>0</v>
      </c>
      <c r="BG167" s="165">
        <f>IF(N167="zákl. prenesená",J167,0)</f>
        <v>0</v>
      </c>
      <c r="BH167" s="165">
        <f>IF(N167="zníž. prenesená",J167,0)</f>
        <v>0</v>
      </c>
      <c r="BI167" s="165">
        <f>IF(N167="nulová",J167,0)</f>
        <v>0</v>
      </c>
      <c r="BJ167" s="17" t="s">
        <v>84</v>
      </c>
      <c r="BK167" s="165">
        <f>ROUND(I167*H167,2)</f>
        <v>0</v>
      </c>
      <c r="BL167" s="17" t="s">
        <v>126</v>
      </c>
      <c r="BM167" s="164" t="s">
        <v>229</v>
      </c>
    </row>
    <row r="168" spans="1:65" s="12" customFormat="1" ht="22.9" customHeight="1">
      <c r="B168" s="138"/>
      <c r="D168" s="139" t="s">
        <v>73</v>
      </c>
      <c r="E168" s="149" t="s">
        <v>230</v>
      </c>
      <c r="F168" s="149" t="s">
        <v>231</v>
      </c>
      <c r="I168" s="141"/>
      <c r="J168" s="150">
        <f>BK168</f>
        <v>0</v>
      </c>
      <c r="L168" s="138"/>
      <c r="M168" s="143"/>
      <c r="N168" s="144"/>
      <c r="O168" s="144"/>
      <c r="P168" s="145">
        <f>SUM(P169:P174)</f>
        <v>0</v>
      </c>
      <c r="Q168" s="144"/>
      <c r="R168" s="145">
        <f>SUM(R169:R174)</f>
        <v>0</v>
      </c>
      <c r="S168" s="144"/>
      <c r="T168" s="146">
        <f>SUM(T169:T174)</f>
        <v>0</v>
      </c>
      <c r="AR168" s="139" t="s">
        <v>80</v>
      </c>
      <c r="AT168" s="147" t="s">
        <v>73</v>
      </c>
      <c r="AU168" s="147" t="s">
        <v>80</v>
      </c>
      <c r="AY168" s="139" t="s">
        <v>119</v>
      </c>
      <c r="BK168" s="148">
        <f>SUM(BK169:BK174)</f>
        <v>0</v>
      </c>
    </row>
    <row r="169" spans="1:65" s="2" customFormat="1" ht="24.2" customHeight="1">
      <c r="A169" s="32"/>
      <c r="B169" s="151"/>
      <c r="C169" s="152" t="s">
        <v>226</v>
      </c>
      <c r="D169" s="152" t="s">
        <v>122</v>
      </c>
      <c r="E169" s="153" t="s">
        <v>233</v>
      </c>
      <c r="F169" s="154" t="s">
        <v>234</v>
      </c>
      <c r="G169" s="155" t="s">
        <v>148</v>
      </c>
      <c r="H169" s="156">
        <v>17</v>
      </c>
      <c r="I169" s="157"/>
      <c r="J169" s="158">
        <f>ROUND(I169*H169,2)</f>
        <v>0</v>
      </c>
      <c r="K169" s="159"/>
      <c r="L169" s="33"/>
      <c r="M169" s="160" t="s">
        <v>1</v>
      </c>
      <c r="N169" s="161" t="s">
        <v>40</v>
      </c>
      <c r="O169" s="61"/>
      <c r="P169" s="162">
        <f>O169*H169</f>
        <v>0</v>
      </c>
      <c r="Q169" s="162">
        <v>0</v>
      </c>
      <c r="R169" s="162">
        <f>Q169*H169</f>
        <v>0</v>
      </c>
      <c r="S169" s="162">
        <v>0</v>
      </c>
      <c r="T169" s="163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4" t="s">
        <v>126</v>
      </c>
      <c r="AT169" s="164" t="s">
        <v>122</v>
      </c>
      <c r="AU169" s="164" t="s">
        <v>84</v>
      </c>
      <c r="AY169" s="17" t="s">
        <v>119</v>
      </c>
      <c r="BE169" s="165">
        <f>IF(N169="základná",J169,0)</f>
        <v>0</v>
      </c>
      <c r="BF169" s="165">
        <f>IF(N169="znížená",J169,0)</f>
        <v>0</v>
      </c>
      <c r="BG169" s="165">
        <f>IF(N169="zákl. prenesená",J169,0)</f>
        <v>0</v>
      </c>
      <c r="BH169" s="165">
        <f>IF(N169="zníž. prenesená",J169,0)</f>
        <v>0</v>
      </c>
      <c r="BI169" s="165">
        <f>IF(N169="nulová",J169,0)</f>
        <v>0</v>
      </c>
      <c r="BJ169" s="17" t="s">
        <v>84</v>
      </c>
      <c r="BK169" s="165">
        <f>ROUND(I169*H169,2)</f>
        <v>0</v>
      </c>
      <c r="BL169" s="17" t="s">
        <v>126</v>
      </c>
      <c r="BM169" s="164" t="s">
        <v>235</v>
      </c>
    </row>
    <row r="170" spans="1:65" s="13" customFormat="1">
      <c r="B170" s="166"/>
      <c r="D170" s="167" t="s">
        <v>127</v>
      </c>
      <c r="E170" s="174" t="s">
        <v>1</v>
      </c>
      <c r="F170" s="168" t="s">
        <v>291</v>
      </c>
      <c r="H170" s="169">
        <v>17</v>
      </c>
      <c r="I170" s="170"/>
      <c r="L170" s="166"/>
      <c r="M170" s="171"/>
      <c r="N170" s="172"/>
      <c r="O170" s="172"/>
      <c r="P170" s="172"/>
      <c r="Q170" s="172"/>
      <c r="R170" s="172"/>
      <c r="S170" s="172"/>
      <c r="T170" s="173"/>
      <c r="AT170" s="174" t="s">
        <v>127</v>
      </c>
      <c r="AU170" s="174" t="s">
        <v>84</v>
      </c>
      <c r="AV170" s="13" t="s">
        <v>84</v>
      </c>
      <c r="AW170" s="13" t="s">
        <v>30</v>
      </c>
      <c r="AX170" s="13" t="s">
        <v>80</v>
      </c>
      <c r="AY170" s="174" t="s">
        <v>119</v>
      </c>
    </row>
    <row r="171" spans="1:65" s="2" customFormat="1" ht="24.2" customHeight="1">
      <c r="A171" s="32"/>
      <c r="B171" s="151"/>
      <c r="C171" s="152" t="s">
        <v>232</v>
      </c>
      <c r="D171" s="152" t="s">
        <v>122</v>
      </c>
      <c r="E171" s="153" t="s">
        <v>237</v>
      </c>
      <c r="F171" s="154" t="s">
        <v>238</v>
      </c>
      <c r="G171" s="155" t="s">
        <v>130</v>
      </c>
      <c r="H171" s="156">
        <v>5.0999999999999996</v>
      </c>
      <c r="I171" s="157"/>
      <c r="J171" s="158">
        <f>ROUND(I171*H171,2)</f>
        <v>0</v>
      </c>
      <c r="K171" s="159"/>
      <c r="L171" s="33"/>
      <c r="M171" s="160" t="s">
        <v>1</v>
      </c>
      <c r="N171" s="161" t="s">
        <v>40</v>
      </c>
      <c r="O171" s="61"/>
      <c r="P171" s="162">
        <f>O171*H171</f>
        <v>0</v>
      </c>
      <c r="Q171" s="162">
        <v>0</v>
      </c>
      <c r="R171" s="162">
        <f>Q171*H171</f>
        <v>0</v>
      </c>
      <c r="S171" s="162">
        <v>0</v>
      </c>
      <c r="T171" s="163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4" t="s">
        <v>126</v>
      </c>
      <c r="AT171" s="164" t="s">
        <v>122</v>
      </c>
      <c r="AU171" s="164" t="s">
        <v>84</v>
      </c>
      <c r="AY171" s="17" t="s">
        <v>119</v>
      </c>
      <c r="BE171" s="165">
        <f>IF(N171="základná",J171,0)</f>
        <v>0</v>
      </c>
      <c r="BF171" s="165">
        <f>IF(N171="znížená",J171,0)</f>
        <v>0</v>
      </c>
      <c r="BG171" s="165">
        <f>IF(N171="zákl. prenesená",J171,0)</f>
        <v>0</v>
      </c>
      <c r="BH171" s="165">
        <f>IF(N171="zníž. prenesená",J171,0)</f>
        <v>0</v>
      </c>
      <c r="BI171" s="165">
        <f>IF(N171="nulová",J171,0)</f>
        <v>0</v>
      </c>
      <c r="BJ171" s="17" t="s">
        <v>84</v>
      </c>
      <c r="BK171" s="165">
        <f>ROUND(I171*H171,2)</f>
        <v>0</v>
      </c>
      <c r="BL171" s="17" t="s">
        <v>126</v>
      </c>
      <c r="BM171" s="164" t="s">
        <v>239</v>
      </c>
    </row>
    <row r="172" spans="1:65" s="13" customFormat="1" ht="22.5">
      <c r="B172" s="166"/>
      <c r="D172" s="167" t="s">
        <v>127</v>
      </c>
      <c r="E172" s="174" t="s">
        <v>1</v>
      </c>
      <c r="F172" s="168" t="s">
        <v>292</v>
      </c>
      <c r="H172" s="169">
        <v>5.0999999999999996</v>
      </c>
      <c r="I172" s="170"/>
      <c r="L172" s="166"/>
      <c r="M172" s="171"/>
      <c r="N172" s="172"/>
      <c r="O172" s="172"/>
      <c r="P172" s="172"/>
      <c r="Q172" s="172"/>
      <c r="R172" s="172"/>
      <c r="S172" s="172"/>
      <c r="T172" s="173"/>
      <c r="AT172" s="174" t="s">
        <v>127</v>
      </c>
      <c r="AU172" s="174" t="s">
        <v>84</v>
      </c>
      <c r="AV172" s="13" t="s">
        <v>84</v>
      </c>
      <c r="AW172" s="13" t="s">
        <v>30</v>
      </c>
      <c r="AX172" s="13" t="s">
        <v>80</v>
      </c>
      <c r="AY172" s="174" t="s">
        <v>119</v>
      </c>
    </row>
    <row r="173" spans="1:65" s="2" customFormat="1" ht="24.2" customHeight="1">
      <c r="A173" s="32"/>
      <c r="B173" s="151"/>
      <c r="C173" s="152" t="s">
        <v>236</v>
      </c>
      <c r="D173" s="152" t="s">
        <v>122</v>
      </c>
      <c r="E173" s="153" t="s">
        <v>241</v>
      </c>
      <c r="F173" s="154" t="s">
        <v>242</v>
      </c>
      <c r="G173" s="155" t="s">
        <v>130</v>
      </c>
      <c r="H173" s="156">
        <v>5.0999999999999996</v>
      </c>
      <c r="I173" s="157"/>
      <c r="J173" s="158">
        <f>ROUND(I173*H173,2)</f>
        <v>0</v>
      </c>
      <c r="K173" s="159"/>
      <c r="L173" s="33"/>
      <c r="M173" s="160" t="s">
        <v>1</v>
      </c>
      <c r="N173" s="161" t="s">
        <v>40</v>
      </c>
      <c r="O173" s="61"/>
      <c r="P173" s="162">
        <f>O173*H173</f>
        <v>0</v>
      </c>
      <c r="Q173" s="162">
        <v>0</v>
      </c>
      <c r="R173" s="162">
        <f>Q173*H173</f>
        <v>0</v>
      </c>
      <c r="S173" s="162">
        <v>0</v>
      </c>
      <c r="T173" s="163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4" t="s">
        <v>126</v>
      </c>
      <c r="AT173" s="164" t="s">
        <v>122</v>
      </c>
      <c r="AU173" s="164" t="s">
        <v>84</v>
      </c>
      <c r="AY173" s="17" t="s">
        <v>119</v>
      </c>
      <c r="BE173" s="165">
        <f>IF(N173="základná",J173,0)</f>
        <v>0</v>
      </c>
      <c r="BF173" s="165">
        <f>IF(N173="znížená",J173,0)</f>
        <v>0</v>
      </c>
      <c r="BG173" s="165">
        <f>IF(N173="zákl. prenesená",J173,0)</f>
        <v>0</v>
      </c>
      <c r="BH173" s="165">
        <f>IF(N173="zníž. prenesená",J173,0)</f>
        <v>0</v>
      </c>
      <c r="BI173" s="165">
        <f>IF(N173="nulová",J173,0)</f>
        <v>0</v>
      </c>
      <c r="BJ173" s="17" t="s">
        <v>84</v>
      </c>
      <c r="BK173" s="165">
        <f>ROUND(I173*H173,2)</f>
        <v>0</v>
      </c>
      <c r="BL173" s="17" t="s">
        <v>126</v>
      </c>
      <c r="BM173" s="164" t="s">
        <v>243</v>
      </c>
    </row>
    <row r="174" spans="1:65" s="2" customFormat="1" ht="16.5" customHeight="1">
      <c r="A174" s="32"/>
      <c r="B174" s="151"/>
      <c r="C174" s="175" t="s">
        <v>240</v>
      </c>
      <c r="D174" s="175" t="s">
        <v>133</v>
      </c>
      <c r="E174" s="176" t="s">
        <v>245</v>
      </c>
      <c r="F174" s="177" t="s">
        <v>246</v>
      </c>
      <c r="G174" s="178" t="s">
        <v>130</v>
      </c>
      <c r="H174" s="179">
        <v>5.0999999999999996</v>
      </c>
      <c r="I174" s="180"/>
      <c r="J174" s="181">
        <f>ROUND(I174*H174,2)</f>
        <v>0</v>
      </c>
      <c r="K174" s="182"/>
      <c r="L174" s="183"/>
      <c r="M174" s="184" t="s">
        <v>1</v>
      </c>
      <c r="N174" s="185" t="s">
        <v>40</v>
      </c>
      <c r="O174" s="61"/>
      <c r="P174" s="162">
        <f>O174*H174</f>
        <v>0</v>
      </c>
      <c r="Q174" s="162">
        <v>0</v>
      </c>
      <c r="R174" s="162">
        <f>Q174*H174</f>
        <v>0</v>
      </c>
      <c r="S174" s="162">
        <v>0</v>
      </c>
      <c r="T174" s="163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4" t="s">
        <v>136</v>
      </c>
      <c r="AT174" s="164" t="s">
        <v>133</v>
      </c>
      <c r="AU174" s="164" t="s">
        <v>84</v>
      </c>
      <c r="AY174" s="17" t="s">
        <v>119</v>
      </c>
      <c r="BE174" s="165">
        <f>IF(N174="základná",J174,0)</f>
        <v>0</v>
      </c>
      <c r="BF174" s="165">
        <f>IF(N174="znížená",J174,0)</f>
        <v>0</v>
      </c>
      <c r="BG174" s="165">
        <f>IF(N174="zákl. prenesená",J174,0)</f>
        <v>0</v>
      </c>
      <c r="BH174" s="165">
        <f>IF(N174="zníž. prenesená",J174,0)</f>
        <v>0</v>
      </c>
      <c r="BI174" s="165">
        <f>IF(N174="nulová",J174,0)</f>
        <v>0</v>
      </c>
      <c r="BJ174" s="17" t="s">
        <v>84</v>
      </c>
      <c r="BK174" s="165">
        <f>ROUND(I174*H174,2)</f>
        <v>0</v>
      </c>
      <c r="BL174" s="17" t="s">
        <v>126</v>
      </c>
      <c r="BM174" s="164" t="s">
        <v>247</v>
      </c>
    </row>
    <row r="175" spans="1:65" s="12" customFormat="1" ht="22.9" customHeight="1">
      <c r="B175" s="138"/>
      <c r="D175" s="139" t="s">
        <v>73</v>
      </c>
      <c r="E175" s="149" t="s">
        <v>248</v>
      </c>
      <c r="F175" s="149" t="s">
        <v>249</v>
      </c>
      <c r="I175" s="141"/>
      <c r="J175" s="150">
        <f>BK175</f>
        <v>0</v>
      </c>
      <c r="L175" s="138"/>
      <c r="M175" s="143"/>
      <c r="N175" s="144"/>
      <c r="O175" s="144"/>
      <c r="P175" s="145">
        <f>SUM(P176:P183)</f>
        <v>0</v>
      </c>
      <c r="Q175" s="144"/>
      <c r="R175" s="145">
        <f>SUM(R176:R183)</f>
        <v>8.5080000000000017E-3</v>
      </c>
      <c r="S175" s="144"/>
      <c r="T175" s="146">
        <f>SUM(T176:T183)</f>
        <v>0</v>
      </c>
      <c r="AR175" s="139" t="s">
        <v>80</v>
      </c>
      <c r="AT175" s="147" t="s">
        <v>73</v>
      </c>
      <c r="AU175" s="147" t="s">
        <v>80</v>
      </c>
      <c r="AY175" s="139" t="s">
        <v>119</v>
      </c>
      <c r="BK175" s="148">
        <f>SUM(BK176:BK183)</f>
        <v>0</v>
      </c>
    </row>
    <row r="176" spans="1:65" s="2" customFormat="1" ht="24.2" customHeight="1">
      <c r="A176" s="32"/>
      <c r="B176" s="151"/>
      <c r="C176" s="152" t="s">
        <v>244</v>
      </c>
      <c r="D176" s="152" t="s">
        <v>122</v>
      </c>
      <c r="E176" s="153" t="s">
        <v>251</v>
      </c>
      <c r="F176" s="154" t="s">
        <v>252</v>
      </c>
      <c r="G176" s="155" t="s">
        <v>253</v>
      </c>
      <c r="H176" s="156">
        <v>34</v>
      </c>
      <c r="I176" s="157"/>
      <c r="J176" s="158">
        <f>ROUND(I176*H176,2)</f>
        <v>0</v>
      </c>
      <c r="K176" s="159"/>
      <c r="L176" s="33"/>
      <c r="M176" s="160" t="s">
        <v>1</v>
      </c>
      <c r="N176" s="161" t="s">
        <v>40</v>
      </c>
      <c r="O176" s="61"/>
      <c r="P176" s="162">
        <f>O176*H176</f>
        <v>0</v>
      </c>
      <c r="Q176" s="162">
        <v>0</v>
      </c>
      <c r="R176" s="162">
        <f>Q176*H176</f>
        <v>0</v>
      </c>
      <c r="S176" s="162">
        <v>0</v>
      </c>
      <c r="T176" s="163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4" t="s">
        <v>126</v>
      </c>
      <c r="AT176" s="164" t="s">
        <v>122</v>
      </c>
      <c r="AU176" s="164" t="s">
        <v>84</v>
      </c>
      <c r="AY176" s="17" t="s">
        <v>119</v>
      </c>
      <c r="BE176" s="165">
        <f>IF(N176="základná",J176,0)</f>
        <v>0</v>
      </c>
      <c r="BF176" s="165">
        <f>IF(N176="znížená",J176,0)</f>
        <v>0</v>
      </c>
      <c r="BG176" s="165">
        <f>IF(N176="zákl. prenesená",J176,0)</f>
        <v>0</v>
      </c>
      <c r="BH176" s="165">
        <f>IF(N176="zníž. prenesená",J176,0)</f>
        <v>0</v>
      </c>
      <c r="BI176" s="165">
        <f>IF(N176="nulová",J176,0)</f>
        <v>0</v>
      </c>
      <c r="BJ176" s="17" t="s">
        <v>84</v>
      </c>
      <c r="BK176" s="165">
        <f>ROUND(I176*H176,2)</f>
        <v>0</v>
      </c>
      <c r="BL176" s="17" t="s">
        <v>126</v>
      </c>
      <c r="BM176" s="164" t="s">
        <v>254</v>
      </c>
    </row>
    <row r="177" spans="1:65" s="13" customFormat="1">
      <c r="B177" s="166"/>
      <c r="D177" s="167" t="s">
        <v>127</v>
      </c>
      <c r="E177" s="174" t="s">
        <v>1</v>
      </c>
      <c r="F177" s="168" t="s">
        <v>293</v>
      </c>
      <c r="H177" s="169">
        <v>34</v>
      </c>
      <c r="I177" s="170"/>
      <c r="L177" s="166"/>
      <c r="M177" s="171"/>
      <c r="N177" s="172"/>
      <c r="O177" s="172"/>
      <c r="P177" s="172"/>
      <c r="Q177" s="172"/>
      <c r="R177" s="172"/>
      <c r="S177" s="172"/>
      <c r="T177" s="173"/>
      <c r="AT177" s="174" t="s">
        <v>127</v>
      </c>
      <c r="AU177" s="174" t="s">
        <v>84</v>
      </c>
      <c r="AV177" s="13" t="s">
        <v>84</v>
      </c>
      <c r="AW177" s="13" t="s">
        <v>30</v>
      </c>
      <c r="AX177" s="13" t="s">
        <v>80</v>
      </c>
      <c r="AY177" s="174" t="s">
        <v>119</v>
      </c>
    </row>
    <row r="178" spans="1:65" s="2" customFormat="1" ht="21.75" customHeight="1">
      <c r="A178" s="32"/>
      <c r="B178" s="151"/>
      <c r="C178" s="175" t="s">
        <v>250</v>
      </c>
      <c r="D178" s="175" t="s">
        <v>133</v>
      </c>
      <c r="E178" s="176" t="s">
        <v>256</v>
      </c>
      <c r="F178" s="177" t="s">
        <v>257</v>
      </c>
      <c r="G178" s="178" t="s">
        <v>253</v>
      </c>
      <c r="H178" s="179">
        <v>34.340000000000003</v>
      </c>
      <c r="I178" s="180"/>
      <c r="J178" s="181">
        <f>ROUND(I178*H178,2)</f>
        <v>0</v>
      </c>
      <c r="K178" s="182"/>
      <c r="L178" s="183"/>
      <c r="M178" s="184" t="s">
        <v>1</v>
      </c>
      <c r="N178" s="185" t="s">
        <v>40</v>
      </c>
      <c r="O178" s="61"/>
      <c r="P178" s="162">
        <f>O178*H178</f>
        <v>0</v>
      </c>
      <c r="Q178" s="162">
        <v>2.0000000000000001E-4</v>
      </c>
      <c r="R178" s="162">
        <f>Q178*H178</f>
        <v>6.8680000000000008E-3</v>
      </c>
      <c r="S178" s="162">
        <v>0</v>
      </c>
      <c r="T178" s="163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4" t="s">
        <v>136</v>
      </c>
      <c r="AT178" s="164" t="s">
        <v>133</v>
      </c>
      <c r="AU178" s="164" t="s">
        <v>84</v>
      </c>
      <c r="AY178" s="17" t="s">
        <v>119</v>
      </c>
      <c r="BE178" s="165">
        <f>IF(N178="základná",J178,0)</f>
        <v>0</v>
      </c>
      <c r="BF178" s="165">
        <f>IF(N178="znížená",J178,0)</f>
        <v>0</v>
      </c>
      <c r="BG178" s="165">
        <f>IF(N178="zákl. prenesená",J178,0)</f>
        <v>0</v>
      </c>
      <c r="BH178" s="165">
        <f>IF(N178="zníž. prenesená",J178,0)</f>
        <v>0</v>
      </c>
      <c r="BI178" s="165">
        <f>IF(N178="nulová",J178,0)</f>
        <v>0</v>
      </c>
      <c r="BJ178" s="17" t="s">
        <v>84</v>
      </c>
      <c r="BK178" s="165">
        <f>ROUND(I178*H178,2)</f>
        <v>0</v>
      </c>
      <c r="BL178" s="17" t="s">
        <v>126</v>
      </c>
      <c r="BM178" s="164" t="s">
        <v>258</v>
      </c>
    </row>
    <row r="179" spans="1:65" s="13" customFormat="1">
      <c r="B179" s="166"/>
      <c r="D179" s="167" t="s">
        <v>127</v>
      </c>
      <c r="F179" s="168" t="s">
        <v>294</v>
      </c>
      <c r="H179" s="169">
        <v>34.340000000000003</v>
      </c>
      <c r="I179" s="170"/>
      <c r="L179" s="166"/>
      <c r="M179" s="171"/>
      <c r="N179" s="172"/>
      <c r="O179" s="172"/>
      <c r="P179" s="172"/>
      <c r="Q179" s="172"/>
      <c r="R179" s="172"/>
      <c r="S179" s="172"/>
      <c r="T179" s="173"/>
      <c r="AT179" s="174" t="s">
        <v>127</v>
      </c>
      <c r="AU179" s="174" t="s">
        <v>84</v>
      </c>
      <c r="AV179" s="13" t="s">
        <v>84</v>
      </c>
      <c r="AW179" s="13" t="s">
        <v>3</v>
      </c>
      <c r="AX179" s="13" t="s">
        <v>80</v>
      </c>
      <c r="AY179" s="174" t="s">
        <v>119</v>
      </c>
    </row>
    <row r="180" spans="1:65" s="2" customFormat="1" ht="24.2" customHeight="1">
      <c r="A180" s="32"/>
      <c r="B180" s="151"/>
      <c r="C180" s="152" t="s">
        <v>255</v>
      </c>
      <c r="D180" s="152" t="s">
        <v>122</v>
      </c>
      <c r="E180" s="153" t="s">
        <v>260</v>
      </c>
      <c r="F180" s="154" t="s">
        <v>261</v>
      </c>
      <c r="G180" s="155" t="s">
        <v>186</v>
      </c>
      <c r="H180" s="156">
        <v>2</v>
      </c>
      <c r="I180" s="157"/>
      <c r="J180" s="158">
        <f>ROUND(I180*H180,2)</f>
        <v>0</v>
      </c>
      <c r="K180" s="159"/>
      <c r="L180" s="33"/>
      <c r="M180" s="160" t="s">
        <v>1</v>
      </c>
      <c r="N180" s="161" t="s">
        <v>40</v>
      </c>
      <c r="O180" s="61"/>
      <c r="P180" s="162">
        <f>O180*H180</f>
        <v>0</v>
      </c>
      <c r="Q180" s="162">
        <v>0</v>
      </c>
      <c r="R180" s="162">
        <f>Q180*H180</f>
        <v>0</v>
      </c>
      <c r="S180" s="162">
        <v>0</v>
      </c>
      <c r="T180" s="163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4" t="s">
        <v>126</v>
      </c>
      <c r="AT180" s="164" t="s">
        <v>122</v>
      </c>
      <c r="AU180" s="164" t="s">
        <v>84</v>
      </c>
      <c r="AY180" s="17" t="s">
        <v>119</v>
      </c>
      <c r="BE180" s="165">
        <f>IF(N180="základná",J180,0)</f>
        <v>0</v>
      </c>
      <c r="BF180" s="165">
        <f>IF(N180="znížená",J180,0)</f>
        <v>0</v>
      </c>
      <c r="BG180" s="165">
        <f>IF(N180="zákl. prenesená",J180,0)</f>
        <v>0</v>
      </c>
      <c r="BH180" s="165">
        <f>IF(N180="zníž. prenesená",J180,0)</f>
        <v>0</v>
      </c>
      <c r="BI180" s="165">
        <f>IF(N180="nulová",J180,0)</f>
        <v>0</v>
      </c>
      <c r="BJ180" s="17" t="s">
        <v>84</v>
      </c>
      <c r="BK180" s="165">
        <f>ROUND(I180*H180,2)</f>
        <v>0</v>
      </c>
      <c r="BL180" s="17" t="s">
        <v>126</v>
      </c>
      <c r="BM180" s="164" t="s">
        <v>262</v>
      </c>
    </row>
    <row r="181" spans="1:65" s="14" customFormat="1">
      <c r="B181" s="186"/>
      <c r="D181" s="167" t="s">
        <v>127</v>
      </c>
      <c r="E181" s="187" t="s">
        <v>1</v>
      </c>
      <c r="F181" s="188" t="s">
        <v>263</v>
      </c>
      <c r="H181" s="187" t="s">
        <v>1</v>
      </c>
      <c r="I181" s="189"/>
      <c r="L181" s="186"/>
      <c r="M181" s="190"/>
      <c r="N181" s="191"/>
      <c r="O181" s="191"/>
      <c r="P181" s="191"/>
      <c r="Q181" s="191"/>
      <c r="R181" s="191"/>
      <c r="S181" s="191"/>
      <c r="T181" s="192"/>
      <c r="AT181" s="187" t="s">
        <v>127</v>
      </c>
      <c r="AU181" s="187" t="s">
        <v>84</v>
      </c>
      <c r="AV181" s="14" t="s">
        <v>80</v>
      </c>
      <c r="AW181" s="14" t="s">
        <v>30</v>
      </c>
      <c r="AX181" s="14" t="s">
        <v>74</v>
      </c>
      <c r="AY181" s="187" t="s">
        <v>119</v>
      </c>
    </row>
    <row r="182" spans="1:65" s="13" customFormat="1">
      <c r="B182" s="166"/>
      <c r="D182" s="167" t="s">
        <v>127</v>
      </c>
      <c r="E182" s="174" t="s">
        <v>1</v>
      </c>
      <c r="F182" s="168" t="s">
        <v>295</v>
      </c>
      <c r="H182" s="169">
        <v>2</v>
      </c>
      <c r="I182" s="170"/>
      <c r="L182" s="166"/>
      <c r="M182" s="171"/>
      <c r="N182" s="172"/>
      <c r="O182" s="172"/>
      <c r="P182" s="172"/>
      <c r="Q182" s="172"/>
      <c r="R182" s="172"/>
      <c r="S182" s="172"/>
      <c r="T182" s="173"/>
      <c r="AT182" s="174" t="s">
        <v>127</v>
      </c>
      <c r="AU182" s="174" t="s">
        <v>84</v>
      </c>
      <c r="AV182" s="13" t="s">
        <v>84</v>
      </c>
      <c r="AW182" s="13" t="s">
        <v>30</v>
      </c>
      <c r="AX182" s="13" t="s">
        <v>80</v>
      </c>
      <c r="AY182" s="174" t="s">
        <v>119</v>
      </c>
    </row>
    <row r="183" spans="1:65" s="2" customFormat="1" ht="16.5" customHeight="1">
      <c r="A183" s="32"/>
      <c r="B183" s="151"/>
      <c r="C183" s="175" t="s">
        <v>259</v>
      </c>
      <c r="D183" s="175" t="s">
        <v>133</v>
      </c>
      <c r="E183" s="176" t="s">
        <v>265</v>
      </c>
      <c r="F183" s="177" t="s">
        <v>296</v>
      </c>
      <c r="G183" s="178" t="s">
        <v>186</v>
      </c>
      <c r="H183" s="179">
        <v>2</v>
      </c>
      <c r="I183" s="180"/>
      <c r="J183" s="181">
        <f>ROUND(I183*H183,2)</f>
        <v>0</v>
      </c>
      <c r="K183" s="182"/>
      <c r="L183" s="183"/>
      <c r="M183" s="184" t="s">
        <v>1</v>
      </c>
      <c r="N183" s="185" t="s">
        <v>40</v>
      </c>
      <c r="O183" s="61"/>
      <c r="P183" s="162">
        <f>O183*H183</f>
        <v>0</v>
      </c>
      <c r="Q183" s="162">
        <v>8.1999999999999998E-4</v>
      </c>
      <c r="R183" s="162">
        <f>Q183*H183</f>
        <v>1.64E-3</v>
      </c>
      <c r="S183" s="162">
        <v>0</v>
      </c>
      <c r="T183" s="163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4" t="s">
        <v>136</v>
      </c>
      <c r="AT183" s="164" t="s">
        <v>133</v>
      </c>
      <c r="AU183" s="164" t="s">
        <v>84</v>
      </c>
      <c r="AY183" s="17" t="s">
        <v>119</v>
      </c>
      <c r="BE183" s="165">
        <f>IF(N183="základná",J183,0)</f>
        <v>0</v>
      </c>
      <c r="BF183" s="165">
        <f>IF(N183="znížená",J183,0)</f>
        <v>0</v>
      </c>
      <c r="BG183" s="165">
        <f>IF(N183="zákl. prenesená",J183,0)</f>
        <v>0</v>
      </c>
      <c r="BH183" s="165">
        <f>IF(N183="zníž. prenesená",J183,0)</f>
        <v>0</v>
      </c>
      <c r="BI183" s="165">
        <f>IF(N183="nulová",J183,0)</f>
        <v>0</v>
      </c>
      <c r="BJ183" s="17" t="s">
        <v>84</v>
      </c>
      <c r="BK183" s="165">
        <f>ROUND(I183*H183,2)</f>
        <v>0</v>
      </c>
      <c r="BL183" s="17" t="s">
        <v>126</v>
      </c>
      <c r="BM183" s="164" t="s">
        <v>266</v>
      </c>
    </row>
    <row r="184" spans="1:65" s="12" customFormat="1" ht="25.9" customHeight="1">
      <c r="B184" s="138"/>
      <c r="D184" s="139" t="s">
        <v>73</v>
      </c>
      <c r="E184" s="140" t="s">
        <v>267</v>
      </c>
      <c r="F184" s="140" t="s">
        <v>268</v>
      </c>
      <c r="I184" s="141"/>
      <c r="J184" s="142">
        <f>BK184</f>
        <v>0</v>
      </c>
      <c r="L184" s="138"/>
      <c r="M184" s="143"/>
      <c r="N184" s="144"/>
      <c r="O184" s="144"/>
      <c r="P184" s="145">
        <f>P185</f>
        <v>0</v>
      </c>
      <c r="Q184" s="144"/>
      <c r="R184" s="145">
        <f>R185</f>
        <v>0</v>
      </c>
      <c r="S184" s="144"/>
      <c r="T184" s="146">
        <f>T185</f>
        <v>0</v>
      </c>
      <c r="AR184" s="139" t="s">
        <v>141</v>
      </c>
      <c r="AT184" s="147" t="s">
        <v>73</v>
      </c>
      <c r="AU184" s="147" t="s">
        <v>74</v>
      </c>
      <c r="AY184" s="139" t="s">
        <v>119</v>
      </c>
      <c r="BK184" s="148">
        <f>BK185</f>
        <v>0</v>
      </c>
    </row>
    <row r="185" spans="1:65" s="2" customFormat="1" ht="24.2" customHeight="1">
      <c r="A185" s="32"/>
      <c r="B185" s="151"/>
      <c r="C185" s="152" t="s">
        <v>264</v>
      </c>
      <c r="D185" s="152" t="s">
        <v>122</v>
      </c>
      <c r="E185" s="153" t="s">
        <v>270</v>
      </c>
      <c r="F185" s="154" t="s">
        <v>271</v>
      </c>
      <c r="G185" s="155" t="s">
        <v>272</v>
      </c>
      <c r="H185" s="156">
        <v>1</v>
      </c>
      <c r="I185" s="157"/>
      <c r="J185" s="158">
        <f>ROUND(I185*H185,2)</f>
        <v>0</v>
      </c>
      <c r="K185" s="159"/>
      <c r="L185" s="33"/>
      <c r="M185" s="201" t="s">
        <v>1</v>
      </c>
      <c r="N185" s="202" t="s">
        <v>40</v>
      </c>
      <c r="O185" s="203"/>
      <c r="P185" s="204">
        <f>O185*H185</f>
        <v>0</v>
      </c>
      <c r="Q185" s="204">
        <v>0</v>
      </c>
      <c r="R185" s="204">
        <f>Q185*H185</f>
        <v>0</v>
      </c>
      <c r="S185" s="204">
        <v>0</v>
      </c>
      <c r="T185" s="205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4" t="s">
        <v>273</v>
      </c>
      <c r="AT185" s="164" t="s">
        <v>122</v>
      </c>
      <c r="AU185" s="164" t="s">
        <v>80</v>
      </c>
      <c r="AY185" s="17" t="s">
        <v>119</v>
      </c>
      <c r="BE185" s="165">
        <f>IF(N185="základná",J185,0)</f>
        <v>0</v>
      </c>
      <c r="BF185" s="165">
        <f>IF(N185="znížená",J185,0)</f>
        <v>0</v>
      </c>
      <c r="BG185" s="165">
        <f>IF(N185="zákl. prenesená",J185,0)</f>
        <v>0</v>
      </c>
      <c r="BH185" s="165">
        <f>IF(N185="zníž. prenesená",J185,0)</f>
        <v>0</v>
      </c>
      <c r="BI185" s="165">
        <f>IF(N185="nulová",J185,0)</f>
        <v>0</v>
      </c>
      <c r="BJ185" s="17" t="s">
        <v>84</v>
      </c>
      <c r="BK185" s="165">
        <f>ROUND(I185*H185,2)</f>
        <v>0</v>
      </c>
      <c r="BL185" s="17" t="s">
        <v>273</v>
      </c>
      <c r="BM185" s="164" t="s">
        <v>297</v>
      </c>
    </row>
    <row r="186" spans="1:65" s="2" customFormat="1" ht="6.95" customHeight="1">
      <c r="A186" s="32"/>
      <c r="B186" s="50"/>
      <c r="C186" s="51"/>
      <c r="D186" s="51"/>
      <c r="E186" s="51"/>
      <c r="F186" s="51"/>
      <c r="G186" s="51"/>
      <c r="H186" s="51"/>
      <c r="I186" s="51"/>
      <c r="J186" s="51"/>
      <c r="K186" s="51"/>
      <c r="L186" s="33"/>
      <c r="M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</row>
  </sheetData>
  <autoFilter ref="C124:K185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"/>
  <sheetViews>
    <sheetView showGridLines="0" workbookViewId="0">
      <selection activeCell="J91" sqref="J9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8" t="s">
        <v>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7" t="s">
        <v>90</v>
      </c>
    </row>
    <row r="3" spans="1:46" s="1" customFormat="1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74</v>
      </c>
    </row>
    <row r="4" spans="1:46" s="1" customFormat="1" ht="24.95" hidden="1" customHeight="1">
      <c r="B4" s="20"/>
      <c r="D4" s="21" t="s">
        <v>91</v>
      </c>
      <c r="L4" s="20"/>
      <c r="M4" s="97" t="s">
        <v>9</v>
      </c>
      <c r="AT4" s="17" t="s">
        <v>3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27" t="s">
        <v>15</v>
      </c>
      <c r="L6" s="20"/>
    </row>
    <row r="7" spans="1:46" s="1" customFormat="1" ht="16.5" hidden="1" customHeight="1">
      <c r="B7" s="20"/>
      <c r="E7" s="254" t="str">
        <f>'Rekapitulácia časť 2'!K6</f>
        <v>KE, Rekonštrukcia a modernizácia cesty II-552 - Slanecká cesta</v>
      </c>
      <c r="F7" s="255"/>
      <c r="G7" s="255"/>
      <c r="H7" s="255"/>
      <c r="L7" s="20"/>
    </row>
    <row r="8" spans="1:46" s="1" customFormat="1" ht="12" hidden="1" customHeight="1">
      <c r="B8" s="20"/>
      <c r="D8" s="27" t="s">
        <v>92</v>
      </c>
      <c r="L8" s="20"/>
    </row>
    <row r="9" spans="1:46" s="2" customFormat="1" ht="16.5" hidden="1" customHeight="1">
      <c r="A9" s="32"/>
      <c r="B9" s="33"/>
      <c r="C9" s="32"/>
      <c r="D9" s="32"/>
      <c r="E9" s="254" t="s">
        <v>93</v>
      </c>
      <c r="F9" s="253"/>
      <c r="G9" s="253"/>
      <c r="H9" s="253"/>
      <c r="I9" s="32"/>
      <c r="J9" s="32"/>
      <c r="K9" s="32"/>
      <c r="L9" s="4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>
      <c r="A10" s="32"/>
      <c r="B10" s="33"/>
      <c r="C10" s="32"/>
      <c r="D10" s="27" t="s">
        <v>94</v>
      </c>
      <c r="E10" s="32"/>
      <c r="F10" s="32"/>
      <c r="G10" s="32"/>
      <c r="H10" s="32"/>
      <c r="I10" s="32"/>
      <c r="J10" s="32"/>
      <c r="K10" s="32"/>
      <c r="L10" s="4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30" hidden="1" customHeight="1">
      <c r="A11" s="32"/>
      <c r="B11" s="33"/>
      <c r="C11" s="32"/>
      <c r="D11" s="32"/>
      <c r="E11" s="232" t="s">
        <v>302</v>
      </c>
      <c r="F11" s="253"/>
      <c r="G11" s="253"/>
      <c r="H11" s="253"/>
      <c r="I11" s="32"/>
      <c r="J11" s="32"/>
      <c r="K11" s="32"/>
      <c r="L11" s="4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>
      <c r="A13" s="32"/>
      <c r="B13" s="33"/>
      <c r="C13" s="32"/>
      <c r="D13" s="27" t="s">
        <v>17</v>
      </c>
      <c r="E13" s="32"/>
      <c r="F13" s="25" t="s">
        <v>1</v>
      </c>
      <c r="G13" s="32"/>
      <c r="H13" s="32"/>
      <c r="I13" s="27" t="s">
        <v>18</v>
      </c>
      <c r="J13" s="25" t="s">
        <v>1</v>
      </c>
      <c r="K13" s="32"/>
      <c r="L13" s="4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3"/>
      <c r="C14" s="32"/>
      <c r="D14" s="27" t="s">
        <v>19</v>
      </c>
      <c r="E14" s="32"/>
      <c r="F14" s="25" t="s">
        <v>20</v>
      </c>
      <c r="G14" s="32"/>
      <c r="H14" s="32"/>
      <c r="I14" s="27" t="s">
        <v>21</v>
      </c>
      <c r="J14" s="58">
        <f>'Rekapitulácia časť 2'!AN8</f>
        <v>44526</v>
      </c>
      <c r="K14" s="32"/>
      <c r="L14" s="4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>
      <c r="A16" s="32"/>
      <c r="B16" s="33"/>
      <c r="C16" s="32"/>
      <c r="D16" s="27" t="s">
        <v>22</v>
      </c>
      <c r="E16" s="32"/>
      <c r="F16" s="32"/>
      <c r="G16" s="32"/>
      <c r="H16" s="32"/>
      <c r="I16" s="27" t="s">
        <v>23</v>
      </c>
      <c r="J16" s="25" t="s">
        <v>1</v>
      </c>
      <c r="K16" s="32"/>
      <c r="L16" s="4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>
      <c r="A17" s="32"/>
      <c r="B17" s="33"/>
      <c r="C17" s="32"/>
      <c r="D17" s="32"/>
      <c r="E17" s="25" t="s">
        <v>24</v>
      </c>
      <c r="F17" s="32"/>
      <c r="G17" s="32"/>
      <c r="H17" s="32"/>
      <c r="I17" s="27" t="s">
        <v>25</v>
      </c>
      <c r="J17" s="25" t="s">
        <v>1</v>
      </c>
      <c r="K17" s="32"/>
      <c r="L17" s="4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>
      <c r="A19" s="32"/>
      <c r="B19" s="33"/>
      <c r="C19" s="32"/>
      <c r="D19" s="27" t="s">
        <v>26</v>
      </c>
      <c r="E19" s="32"/>
      <c r="F19" s="32"/>
      <c r="G19" s="32"/>
      <c r="H19" s="32"/>
      <c r="I19" s="27" t="s">
        <v>23</v>
      </c>
      <c r="J19" s="28" t="str">
        <f>'Rekapitulácia časť 2'!AN13</f>
        <v>Vyplň údaj</v>
      </c>
      <c r="K19" s="32"/>
      <c r="L19" s="4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>
      <c r="A20" s="32"/>
      <c r="B20" s="33"/>
      <c r="C20" s="32"/>
      <c r="D20" s="32"/>
      <c r="E20" s="256" t="str">
        <f>'Rekapitulácia časť 2'!E14</f>
        <v>Vyplň údaj</v>
      </c>
      <c r="F20" s="248"/>
      <c r="G20" s="248"/>
      <c r="H20" s="248"/>
      <c r="I20" s="27" t="s">
        <v>25</v>
      </c>
      <c r="J20" s="28" t="str">
        <f>'Rekapitulácia časť 2'!AN14</f>
        <v>Vyplň údaj</v>
      </c>
      <c r="K20" s="32"/>
      <c r="L20" s="4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>
      <c r="A22" s="32"/>
      <c r="B22" s="33"/>
      <c r="C22" s="32"/>
      <c r="D22" s="27" t="s">
        <v>28</v>
      </c>
      <c r="E22" s="32"/>
      <c r="F22" s="32"/>
      <c r="G22" s="32"/>
      <c r="H22" s="32"/>
      <c r="I22" s="27" t="s">
        <v>23</v>
      </c>
      <c r="J22" s="25" t="s">
        <v>1</v>
      </c>
      <c r="K22" s="32"/>
      <c r="L22" s="4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>
      <c r="A23" s="32"/>
      <c r="B23" s="33"/>
      <c r="C23" s="32"/>
      <c r="D23" s="32"/>
      <c r="E23" s="25" t="s">
        <v>29</v>
      </c>
      <c r="F23" s="32"/>
      <c r="G23" s="32"/>
      <c r="H23" s="32"/>
      <c r="I23" s="27" t="s">
        <v>25</v>
      </c>
      <c r="J23" s="25" t="s">
        <v>1</v>
      </c>
      <c r="K23" s="32"/>
      <c r="L23" s="4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>
      <c r="A25" s="32"/>
      <c r="B25" s="33"/>
      <c r="C25" s="32"/>
      <c r="D25" s="27" t="s">
        <v>31</v>
      </c>
      <c r="E25" s="32"/>
      <c r="F25" s="32"/>
      <c r="G25" s="32"/>
      <c r="H25" s="32"/>
      <c r="I25" s="27" t="s">
        <v>23</v>
      </c>
      <c r="J25" s="25" t="s">
        <v>1</v>
      </c>
      <c r="K25" s="32"/>
      <c r="L25" s="4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>
      <c r="A26" s="32"/>
      <c r="B26" s="33"/>
      <c r="C26" s="32"/>
      <c r="D26" s="32"/>
      <c r="E26" s="25" t="s">
        <v>32</v>
      </c>
      <c r="F26" s="32"/>
      <c r="G26" s="32"/>
      <c r="H26" s="32"/>
      <c r="I26" s="27" t="s">
        <v>25</v>
      </c>
      <c r="J26" s="25" t="s">
        <v>1</v>
      </c>
      <c r="K26" s="32"/>
      <c r="L26" s="4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>
      <c r="A28" s="32"/>
      <c r="B28" s="33"/>
      <c r="C28" s="32"/>
      <c r="D28" s="27" t="s">
        <v>33</v>
      </c>
      <c r="E28" s="32"/>
      <c r="F28" s="32"/>
      <c r="G28" s="32"/>
      <c r="H28" s="32"/>
      <c r="I28" s="32"/>
      <c r="J28" s="32"/>
      <c r="K28" s="32"/>
      <c r="L28" s="4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>
      <c r="A29" s="98"/>
      <c r="B29" s="99"/>
      <c r="C29" s="98"/>
      <c r="D29" s="98"/>
      <c r="E29" s="252" t="s">
        <v>1</v>
      </c>
      <c r="F29" s="252"/>
      <c r="G29" s="252"/>
      <c r="H29" s="252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hidden="1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3"/>
      <c r="C31" s="32"/>
      <c r="D31" s="69"/>
      <c r="E31" s="69"/>
      <c r="F31" s="69"/>
      <c r="G31" s="69"/>
      <c r="H31" s="69"/>
      <c r="I31" s="69"/>
      <c r="J31" s="69"/>
      <c r="K31" s="69"/>
      <c r="L31" s="4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>
      <c r="A32" s="32"/>
      <c r="B32" s="33"/>
      <c r="C32" s="32"/>
      <c r="D32" s="101" t="s">
        <v>34</v>
      </c>
      <c r="E32" s="32"/>
      <c r="F32" s="32"/>
      <c r="G32" s="32"/>
      <c r="H32" s="32"/>
      <c r="I32" s="32"/>
      <c r="J32" s="74">
        <f>ROUND(J125, 2)</f>
        <v>0</v>
      </c>
      <c r="K32" s="32"/>
      <c r="L32" s="4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>
      <c r="A33" s="32"/>
      <c r="B33" s="33"/>
      <c r="C33" s="32"/>
      <c r="D33" s="69"/>
      <c r="E33" s="69"/>
      <c r="F33" s="69"/>
      <c r="G33" s="69"/>
      <c r="H33" s="69"/>
      <c r="I33" s="69"/>
      <c r="J33" s="69"/>
      <c r="K33" s="69"/>
      <c r="L33" s="4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32"/>
      <c r="F34" s="36" t="s">
        <v>36</v>
      </c>
      <c r="G34" s="32"/>
      <c r="H34" s="32"/>
      <c r="I34" s="36" t="s">
        <v>35</v>
      </c>
      <c r="J34" s="36" t="s">
        <v>37</v>
      </c>
      <c r="K34" s="32"/>
      <c r="L34" s="4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102" t="s">
        <v>38</v>
      </c>
      <c r="E35" s="38" t="s">
        <v>39</v>
      </c>
      <c r="F35" s="103">
        <f>ROUND((SUM(BE125:BE190)),  2)</f>
        <v>0</v>
      </c>
      <c r="G35" s="104"/>
      <c r="H35" s="104"/>
      <c r="I35" s="105">
        <v>0.2</v>
      </c>
      <c r="J35" s="103">
        <f>ROUND(((SUM(BE125:BE190))*I35),  2)</f>
        <v>0</v>
      </c>
      <c r="K35" s="32"/>
      <c r="L35" s="4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38" t="s">
        <v>40</v>
      </c>
      <c r="F36" s="103">
        <f>ROUND((SUM(BF125:BF190)),  2)</f>
        <v>0</v>
      </c>
      <c r="G36" s="104"/>
      <c r="H36" s="104"/>
      <c r="I36" s="105">
        <v>0.2</v>
      </c>
      <c r="J36" s="103">
        <f>ROUND(((SUM(BF125:BF190))*I36),  2)</f>
        <v>0</v>
      </c>
      <c r="K36" s="32"/>
      <c r="L36" s="4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06">
        <f>ROUND((SUM(BG125:BG190)),  2)</f>
        <v>0</v>
      </c>
      <c r="G37" s="32"/>
      <c r="H37" s="32"/>
      <c r="I37" s="107">
        <v>0.2</v>
      </c>
      <c r="J37" s="106">
        <f>0</f>
        <v>0</v>
      </c>
      <c r="K37" s="32"/>
      <c r="L37" s="4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42</v>
      </c>
      <c r="F38" s="106">
        <f>ROUND((SUM(BH125:BH190)),  2)</f>
        <v>0</v>
      </c>
      <c r="G38" s="32"/>
      <c r="H38" s="32"/>
      <c r="I38" s="107">
        <v>0.2</v>
      </c>
      <c r="J38" s="106">
        <f>0</f>
        <v>0</v>
      </c>
      <c r="K38" s="32"/>
      <c r="L38" s="4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38" t="s">
        <v>43</v>
      </c>
      <c r="F39" s="103">
        <f>ROUND((SUM(BI125:BI190)),  2)</f>
        <v>0</v>
      </c>
      <c r="G39" s="104"/>
      <c r="H39" s="104"/>
      <c r="I39" s="105">
        <v>0</v>
      </c>
      <c r="J39" s="103">
        <f>0</f>
        <v>0</v>
      </c>
      <c r="K39" s="32"/>
      <c r="L39" s="4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>
      <c r="A41" s="32"/>
      <c r="B41" s="33"/>
      <c r="C41" s="108"/>
      <c r="D41" s="109" t="s">
        <v>44</v>
      </c>
      <c r="E41" s="63"/>
      <c r="F41" s="63"/>
      <c r="G41" s="110" t="s">
        <v>45</v>
      </c>
      <c r="H41" s="111" t="s">
        <v>46</v>
      </c>
      <c r="I41" s="63"/>
      <c r="J41" s="112">
        <f>SUM(J32:J39)</f>
        <v>0</v>
      </c>
      <c r="K41" s="113"/>
      <c r="L41" s="4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5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45"/>
      <c r="D50" s="46" t="s">
        <v>47</v>
      </c>
      <c r="E50" s="47"/>
      <c r="F50" s="47"/>
      <c r="G50" s="46" t="s">
        <v>48</v>
      </c>
      <c r="H50" s="47"/>
      <c r="I50" s="47"/>
      <c r="J50" s="47"/>
      <c r="K50" s="47"/>
      <c r="L50" s="45"/>
    </row>
    <row r="51" spans="1:31" hidden="1">
      <c r="B51" s="20"/>
      <c r="L51" s="20"/>
    </row>
    <row r="52" spans="1:31" hidden="1">
      <c r="B52" s="20"/>
      <c r="L52" s="20"/>
    </row>
    <row r="53" spans="1:31" hidden="1">
      <c r="B53" s="20"/>
      <c r="L53" s="20"/>
    </row>
    <row r="54" spans="1:31" hidden="1">
      <c r="B54" s="20"/>
      <c r="L54" s="20"/>
    </row>
    <row r="55" spans="1:31" hidden="1">
      <c r="B55" s="20"/>
      <c r="L55" s="20"/>
    </row>
    <row r="56" spans="1:31" hidden="1">
      <c r="B56" s="20"/>
      <c r="L56" s="20"/>
    </row>
    <row r="57" spans="1:31" hidden="1">
      <c r="B57" s="20"/>
      <c r="L57" s="20"/>
    </row>
    <row r="58" spans="1:31" hidden="1">
      <c r="B58" s="20"/>
      <c r="L58" s="20"/>
    </row>
    <row r="59" spans="1:31" hidden="1">
      <c r="B59" s="20"/>
      <c r="L59" s="20"/>
    </row>
    <row r="60" spans="1:31" hidden="1">
      <c r="B60" s="20"/>
      <c r="L60" s="20"/>
    </row>
    <row r="61" spans="1:31" s="2" customFormat="1" ht="12.75" hidden="1">
      <c r="A61" s="32"/>
      <c r="B61" s="33"/>
      <c r="C61" s="32"/>
      <c r="D61" s="48" t="s">
        <v>49</v>
      </c>
      <c r="E61" s="35"/>
      <c r="F61" s="114" t="s">
        <v>50</v>
      </c>
      <c r="G61" s="48" t="s">
        <v>49</v>
      </c>
      <c r="H61" s="35"/>
      <c r="I61" s="35"/>
      <c r="J61" s="115" t="s">
        <v>50</v>
      </c>
      <c r="K61" s="35"/>
      <c r="L61" s="4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idden="1">
      <c r="B62" s="20"/>
      <c r="L62" s="20"/>
    </row>
    <row r="63" spans="1:31" hidden="1">
      <c r="B63" s="20"/>
      <c r="L63" s="20"/>
    </row>
    <row r="64" spans="1:31" hidden="1">
      <c r="B64" s="20"/>
      <c r="L64" s="20"/>
    </row>
    <row r="65" spans="1:31" s="2" customFormat="1" ht="12.75" hidden="1">
      <c r="A65" s="32"/>
      <c r="B65" s="33"/>
      <c r="C65" s="32"/>
      <c r="D65" s="46" t="s">
        <v>51</v>
      </c>
      <c r="E65" s="49"/>
      <c r="F65" s="49"/>
      <c r="G65" s="46" t="s">
        <v>52</v>
      </c>
      <c r="H65" s="49"/>
      <c r="I65" s="49"/>
      <c r="J65" s="49"/>
      <c r="K65" s="49"/>
      <c r="L65" s="45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idden="1">
      <c r="B66" s="20"/>
      <c r="L66" s="20"/>
    </row>
    <row r="67" spans="1:31" hidden="1">
      <c r="B67" s="20"/>
      <c r="L67" s="20"/>
    </row>
    <row r="68" spans="1:31" hidden="1">
      <c r="B68" s="20"/>
      <c r="L68" s="20"/>
    </row>
    <row r="69" spans="1:31" hidden="1">
      <c r="B69" s="20"/>
      <c r="L69" s="20"/>
    </row>
    <row r="70" spans="1:31" hidden="1">
      <c r="B70" s="20"/>
      <c r="L70" s="20"/>
    </row>
    <row r="71" spans="1:31" hidden="1">
      <c r="B71" s="20"/>
      <c r="L71" s="20"/>
    </row>
    <row r="72" spans="1:31" hidden="1">
      <c r="B72" s="20"/>
      <c r="L72" s="20"/>
    </row>
    <row r="73" spans="1:31" hidden="1">
      <c r="B73" s="20"/>
      <c r="L73" s="20"/>
    </row>
    <row r="74" spans="1:31" hidden="1">
      <c r="B74" s="20"/>
      <c r="L74" s="20"/>
    </row>
    <row r="75" spans="1:31" hidden="1">
      <c r="B75" s="20"/>
      <c r="L75" s="20"/>
    </row>
    <row r="76" spans="1:31" s="2" customFormat="1" ht="12.75" hidden="1">
      <c r="A76" s="32"/>
      <c r="B76" s="33"/>
      <c r="C76" s="32"/>
      <c r="D76" s="48" t="s">
        <v>49</v>
      </c>
      <c r="E76" s="35"/>
      <c r="F76" s="114" t="s">
        <v>50</v>
      </c>
      <c r="G76" s="48" t="s">
        <v>49</v>
      </c>
      <c r="H76" s="35"/>
      <c r="I76" s="35"/>
      <c r="J76" s="115" t="s">
        <v>50</v>
      </c>
      <c r="K76" s="35"/>
      <c r="L76" s="4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idden="1"/>
    <row r="79" spans="1:31" hidden="1"/>
    <row r="80" spans="1:31" hidden="1"/>
    <row r="81" spans="1:31" s="2" customFormat="1" ht="6.95" customHeight="1">
      <c r="A81" s="32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95</v>
      </c>
      <c r="D82" s="32"/>
      <c r="E82" s="32"/>
      <c r="F82" s="32"/>
      <c r="G82" s="32"/>
      <c r="H82" s="32"/>
      <c r="I82" s="32"/>
      <c r="J82" s="32"/>
      <c r="K82" s="32"/>
      <c r="L82" s="45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5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54" t="str">
        <f>E7</f>
        <v>KE, Rekonštrukcia a modernizácia cesty II-552 - Slanecká cesta</v>
      </c>
      <c r="F85" s="255"/>
      <c r="G85" s="255"/>
      <c r="H85" s="255"/>
      <c r="I85" s="32"/>
      <c r="J85" s="32"/>
      <c r="K85" s="32"/>
      <c r="L85" s="45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92</v>
      </c>
      <c r="L86" s="20"/>
    </row>
    <row r="87" spans="1:31" s="2" customFormat="1" ht="16.5" customHeight="1">
      <c r="A87" s="32"/>
      <c r="B87" s="33"/>
      <c r="C87" s="32"/>
      <c r="D87" s="32"/>
      <c r="E87" s="254" t="s">
        <v>93</v>
      </c>
      <c r="F87" s="253"/>
      <c r="G87" s="253"/>
      <c r="H87" s="253"/>
      <c r="I87" s="32"/>
      <c r="J87" s="32"/>
      <c r="K87" s="32"/>
      <c r="L87" s="4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94</v>
      </c>
      <c r="D88" s="32"/>
      <c r="E88" s="32"/>
      <c r="F88" s="32"/>
      <c r="G88" s="32"/>
      <c r="H88" s="32"/>
      <c r="I88" s="32"/>
      <c r="J88" s="32"/>
      <c r="K88" s="32"/>
      <c r="L88" s="45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30" customHeight="1">
      <c r="A89" s="32"/>
      <c r="B89" s="33"/>
      <c r="C89" s="32"/>
      <c r="D89" s="32"/>
      <c r="E89" s="232" t="str">
        <f>E11</f>
        <v>030-05 - Náhradná výsadba - Lokalita č. 7 - Západ - park za Sladovňou - k.ú. Terasa</v>
      </c>
      <c r="F89" s="253"/>
      <c r="G89" s="253"/>
      <c r="H89" s="253"/>
      <c r="I89" s="32"/>
      <c r="J89" s="32"/>
      <c r="K89" s="32"/>
      <c r="L89" s="45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5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19</v>
      </c>
      <c r="D91" s="32"/>
      <c r="E91" s="32"/>
      <c r="F91" s="25" t="str">
        <f>F14</f>
        <v>Košice</v>
      </c>
      <c r="G91" s="32"/>
      <c r="H91" s="32"/>
      <c r="I91" s="27" t="s">
        <v>21</v>
      </c>
      <c r="J91" s="206">
        <v>44526</v>
      </c>
      <c r="K91" s="32"/>
      <c r="L91" s="45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5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22</v>
      </c>
      <c r="D93" s="32"/>
      <c r="E93" s="32"/>
      <c r="F93" s="25" t="str">
        <f>E17</f>
        <v>Mesto Košice</v>
      </c>
      <c r="G93" s="32"/>
      <c r="H93" s="32"/>
      <c r="I93" s="27" t="s">
        <v>28</v>
      </c>
      <c r="J93" s="30" t="str">
        <f>E23</f>
        <v>Amberg Engineering Slovakia, s.r.o.</v>
      </c>
      <c r="K93" s="32"/>
      <c r="L93" s="45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26</v>
      </c>
      <c r="D94" s="32"/>
      <c r="E94" s="32"/>
      <c r="F94" s="25" t="str">
        <f>IF(E20="","",E20)</f>
        <v>Vyplň údaj</v>
      </c>
      <c r="G94" s="32"/>
      <c r="H94" s="32"/>
      <c r="I94" s="27" t="s">
        <v>31</v>
      </c>
      <c r="J94" s="30" t="str">
        <f>E26</f>
        <v>Kolektív</v>
      </c>
      <c r="K94" s="32"/>
      <c r="L94" s="4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5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6" t="s">
        <v>96</v>
      </c>
      <c r="D96" s="108"/>
      <c r="E96" s="108"/>
      <c r="F96" s="108"/>
      <c r="G96" s="108"/>
      <c r="H96" s="108"/>
      <c r="I96" s="108"/>
      <c r="J96" s="117" t="s">
        <v>97</v>
      </c>
      <c r="K96" s="108"/>
      <c r="L96" s="45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5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8" t="s">
        <v>98</v>
      </c>
      <c r="D98" s="32"/>
      <c r="E98" s="32"/>
      <c r="F98" s="32"/>
      <c r="G98" s="32"/>
      <c r="H98" s="32"/>
      <c r="I98" s="32"/>
      <c r="J98" s="74">
        <f>J125</f>
        <v>0</v>
      </c>
      <c r="K98" s="32"/>
      <c r="L98" s="45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99</v>
      </c>
    </row>
    <row r="99" spans="1:47" s="9" customFormat="1" ht="24.95" customHeight="1">
      <c r="B99" s="119"/>
      <c r="D99" s="120" t="s">
        <v>100</v>
      </c>
      <c r="E99" s="121"/>
      <c r="F99" s="121"/>
      <c r="G99" s="121"/>
      <c r="H99" s="121"/>
      <c r="I99" s="121"/>
      <c r="J99" s="122">
        <f>J126</f>
        <v>0</v>
      </c>
      <c r="L99" s="119"/>
    </row>
    <row r="100" spans="1:47" s="10" customFormat="1" ht="19.899999999999999" customHeight="1">
      <c r="B100" s="123"/>
      <c r="D100" s="124" t="s">
        <v>101</v>
      </c>
      <c r="E100" s="125"/>
      <c r="F100" s="125"/>
      <c r="G100" s="125"/>
      <c r="H100" s="125"/>
      <c r="I100" s="125"/>
      <c r="J100" s="126">
        <f>J127</f>
        <v>0</v>
      </c>
      <c r="L100" s="123"/>
    </row>
    <row r="101" spans="1:47" s="10" customFormat="1" ht="19.899999999999999" customHeight="1">
      <c r="B101" s="123"/>
      <c r="D101" s="124" t="s">
        <v>102</v>
      </c>
      <c r="E101" s="125"/>
      <c r="F101" s="125"/>
      <c r="G101" s="125"/>
      <c r="H101" s="125"/>
      <c r="I101" s="125"/>
      <c r="J101" s="126">
        <f>J173</f>
        <v>0</v>
      </c>
      <c r="L101" s="123"/>
    </row>
    <row r="102" spans="1:47" s="10" customFormat="1" ht="19.899999999999999" customHeight="1">
      <c r="B102" s="123"/>
      <c r="D102" s="124" t="s">
        <v>103</v>
      </c>
      <c r="E102" s="125"/>
      <c r="F102" s="125"/>
      <c r="G102" s="125"/>
      <c r="H102" s="125"/>
      <c r="I102" s="125"/>
      <c r="J102" s="126">
        <f>J180</f>
        <v>0</v>
      </c>
      <c r="L102" s="123"/>
    </row>
    <row r="103" spans="1:47" s="9" customFormat="1" ht="24.95" customHeight="1">
      <c r="B103" s="119"/>
      <c r="D103" s="120" t="s">
        <v>104</v>
      </c>
      <c r="E103" s="121"/>
      <c r="F103" s="121"/>
      <c r="G103" s="121"/>
      <c r="H103" s="121"/>
      <c r="I103" s="121"/>
      <c r="J103" s="122">
        <f>J189</f>
        <v>0</v>
      </c>
      <c r="L103" s="119"/>
    </row>
    <row r="104" spans="1:47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5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5" customHeight="1">
      <c r="A105" s="32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5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6.95" customHeight="1">
      <c r="A109" s="32"/>
      <c r="B109" s="52"/>
      <c r="C109" s="53"/>
      <c r="D109" s="53"/>
      <c r="E109" s="53"/>
      <c r="F109" s="53"/>
      <c r="G109" s="53"/>
      <c r="H109" s="53"/>
      <c r="I109" s="53"/>
      <c r="J109" s="53"/>
      <c r="K109" s="53"/>
      <c r="L109" s="45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5" customHeight="1">
      <c r="A110" s="32"/>
      <c r="B110" s="33"/>
      <c r="C110" s="21" t="s">
        <v>105</v>
      </c>
      <c r="D110" s="32"/>
      <c r="E110" s="32"/>
      <c r="F110" s="32"/>
      <c r="G110" s="32"/>
      <c r="H110" s="32"/>
      <c r="I110" s="32"/>
      <c r="J110" s="32"/>
      <c r="K110" s="32"/>
      <c r="L110" s="45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5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15</v>
      </c>
      <c r="D112" s="32"/>
      <c r="E112" s="32"/>
      <c r="F112" s="32"/>
      <c r="G112" s="32"/>
      <c r="H112" s="32"/>
      <c r="I112" s="32"/>
      <c r="J112" s="32"/>
      <c r="K112" s="32"/>
      <c r="L112" s="45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54" t="str">
        <f>E7</f>
        <v>KE, Rekonštrukcia a modernizácia cesty II-552 - Slanecká cesta</v>
      </c>
      <c r="F113" s="255"/>
      <c r="G113" s="255"/>
      <c r="H113" s="255"/>
      <c r="I113" s="32"/>
      <c r="J113" s="32"/>
      <c r="K113" s="32"/>
      <c r="L113" s="45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20"/>
      <c r="C114" s="27" t="s">
        <v>92</v>
      </c>
      <c r="L114" s="20"/>
    </row>
    <row r="115" spans="1:65" s="2" customFormat="1" ht="16.5" customHeight="1">
      <c r="A115" s="32"/>
      <c r="B115" s="33"/>
      <c r="C115" s="32"/>
      <c r="D115" s="32"/>
      <c r="E115" s="254" t="s">
        <v>93</v>
      </c>
      <c r="F115" s="253"/>
      <c r="G115" s="253"/>
      <c r="H115" s="253"/>
      <c r="I115" s="32"/>
      <c r="J115" s="32"/>
      <c r="K115" s="32"/>
      <c r="L115" s="4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94</v>
      </c>
      <c r="D116" s="32"/>
      <c r="E116" s="32"/>
      <c r="F116" s="32"/>
      <c r="G116" s="32"/>
      <c r="H116" s="32"/>
      <c r="I116" s="32"/>
      <c r="J116" s="32"/>
      <c r="K116" s="32"/>
      <c r="L116" s="45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30" customHeight="1">
      <c r="A117" s="32"/>
      <c r="B117" s="33"/>
      <c r="C117" s="32"/>
      <c r="D117" s="32"/>
      <c r="E117" s="232" t="str">
        <f>E11</f>
        <v>030-05 - Náhradná výsadba - Lokalita č. 7 - Západ - park za Sladovňou - k.ú. Terasa</v>
      </c>
      <c r="F117" s="253"/>
      <c r="G117" s="253"/>
      <c r="H117" s="253"/>
      <c r="I117" s="32"/>
      <c r="J117" s="32"/>
      <c r="K117" s="32"/>
      <c r="L117" s="45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5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19</v>
      </c>
      <c r="D119" s="32"/>
      <c r="E119" s="32"/>
      <c r="F119" s="25" t="str">
        <f>F14</f>
        <v>Košice</v>
      </c>
      <c r="G119" s="32"/>
      <c r="H119" s="32"/>
      <c r="I119" s="27" t="s">
        <v>21</v>
      </c>
      <c r="J119" s="58">
        <f>IF(J14="","",J14)</f>
        <v>44526</v>
      </c>
      <c r="K119" s="32"/>
      <c r="L119" s="45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5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" customHeight="1">
      <c r="A121" s="32"/>
      <c r="B121" s="33"/>
      <c r="C121" s="27" t="s">
        <v>22</v>
      </c>
      <c r="D121" s="32"/>
      <c r="E121" s="32"/>
      <c r="F121" s="25" t="str">
        <f>E17</f>
        <v>Mesto Košice</v>
      </c>
      <c r="G121" s="32"/>
      <c r="H121" s="32"/>
      <c r="I121" s="27" t="s">
        <v>28</v>
      </c>
      <c r="J121" s="30" t="str">
        <f>E23</f>
        <v>Amberg Engineering Slovakia, s.r.o.</v>
      </c>
      <c r="K121" s="32"/>
      <c r="L121" s="45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26</v>
      </c>
      <c r="D122" s="32"/>
      <c r="E122" s="32"/>
      <c r="F122" s="25" t="str">
        <f>IF(E20="","",E20)</f>
        <v>Vyplň údaj</v>
      </c>
      <c r="G122" s="32"/>
      <c r="H122" s="32"/>
      <c r="I122" s="27" t="s">
        <v>31</v>
      </c>
      <c r="J122" s="30" t="str">
        <f>E26</f>
        <v>Kolektív</v>
      </c>
      <c r="K122" s="32"/>
      <c r="L122" s="4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5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7"/>
      <c r="B124" s="128"/>
      <c r="C124" s="129" t="s">
        <v>106</v>
      </c>
      <c r="D124" s="130" t="s">
        <v>59</v>
      </c>
      <c r="E124" s="130" t="s">
        <v>55</v>
      </c>
      <c r="F124" s="130" t="s">
        <v>56</v>
      </c>
      <c r="G124" s="130" t="s">
        <v>107</v>
      </c>
      <c r="H124" s="130" t="s">
        <v>108</v>
      </c>
      <c r="I124" s="130" t="s">
        <v>109</v>
      </c>
      <c r="J124" s="131" t="s">
        <v>97</v>
      </c>
      <c r="K124" s="132" t="s">
        <v>110</v>
      </c>
      <c r="L124" s="133"/>
      <c r="M124" s="65" t="s">
        <v>1</v>
      </c>
      <c r="N124" s="66" t="s">
        <v>38</v>
      </c>
      <c r="O124" s="66" t="s">
        <v>111</v>
      </c>
      <c r="P124" s="66" t="s">
        <v>112</v>
      </c>
      <c r="Q124" s="66" t="s">
        <v>113</v>
      </c>
      <c r="R124" s="66" t="s">
        <v>114</v>
      </c>
      <c r="S124" s="66" t="s">
        <v>115</v>
      </c>
      <c r="T124" s="67" t="s">
        <v>116</v>
      </c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</row>
    <row r="125" spans="1:65" s="2" customFormat="1" ht="22.9" customHeight="1">
      <c r="A125" s="32"/>
      <c r="B125" s="33"/>
      <c r="C125" s="72" t="s">
        <v>98</v>
      </c>
      <c r="D125" s="32"/>
      <c r="E125" s="32"/>
      <c r="F125" s="32"/>
      <c r="G125" s="32"/>
      <c r="H125" s="32"/>
      <c r="I125" s="32"/>
      <c r="J125" s="134">
        <f>BK125</f>
        <v>0</v>
      </c>
      <c r="K125" s="32"/>
      <c r="L125" s="33"/>
      <c r="M125" s="68"/>
      <c r="N125" s="59"/>
      <c r="O125" s="69"/>
      <c r="P125" s="135">
        <f>P126+P189</f>
        <v>0</v>
      </c>
      <c r="Q125" s="69"/>
      <c r="R125" s="135">
        <f>R126+R189</f>
        <v>116.65800350000001</v>
      </c>
      <c r="S125" s="69"/>
      <c r="T125" s="136">
        <f>T126+T189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73</v>
      </c>
      <c r="AU125" s="17" t="s">
        <v>99</v>
      </c>
      <c r="BK125" s="137">
        <f>BK126+BK189</f>
        <v>0</v>
      </c>
    </row>
    <row r="126" spans="1:65" s="12" customFormat="1" ht="25.9" customHeight="1">
      <c r="B126" s="138"/>
      <c r="D126" s="139" t="s">
        <v>73</v>
      </c>
      <c r="E126" s="140" t="s">
        <v>117</v>
      </c>
      <c r="F126" s="140" t="s">
        <v>118</v>
      </c>
      <c r="I126" s="141"/>
      <c r="J126" s="142">
        <f>BK126</f>
        <v>0</v>
      </c>
      <c r="L126" s="138"/>
      <c r="M126" s="143"/>
      <c r="N126" s="144"/>
      <c r="O126" s="144"/>
      <c r="P126" s="145">
        <f>P127+P173+P180</f>
        <v>0</v>
      </c>
      <c r="Q126" s="144"/>
      <c r="R126" s="145">
        <f>R127+R173+R180</f>
        <v>116.65800350000001</v>
      </c>
      <c r="S126" s="144"/>
      <c r="T126" s="146">
        <f>T127+T173+T180</f>
        <v>0</v>
      </c>
      <c r="AR126" s="139" t="s">
        <v>80</v>
      </c>
      <c r="AT126" s="147" t="s">
        <v>73</v>
      </c>
      <c r="AU126" s="147" t="s">
        <v>74</v>
      </c>
      <c r="AY126" s="139" t="s">
        <v>119</v>
      </c>
      <c r="BK126" s="148">
        <f>BK127+BK173+BK180</f>
        <v>0</v>
      </c>
    </row>
    <row r="127" spans="1:65" s="12" customFormat="1" ht="22.9" customHeight="1">
      <c r="B127" s="138"/>
      <c r="D127" s="139" t="s">
        <v>73</v>
      </c>
      <c r="E127" s="149" t="s">
        <v>120</v>
      </c>
      <c r="F127" s="149" t="s">
        <v>121</v>
      </c>
      <c r="I127" s="141"/>
      <c r="J127" s="150">
        <f>BK127</f>
        <v>0</v>
      </c>
      <c r="L127" s="138"/>
      <c r="M127" s="143"/>
      <c r="N127" s="144"/>
      <c r="O127" s="144"/>
      <c r="P127" s="145">
        <f>SUM(P128:P172)</f>
        <v>0</v>
      </c>
      <c r="Q127" s="144"/>
      <c r="R127" s="145">
        <f>SUM(R128:R172)</f>
        <v>116.58897950000001</v>
      </c>
      <c r="S127" s="144"/>
      <c r="T127" s="146">
        <f>SUM(T128:T172)</f>
        <v>0</v>
      </c>
      <c r="AR127" s="139" t="s">
        <v>80</v>
      </c>
      <c r="AT127" s="147" t="s">
        <v>73</v>
      </c>
      <c r="AU127" s="147" t="s">
        <v>80</v>
      </c>
      <c r="AY127" s="139" t="s">
        <v>119</v>
      </c>
      <c r="BK127" s="148">
        <f>SUM(BK128:BK172)</f>
        <v>0</v>
      </c>
    </row>
    <row r="128" spans="1:65" s="2" customFormat="1" ht="37.9" customHeight="1">
      <c r="A128" s="32"/>
      <c r="B128" s="151"/>
      <c r="C128" s="152" t="s">
        <v>80</v>
      </c>
      <c r="D128" s="152" t="s">
        <v>122</v>
      </c>
      <c r="E128" s="153" t="s">
        <v>123</v>
      </c>
      <c r="F128" s="154" t="s">
        <v>124</v>
      </c>
      <c r="G128" s="155" t="s">
        <v>125</v>
      </c>
      <c r="H128" s="156">
        <v>560</v>
      </c>
      <c r="I128" s="157"/>
      <c r="J128" s="158">
        <f>ROUND(I128*H128,2)</f>
        <v>0</v>
      </c>
      <c r="K128" s="159"/>
      <c r="L128" s="33"/>
      <c r="M128" s="160" t="s">
        <v>1</v>
      </c>
      <c r="N128" s="161" t="s">
        <v>40</v>
      </c>
      <c r="O128" s="61"/>
      <c r="P128" s="162">
        <f>O128*H128</f>
        <v>0</v>
      </c>
      <c r="Q128" s="162">
        <v>0</v>
      </c>
      <c r="R128" s="162">
        <f>Q128*H128</f>
        <v>0</v>
      </c>
      <c r="S128" s="162">
        <v>0</v>
      </c>
      <c r="T128" s="163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4" t="s">
        <v>126</v>
      </c>
      <c r="AT128" s="164" t="s">
        <v>122</v>
      </c>
      <c r="AU128" s="164" t="s">
        <v>84</v>
      </c>
      <c r="AY128" s="17" t="s">
        <v>119</v>
      </c>
      <c r="BE128" s="165">
        <f>IF(N128="základná",J128,0)</f>
        <v>0</v>
      </c>
      <c r="BF128" s="165">
        <f>IF(N128="znížená",J128,0)</f>
        <v>0</v>
      </c>
      <c r="BG128" s="165">
        <f>IF(N128="zákl. prenesená",J128,0)</f>
        <v>0</v>
      </c>
      <c r="BH128" s="165">
        <f>IF(N128="zníž. prenesená",J128,0)</f>
        <v>0</v>
      </c>
      <c r="BI128" s="165">
        <f>IF(N128="nulová",J128,0)</f>
        <v>0</v>
      </c>
      <c r="BJ128" s="17" t="s">
        <v>84</v>
      </c>
      <c r="BK128" s="165">
        <f>ROUND(I128*H128,2)</f>
        <v>0</v>
      </c>
      <c r="BL128" s="17" t="s">
        <v>126</v>
      </c>
      <c r="BM128" s="164" t="s">
        <v>303</v>
      </c>
    </row>
    <row r="129" spans="1:65" s="13" customFormat="1">
      <c r="B129" s="166"/>
      <c r="D129" s="167" t="s">
        <v>127</v>
      </c>
      <c r="F129" s="168" t="s">
        <v>304</v>
      </c>
      <c r="H129" s="169">
        <v>560</v>
      </c>
      <c r="I129" s="170"/>
      <c r="L129" s="166"/>
      <c r="M129" s="171"/>
      <c r="N129" s="172"/>
      <c r="O129" s="172"/>
      <c r="P129" s="172"/>
      <c r="Q129" s="172"/>
      <c r="R129" s="172"/>
      <c r="S129" s="172"/>
      <c r="T129" s="173"/>
      <c r="AT129" s="174" t="s">
        <v>127</v>
      </c>
      <c r="AU129" s="174" t="s">
        <v>84</v>
      </c>
      <c r="AV129" s="13" t="s">
        <v>84</v>
      </c>
      <c r="AW129" s="13" t="s">
        <v>3</v>
      </c>
      <c r="AX129" s="13" t="s">
        <v>80</v>
      </c>
      <c r="AY129" s="174" t="s">
        <v>119</v>
      </c>
    </row>
    <row r="130" spans="1:65" s="2" customFormat="1" ht="24.2" customHeight="1">
      <c r="A130" s="32"/>
      <c r="B130" s="151"/>
      <c r="C130" s="152" t="s">
        <v>84</v>
      </c>
      <c r="D130" s="152" t="s">
        <v>122</v>
      </c>
      <c r="E130" s="153" t="s">
        <v>128</v>
      </c>
      <c r="F130" s="154" t="s">
        <v>129</v>
      </c>
      <c r="G130" s="155" t="s">
        <v>130</v>
      </c>
      <c r="H130" s="156">
        <v>70</v>
      </c>
      <c r="I130" s="157"/>
      <c r="J130" s="158">
        <f>ROUND(I130*H130,2)</f>
        <v>0</v>
      </c>
      <c r="K130" s="159"/>
      <c r="L130" s="33"/>
      <c r="M130" s="160" t="s">
        <v>1</v>
      </c>
      <c r="N130" s="161" t="s">
        <v>40</v>
      </c>
      <c r="O130" s="61"/>
      <c r="P130" s="162">
        <f>O130*H130</f>
        <v>0</v>
      </c>
      <c r="Q130" s="162">
        <v>0</v>
      </c>
      <c r="R130" s="162">
        <f>Q130*H130</f>
        <v>0</v>
      </c>
      <c r="S130" s="162">
        <v>0</v>
      </c>
      <c r="T130" s="163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4" t="s">
        <v>126</v>
      </c>
      <c r="AT130" s="164" t="s">
        <v>122</v>
      </c>
      <c r="AU130" s="164" t="s">
        <v>84</v>
      </c>
      <c r="AY130" s="17" t="s">
        <v>119</v>
      </c>
      <c r="BE130" s="165">
        <f>IF(N130="základná",J130,0)</f>
        <v>0</v>
      </c>
      <c r="BF130" s="165">
        <f>IF(N130="znížená",J130,0)</f>
        <v>0</v>
      </c>
      <c r="BG130" s="165">
        <f>IF(N130="zákl. prenesená",J130,0)</f>
        <v>0</v>
      </c>
      <c r="BH130" s="165">
        <f>IF(N130="zníž. prenesená",J130,0)</f>
        <v>0</v>
      </c>
      <c r="BI130" s="165">
        <f>IF(N130="nulová",J130,0)</f>
        <v>0</v>
      </c>
      <c r="BJ130" s="17" t="s">
        <v>84</v>
      </c>
      <c r="BK130" s="165">
        <f>ROUND(I130*H130,2)</f>
        <v>0</v>
      </c>
      <c r="BL130" s="17" t="s">
        <v>126</v>
      </c>
      <c r="BM130" s="164" t="s">
        <v>131</v>
      </c>
    </row>
    <row r="131" spans="1:65" s="13" customFormat="1">
      <c r="B131" s="166"/>
      <c r="D131" s="167" t="s">
        <v>127</v>
      </c>
      <c r="F131" s="168" t="s">
        <v>305</v>
      </c>
      <c r="H131" s="169">
        <v>70</v>
      </c>
      <c r="I131" s="170"/>
      <c r="L131" s="166"/>
      <c r="M131" s="171"/>
      <c r="N131" s="172"/>
      <c r="O131" s="172"/>
      <c r="P131" s="172"/>
      <c r="Q131" s="172"/>
      <c r="R131" s="172"/>
      <c r="S131" s="172"/>
      <c r="T131" s="173"/>
      <c r="AT131" s="174" t="s">
        <v>127</v>
      </c>
      <c r="AU131" s="174" t="s">
        <v>84</v>
      </c>
      <c r="AV131" s="13" t="s">
        <v>84</v>
      </c>
      <c r="AW131" s="13" t="s">
        <v>3</v>
      </c>
      <c r="AX131" s="13" t="s">
        <v>80</v>
      </c>
      <c r="AY131" s="174" t="s">
        <v>119</v>
      </c>
    </row>
    <row r="132" spans="1:65" s="2" customFormat="1" ht="24.2" customHeight="1">
      <c r="A132" s="32"/>
      <c r="B132" s="151"/>
      <c r="C132" s="175" t="s">
        <v>132</v>
      </c>
      <c r="D132" s="175" t="s">
        <v>133</v>
      </c>
      <c r="E132" s="176" t="s">
        <v>134</v>
      </c>
      <c r="F132" s="177" t="s">
        <v>135</v>
      </c>
      <c r="G132" s="178" t="s">
        <v>130</v>
      </c>
      <c r="H132" s="179">
        <v>28</v>
      </c>
      <c r="I132" s="180"/>
      <c r="J132" s="181">
        <f>ROUND(I132*H132,2)</f>
        <v>0</v>
      </c>
      <c r="K132" s="182"/>
      <c r="L132" s="183"/>
      <c r="M132" s="184" t="s">
        <v>1</v>
      </c>
      <c r="N132" s="185" t="s">
        <v>40</v>
      </c>
      <c r="O132" s="61"/>
      <c r="P132" s="162">
        <f>O132*H132</f>
        <v>0</v>
      </c>
      <c r="Q132" s="162">
        <v>1.4</v>
      </c>
      <c r="R132" s="162">
        <f>Q132*H132</f>
        <v>39.199999999999996</v>
      </c>
      <c r="S132" s="162">
        <v>0</v>
      </c>
      <c r="T132" s="163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4" t="s">
        <v>136</v>
      </c>
      <c r="AT132" s="164" t="s">
        <v>133</v>
      </c>
      <c r="AU132" s="164" t="s">
        <v>84</v>
      </c>
      <c r="AY132" s="17" t="s">
        <v>119</v>
      </c>
      <c r="BE132" s="165">
        <f>IF(N132="základná",J132,0)</f>
        <v>0</v>
      </c>
      <c r="BF132" s="165">
        <f>IF(N132="znížená",J132,0)</f>
        <v>0</v>
      </c>
      <c r="BG132" s="165">
        <f>IF(N132="zákl. prenesená",J132,0)</f>
        <v>0</v>
      </c>
      <c r="BH132" s="165">
        <f>IF(N132="zníž. prenesená",J132,0)</f>
        <v>0</v>
      </c>
      <c r="BI132" s="165">
        <f>IF(N132="nulová",J132,0)</f>
        <v>0</v>
      </c>
      <c r="BJ132" s="17" t="s">
        <v>84</v>
      </c>
      <c r="BK132" s="165">
        <f>ROUND(I132*H132,2)</f>
        <v>0</v>
      </c>
      <c r="BL132" s="17" t="s">
        <v>126</v>
      </c>
      <c r="BM132" s="164" t="s">
        <v>137</v>
      </c>
    </row>
    <row r="133" spans="1:65" s="13" customFormat="1">
      <c r="B133" s="166"/>
      <c r="D133" s="167" t="s">
        <v>127</v>
      </c>
      <c r="F133" s="168" t="s">
        <v>306</v>
      </c>
      <c r="H133" s="169">
        <v>28</v>
      </c>
      <c r="I133" s="170"/>
      <c r="L133" s="166"/>
      <c r="M133" s="171"/>
      <c r="N133" s="172"/>
      <c r="O133" s="172"/>
      <c r="P133" s="172"/>
      <c r="Q133" s="172"/>
      <c r="R133" s="172"/>
      <c r="S133" s="172"/>
      <c r="T133" s="173"/>
      <c r="AT133" s="174" t="s">
        <v>127</v>
      </c>
      <c r="AU133" s="174" t="s">
        <v>84</v>
      </c>
      <c r="AV133" s="13" t="s">
        <v>84</v>
      </c>
      <c r="AW133" s="13" t="s">
        <v>3</v>
      </c>
      <c r="AX133" s="13" t="s">
        <v>80</v>
      </c>
      <c r="AY133" s="174" t="s">
        <v>119</v>
      </c>
    </row>
    <row r="134" spans="1:65" s="2" customFormat="1" ht="24.2" customHeight="1">
      <c r="A134" s="32"/>
      <c r="B134" s="151"/>
      <c r="C134" s="175" t="s">
        <v>126</v>
      </c>
      <c r="D134" s="175" t="s">
        <v>133</v>
      </c>
      <c r="E134" s="176" t="s">
        <v>138</v>
      </c>
      <c r="F134" s="177" t="s">
        <v>139</v>
      </c>
      <c r="G134" s="178" t="s">
        <v>130</v>
      </c>
      <c r="H134" s="179">
        <v>17.5</v>
      </c>
      <c r="I134" s="180"/>
      <c r="J134" s="181">
        <f>ROUND(I134*H134,2)</f>
        <v>0</v>
      </c>
      <c r="K134" s="182"/>
      <c r="L134" s="183"/>
      <c r="M134" s="184" t="s">
        <v>1</v>
      </c>
      <c r="N134" s="185" t="s">
        <v>40</v>
      </c>
      <c r="O134" s="61"/>
      <c r="P134" s="162">
        <f>O134*H134</f>
        <v>0</v>
      </c>
      <c r="Q134" s="162">
        <v>1.4</v>
      </c>
      <c r="R134" s="162">
        <f>Q134*H134</f>
        <v>24.5</v>
      </c>
      <c r="S134" s="162">
        <v>0</v>
      </c>
      <c r="T134" s="163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4" t="s">
        <v>136</v>
      </c>
      <c r="AT134" s="164" t="s">
        <v>133</v>
      </c>
      <c r="AU134" s="164" t="s">
        <v>84</v>
      </c>
      <c r="AY134" s="17" t="s">
        <v>119</v>
      </c>
      <c r="BE134" s="165">
        <f>IF(N134="základná",J134,0)</f>
        <v>0</v>
      </c>
      <c r="BF134" s="165">
        <f>IF(N134="znížená",J134,0)</f>
        <v>0</v>
      </c>
      <c r="BG134" s="165">
        <f>IF(N134="zákl. prenesená",J134,0)</f>
        <v>0</v>
      </c>
      <c r="BH134" s="165">
        <f>IF(N134="zníž. prenesená",J134,0)</f>
        <v>0</v>
      </c>
      <c r="BI134" s="165">
        <f>IF(N134="nulová",J134,0)</f>
        <v>0</v>
      </c>
      <c r="BJ134" s="17" t="s">
        <v>84</v>
      </c>
      <c r="BK134" s="165">
        <f>ROUND(I134*H134,2)</f>
        <v>0</v>
      </c>
      <c r="BL134" s="17" t="s">
        <v>126</v>
      </c>
      <c r="BM134" s="164" t="s">
        <v>140</v>
      </c>
    </row>
    <row r="135" spans="1:65" s="13" customFormat="1">
      <c r="B135" s="166"/>
      <c r="D135" s="167" t="s">
        <v>127</v>
      </c>
      <c r="F135" s="168" t="s">
        <v>307</v>
      </c>
      <c r="H135" s="169">
        <v>17.5</v>
      </c>
      <c r="I135" s="170"/>
      <c r="L135" s="166"/>
      <c r="M135" s="171"/>
      <c r="N135" s="172"/>
      <c r="O135" s="172"/>
      <c r="P135" s="172"/>
      <c r="Q135" s="172"/>
      <c r="R135" s="172"/>
      <c r="S135" s="172"/>
      <c r="T135" s="173"/>
      <c r="AT135" s="174" t="s">
        <v>127</v>
      </c>
      <c r="AU135" s="174" t="s">
        <v>84</v>
      </c>
      <c r="AV135" s="13" t="s">
        <v>84</v>
      </c>
      <c r="AW135" s="13" t="s">
        <v>3</v>
      </c>
      <c r="AX135" s="13" t="s">
        <v>80</v>
      </c>
      <c r="AY135" s="174" t="s">
        <v>119</v>
      </c>
    </row>
    <row r="136" spans="1:65" s="2" customFormat="1" ht="24.2" customHeight="1">
      <c r="A136" s="32"/>
      <c r="B136" s="151"/>
      <c r="C136" s="175" t="s">
        <v>141</v>
      </c>
      <c r="D136" s="175" t="s">
        <v>133</v>
      </c>
      <c r="E136" s="176" t="s">
        <v>142</v>
      </c>
      <c r="F136" s="177" t="s">
        <v>143</v>
      </c>
      <c r="G136" s="178" t="s">
        <v>130</v>
      </c>
      <c r="H136" s="179">
        <v>24.5</v>
      </c>
      <c r="I136" s="180"/>
      <c r="J136" s="181">
        <f>ROUND(I136*H136,2)</f>
        <v>0</v>
      </c>
      <c r="K136" s="182"/>
      <c r="L136" s="183"/>
      <c r="M136" s="184" t="s">
        <v>1</v>
      </c>
      <c r="N136" s="185" t="s">
        <v>40</v>
      </c>
      <c r="O136" s="61"/>
      <c r="P136" s="162">
        <f>O136*H136</f>
        <v>0</v>
      </c>
      <c r="Q136" s="162">
        <v>1.7</v>
      </c>
      <c r="R136" s="162">
        <f>Q136*H136</f>
        <v>41.65</v>
      </c>
      <c r="S136" s="162">
        <v>0</v>
      </c>
      <c r="T136" s="163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4" t="s">
        <v>136</v>
      </c>
      <c r="AT136" s="164" t="s">
        <v>133</v>
      </c>
      <c r="AU136" s="164" t="s">
        <v>84</v>
      </c>
      <c r="AY136" s="17" t="s">
        <v>119</v>
      </c>
      <c r="BE136" s="165">
        <f>IF(N136="základná",J136,0)</f>
        <v>0</v>
      </c>
      <c r="BF136" s="165">
        <f>IF(N136="znížená",J136,0)</f>
        <v>0</v>
      </c>
      <c r="BG136" s="165">
        <f>IF(N136="zákl. prenesená",J136,0)</f>
        <v>0</v>
      </c>
      <c r="BH136" s="165">
        <f>IF(N136="zníž. prenesená",J136,0)</f>
        <v>0</v>
      </c>
      <c r="BI136" s="165">
        <f>IF(N136="nulová",J136,0)</f>
        <v>0</v>
      </c>
      <c r="BJ136" s="17" t="s">
        <v>84</v>
      </c>
      <c r="BK136" s="165">
        <f>ROUND(I136*H136,2)</f>
        <v>0</v>
      </c>
      <c r="BL136" s="17" t="s">
        <v>126</v>
      </c>
      <c r="BM136" s="164" t="s">
        <v>144</v>
      </c>
    </row>
    <row r="137" spans="1:65" s="13" customFormat="1">
      <c r="B137" s="166"/>
      <c r="D137" s="167" t="s">
        <v>127</v>
      </c>
      <c r="F137" s="168" t="s">
        <v>308</v>
      </c>
      <c r="H137" s="169">
        <v>24.5</v>
      </c>
      <c r="I137" s="170"/>
      <c r="L137" s="166"/>
      <c r="M137" s="171"/>
      <c r="N137" s="172"/>
      <c r="O137" s="172"/>
      <c r="P137" s="172"/>
      <c r="Q137" s="172"/>
      <c r="R137" s="172"/>
      <c r="S137" s="172"/>
      <c r="T137" s="173"/>
      <c r="AT137" s="174" t="s">
        <v>127</v>
      </c>
      <c r="AU137" s="174" t="s">
        <v>84</v>
      </c>
      <c r="AV137" s="13" t="s">
        <v>84</v>
      </c>
      <c r="AW137" s="13" t="s">
        <v>3</v>
      </c>
      <c r="AX137" s="13" t="s">
        <v>80</v>
      </c>
      <c r="AY137" s="174" t="s">
        <v>119</v>
      </c>
    </row>
    <row r="138" spans="1:65" s="2" customFormat="1" ht="37.9" customHeight="1">
      <c r="A138" s="32"/>
      <c r="B138" s="151"/>
      <c r="C138" s="152" t="s">
        <v>145</v>
      </c>
      <c r="D138" s="152" t="s">
        <v>122</v>
      </c>
      <c r="E138" s="153" t="s">
        <v>146</v>
      </c>
      <c r="F138" s="154" t="s">
        <v>147</v>
      </c>
      <c r="G138" s="155" t="s">
        <v>148</v>
      </c>
      <c r="H138" s="156">
        <v>140</v>
      </c>
      <c r="I138" s="157"/>
      <c r="J138" s="158">
        <f>ROUND(I138*H138,2)</f>
        <v>0</v>
      </c>
      <c r="K138" s="159"/>
      <c r="L138" s="33"/>
      <c r="M138" s="160" t="s">
        <v>1</v>
      </c>
      <c r="N138" s="161" t="s">
        <v>40</v>
      </c>
      <c r="O138" s="61"/>
      <c r="P138" s="162">
        <f>O138*H138</f>
        <v>0</v>
      </c>
      <c r="Q138" s="162">
        <v>0</v>
      </c>
      <c r="R138" s="162">
        <f>Q138*H138</f>
        <v>0</v>
      </c>
      <c r="S138" s="162">
        <v>0</v>
      </c>
      <c r="T138" s="163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4" t="s">
        <v>126</v>
      </c>
      <c r="AT138" s="164" t="s">
        <v>122</v>
      </c>
      <c r="AU138" s="164" t="s">
        <v>84</v>
      </c>
      <c r="AY138" s="17" t="s">
        <v>119</v>
      </c>
      <c r="BE138" s="165">
        <f>IF(N138="základná",J138,0)</f>
        <v>0</v>
      </c>
      <c r="BF138" s="165">
        <f>IF(N138="znížená",J138,0)</f>
        <v>0</v>
      </c>
      <c r="BG138" s="165">
        <f>IF(N138="zákl. prenesená",J138,0)</f>
        <v>0</v>
      </c>
      <c r="BH138" s="165">
        <f>IF(N138="zníž. prenesená",J138,0)</f>
        <v>0</v>
      </c>
      <c r="BI138" s="165">
        <f>IF(N138="nulová",J138,0)</f>
        <v>0</v>
      </c>
      <c r="BJ138" s="17" t="s">
        <v>84</v>
      </c>
      <c r="BK138" s="165">
        <f>ROUND(I138*H138,2)</f>
        <v>0</v>
      </c>
      <c r="BL138" s="17" t="s">
        <v>126</v>
      </c>
      <c r="BM138" s="164" t="s">
        <v>149</v>
      </c>
    </row>
    <row r="139" spans="1:65" s="14" customFormat="1" ht="22.5">
      <c r="B139" s="186"/>
      <c r="D139" s="167" t="s">
        <v>127</v>
      </c>
      <c r="E139" s="187" t="s">
        <v>1</v>
      </c>
      <c r="F139" s="188" t="s">
        <v>150</v>
      </c>
      <c r="H139" s="187" t="s">
        <v>1</v>
      </c>
      <c r="I139" s="189"/>
      <c r="L139" s="186"/>
      <c r="M139" s="190"/>
      <c r="N139" s="191"/>
      <c r="O139" s="191"/>
      <c r="P139" s="191"/>
      <c r="Q139" s="191"/>
      <c r="R139" s="191"/>
      <c r="S139" s="191"/>
      <c r="T139" s="192"/>
      <c r="AT139" s="187" t="s">
        <v>127</v>
      </c>
      <c r="AU139" s="187" t="s">
        <v>84</v>
      </c>
      <c r="AV139" s="14" t="s">
        <v>80</v>
      </c>
      <c r="AW139" s="14" t="s">
        <v>30</v>
      </c>
      <c r="AX139" s="14" t="s">
        <v>74</v>
      </c>
      <c r="AY139" s="187" t="s">
        <v>119</v>
      </c>
    </row>
    <row r="140" spans="1:65" s="13" customFormat="1" ht="22.5">
      <c r="B140" s="166"/>
      <c r="D140" s="167" t="s">
        <v>127</v>
      </c>
      <c r="E140" s="174" t="s">
        <v>1</v>
      </c>
      <c r="F140" s="168" t="s">
        <v>309</v>
      </c>
      <c r="H140" s="169">
        <v>140</v>
      </c>
      <c r="I140" s="170"/>
      <c r="L140" s="166"/>
      <c r="M140" s="171"/>
      <c r="N140" s="172"/>
      <c r="O140" s="172"/>
      <c r="P140" s="172"/>
      <c r="Q140" s="172"/>
      <c r="R140" s="172"/>
      <c r="S140" s="172"/>
      <c r="T140" s="173"/>
      <c r="AT140" s="174" t="s">
        <v>127</v>
      </c>
      <c r="AU140" s="174" t="s">
        <v>84</v>
      </c>
      <c r="AV140" s="13" t="s">
        <v>84</v>
      </c>
      <c r="AW140" s="13" t="s">
        <v>30</v>
      </c>
      <c r="AX140" s="13" t="s">
        <v>80</v>
      </c>
      <c r="AY140" s="174" t="s">
        <v>119</v>
      </c>
    </row>
    <row r="141" spans="1:65" s="2" customFormat="1" ht="44.25" customHeight="1">
      <c r="A141" s="32"/>
      <c r="B141" s="151"/>
      <c r="C141" s="152" t="s">
        <v>151</v>
      </c>
      <c r="D141" s="152" t="s">
        <v>122</v>
      </c>
      <c r="E141" s="153" t="s">
        <v>152</v>
      </c>
      <c r="F141" s="154" t="s">
        <v>153</v>
      </c>
      <c r="G141" s="155" t="s">
        <v>148</v>
      </c>
      <c r="H141" s="156">
        <v>140</v>
      </c>
      <c r="I141" s="157"/>
      <c r="J141" s="158">
        <f>ROUND(I141*H141,2)</f>
        <v>0</v>
      </c>
      <c r="K141" s="159"/>
      <c r="L141" s="33"/>
      <c r="M141" s="160" t="s">
        <v>1</v>
      </c>
      <c r="N141" s="161" t="s">
        <v>40</v>
      </c>
      <c r="O141" s="61"/>
      <c r="P141" s="162">
        <f>O141*H141</f>
        <v>0</v>
      </c>
      <c r="Q141" s="162">
        <v>0</v>
      </c>
      <c r="R141" s="162">
        <f>Q141*H141</f>
        <v>0</v>
      </c>
      <c r="S141" s="162">
        <v>0</v>
      </c>
      <c r="T141" s="163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4" t="s">
        <v>126</v>
      </c>
      <c r="AT141" s="164" t="s">
        <v>122</v>
      </c>
      <c r="AU141" s="164" t="s">
        <v>84</v>
      </c>
      <c r="AY141" s="17" t="s">
        <v>119</v>
      </c>
      <c r="BE141" s="165">
        <f>IF(N141="základná",J141,0)</f>
        <v>0</v>
      </c>
      <c r="BF141" s="165">
        <f>IF(N141="znížená",J141,0)</f>
        <v>0</v>
      </c>
      <c r="BG141" s="165">
        <f>IF(N141="zákl. prenesená",J141,0)</f>
        <v>0</v>
      </c>
      <c r="BH141" s="165">
        <f>IF(N141="zníž. prenesená",J141,0)</f>
        <v>0</v>
      </c>
      <c r="BI141" s="165">
        <f>IF(N141="nulová",J141,0)</f>
        <v>0</v>
      </c>
      <c r="BJ141" s="17" t="s">
        <v>84</v>
      </c>
      <c r="BK141" s="165">
        <f>ROUND(I141*H141,2)</f>
        <v>0</v>
      </c>
      <c r="BL141" s="17" t="s">
        <v>126</v>
      </c>
      <c r="BM141" s="164" t="s">
        <v>154</v>
      </c>
    </row>
    <row r="142" spans="1:65" s="14" customFormat="1">
      <c r="B142" s="186"/>
      <c r="D142" s="167" t="s">
        <v>127</v>
      </c>
      <c r="E142" s="187" t="s">
        <v>1</v>
      </c>
      <c r="F142" s="188" t="s">
        <v>310</v>
      </c>
      <c r="H142" s="187" t="s">
        <v>1</v>
      </c>
      <c r="I142" s="189"/>
      <c r="L142" s="186"/>
      <c r="M142" s="190"/>
      <c r="N142" s="191"/>
      <c r="O142" s="191"/>
      <c r="P142" s="191"/>
      <c r="Q142" s="191"/>
      <c r="R142" s="191"/>
      <c r="S142" s="191"/>
      <c r="T142" s="192"/>
      <c r="AT142" s="187" t="s">
        <v>127</v>
      </c>
      <c r="AU142" s="187" t="s">
        <v>84</v>
      </c>
      <c r="AV142" s="14" t="s">
        <v>80</v>
      </c>
      <c r="AW142" s="14" t="s">
        <v>30</v>
      </c>
      <c r="AX142" s="14" t="s">
        <v>74</v>
      </c>
      <c r="AY142" s="187" t="s">
        <v>119</v>
      </c>
    </row>
    <row r="143" spans="1:65" s="13" customFormat="1">
      <c r="B143" s="166"/>
      <c r="D143" s="167" t="s">
        <v>127</v>
      </c>
      <c r="E143" s="174" t="s">
        <v>1</v>
      </c>
      <c r="F143" s="168" t="s">
        <v>311</v>
      </c>
      <c r="H143" s="169">
        <v>4</v>
      </c>
      <c r="I143" s="170"/>
      <c r="L143" s="166"/>
      <c r="M143" s="171"/>
      <c r="N143" s="172"/>
      <c r="O143" s="172"/>
      <c r="P143" s="172"/>
      <c r="Q143" s="172"/>
      <c r="R143" s="172"/>
      <c r="S143" s="172"/>
      <c r="T143" s="173"/>
      <c r="AT143" s="174" t="s">
        <v>127</v>
      </c>
      <c r="AU143" s="174" t="s">
        <v>84</v>
      </c>
      <c r="AV143" s="13" t="s">
        <v>84</v>
      </c>
      <c r="AW143" s="13" t="s">
        <v>30</v>
      </c>
      <c r="AX143" s="13" t="s">
        <v>74</v>
      </c>
      <c r="AY143" s="174" t="s">
        <v>119</v>
      </c>
    </row>
    <row r="144" spans="1:65" s="13" customFormat="1">
      <c r="B144" s="166"/>
      <c r="D144" s="167" t="s">
        <v>127</v>
      </c>
      <c r="E144" s="174" t="s">
        <v>1</v>
      </c>
      <c r="F144" s="168" t="s">
        <v>312</v>
      </c>
      <c r="H144" s="169">
        <v>109</v>
      </c>
      <c r="I144" s="170"/>
      <c r="L144" s="166"/>
      <c r="M144" s="171"/>
      <c r="N144" s="172"/>
      <c r="O144" s="172"/>
      <c r="P144" s="172"/>
      <c r="Q144" s="172"/>
      <c r="R144" s="172"/>
      <c r="S144" s="172"/>
      <c r="T144" s="173"/>
      <c r="AT144" s="174" t="s">
        <v>127</v>
      </c>
      <c r="AU144" s="174" t="s">
        <v>84</v>
      </c>
      <c r="AV144" s="13" t="s">
        <v>84</v>
      </c>
      <c r="AW144" s="13" t="s">
        <v>30</v>
      </c>
      <c r="AX144" s="13" t="s">
        <v>74</v>
      </c>
      <c r="AY144" s="174" t="s">
        <v>119</v>
      </c>
    </row>
    <row r="145" spans="1:65" s="13" customFormat="1">
      <c r="B145" s="166"/>
      <c r="D145" s="167" t="s">
        <v>127</v>
      </c>
      <c r="E145" s="174" t="s">
        <v>1</v>
      </c>
      <c r="F145" s="168" t="s">
        <v>313</v>
      </c>
      <c r="H145" s="169">
        <v>27</v>
      </c>
      <c r="I145" s="170"/>
      <c r="L145" s="166"/>
      <c r="M145" s="171"/>
      <c r="N145" s="172"/>
      <c r="O145" s="172"/>
      <c r="P145" s="172"/>
      <c r="Q145" s="172"/>
      <c r="R145" s="172"/>
      <c r="S145" s="172"/>
      <c r="T145" s="173"/>
      <c r="AT145" s="174" t="s">
        <v>127</v>
      </c>
      <c r="AU145" s="174" t="s">
        <v>84</v>
      </c>
      <c r="AV145" s="13" t="s">
        <v>84</v>
      </c>
      <c r="AW145" s="13" t="s">
        <v>30</v>
      </c>
      <c r="AX145" s="13" t="s">
        <v>74</v>
      </c>
      <c r="AY145" s="174" t="s">
        <v>119</v>
      </c>
    </row>
    <row r="146" spans="1:65" s="15" customFormat="1">
      <c r="B146" s="193"/>
      <c r="D146" s="167" t="s">
        <v>127</v>
      </c>
      <c r="E146" s="194" t="s">
        <v>1</v>
      </c>
      <c r="F146" s="195" t="s">
        <v>156</v>
      </c>
      <c r="H146" s="196">
        <v>140</v>
      </c>
      <c r="I146" s="197"/>
      <c r="L146" s="193"/>
      <c r="M146" s="198"/>
      <c r="N146" s="199"/>
      <c r="O146" s="199"/>
      <c r="P146" s="199"/>
      <c r="Q146" s="199"/>
      <c r="R146" s="199"/>
      <c r="S146" s="199"/>
      <c r="T146" s="200"/>
      <c r="AT146" s="194" t="s">
        <v>127</v>
      </c>
      <c r="AU146" s="194" t="s">
        <v>84</v>
      </c>
      <c r="AV146" s="15" t="s">
        <v>126</v>
      </c>
      <c r="AW146" s="15" t="s">
        <v>30</v>
      </c>
      <c r="AX146" s="15" t="s">
        <v>80</v>
      </c>
      <c r="AY146" s="194" t="s">
        <v>119</v>
      </c>
    </row>
    <row r="147" spans="1:65" s="2" customFormat="1" ht="24.2" customHeight="1">
      <c r="A147" s="32"/>
      <c r="B147" s="151"/>
      <c r="C147" s="175" t="s">
        <v>136</v>
      </c>
      <c r="D147" s="175" t="s">
        <v>133</v>
      </c>
      <c r="E147" s="176" t="s">
        <v>157</v>
      </c>
      <c r="F147" s="177" t="s">
        <v>314</v>
      </c>
      <c r="G147" s="178" t="s">
        <v>148</v>
      </c>
      <c r="H147" s="179">
        <v>4</v>
      </c>
      <c r="I147" s="180"/>
      <c r="J147" s="181">
        <f t="shared" ref="J147:J156" si="0">ROUND(I147*H147,2)</f>
        <v>0</v>
      </c>
      <c r="K147" s="182"/>
      <c r="L147" s="183"/>
      <c r="M147" s="184" t="s">
        <v>1</v>
      </c>
      <c r="N147" s="185" t="s">
        <v>40</v>
      </c>
      <c r="O147" s="61"/>
      <c r="P147" s="162">
        <f t="shared" ref="P147:P156" si="1">O147*H147</f>
        <v>0</v>
      </c>
      <c r="Q147" s="162">
        <v>0.05</v>
      </c>
      <c r="R147" s="162">
        <f t="shared" ref="R147:R156" si="2">Q147*H147</f>
        <v>0.2</v>
      </c>
      <c r="S147" s="162">
        <v>0</v>
      </c>
      <c r="T147" s="163">
        <f t="shared" ref="T147:T156" si="3"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4" t="s">
        <v>136</v>
      </c>
      <c r="AT147" s="164" t="s">
        <v>133</v>
      </c>
      <c r="AU147" s="164" t="s">
        <v>84</v>
      </c>
      <c r="AY147" s="17" t="s">
        <v>119</v>
      </c>
      <c r="BE147" s="165">
        <f t="shared" ref="BE147:BE156" si="4">IF(N147="základná",J147,0)</f>
        <v>0</v>
      </c>
      <c r="BF147" s="165">
        <f t="shared" ref="BF147:BF156" si="5">IF(N147="znížená",J147,0)</f>
        <v>0</v>
      </c>
      <c r="BG147" s="165">
        <f t="shared" ref="BG147:BG156" si="6">IF(N147="zákl. prenesená",J147,0)</f>
        <v>0</v>
      </c>
      <c r="BH147" s="165">
        <f t="shared" ref="BH147:BH156" si="7">IF(N147="zníž. prenesená",J147,0)</f>
        <v>0</v>
      </c>
      <c r="BI147" s="165">
        <f t="shared" ref="BI147:BI156" si="8">IF(N147="nulová",J147,0)</f>
        <v>0</v>
      </c>
      <c r="BJ147" s="17" t="s">
        <v>84</v>
      </c>
      <c r="BK147" s="165">
        <f t="shared" ref="BK147:BK156" si="9">ROUND(I147*H147,2)</f>
        <v>0</v>
      </c>
      <c r="BL147" s="17" t="s">
        <v>126</v>
      </c>
      <c r="BM147" s="164" t="s">
        <v>158</v>
      </c>
    </row>
    <row r="148" spans="1:65" s="2" customFormat="1" ht="37.9" customHeight="1">
      <c r="A148" s="32"/>
      <c r="B148" s="151"/>
      <c r="C148" s="175" t="s">
        <v>159</v>
      </c>
      <c r="D148" s="175" t="s">
        <v>133</v>
      </c>
      <c r="E148" s="176" t="s">
        <v>160</v>
      </c>
      <c r="F148" s="177" t="s">
        <v>161</v>
      </c>
      <c r="G148" s="178" t="s">
        <v>148</v>
      </c>
      <c r="H148" s="179">
        <v>109</v>
      </c>
      <c r="I148" s="180"/>
      <c r="J148" s="181">
        <f t="shared" si="0"/>
        <v>0</v>
      </c>
      <c r="K148" s="182"/>
      <c r="L148" s="183"/>
      <c r="M148" s="184" t="s">
        <v>1</v>
      </c>
      <c r="N148" s="185" t="s">
        <v>40</v>
      </c>
      <c r="O148" s="61"/>
      <c r="P148" s="162">
        <f t="shared" si="1"/>
        <v>0</v>
      </c>
      <c r="Q148" s="162">
        <v>0.05</v>
      </c>
      <c r="R148" s="162">
        <f t="shared" si="2"/>
        <v>5.45</v>
      </c>
      <c r="S148" s="162">
        <v>0</v>
      </c>
      <c r="T148" s="163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4" t="s">
        <v>136</v>
      </c>
      <c r="AT148" s="164" t="s">
        <v>133</v>
      </c>
      <c r="AU148" s="164" t="s">
        <v>84</v>
      </c>
      <c r="AY148" s="17" t="s">
        <v>119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7" t="s">
        <v>84</v>
      </c>
      <c r="BK148" s="165">
        <f t="shared" si="9"/>
        <v>0</v>
      </c>
      <c r="BL148" s="17" t="s">
        <v>126</v>
      </c>
      <c r="BM148" s="164" t="s">
        <v>162</v>
      </c>
    </row>
    <row r="149" spans="1:65" s="2" customFormat="1" ht="44.25" customHeight="1">
      <c r="A149" s="32"/>
      <c r="B149" s="151"/>
      <c r="C149" s="175" t="s">
        <v>163</v>
      </c>
      <c r="D149" s="175" t="s">
        <v>133</v>
      </c>
      <c r="E149" s="176" t="s">
        <v>298</v>
      </c>
      <c r="F149" s="177" t="s">
        <v>299</v>
      </c>
      <c r="G149" s="178" t="s">
        <v>148</v>
      </c>
      <c r="H149" s="179">
        <v>27</v>
      </c>
      <c r="I149" s="180"/>
      <c r="J149" s="181">
        <f t="shared" si="0"/>
        <v>0</v>
      </c>
      <c r="K149" s="182"/>
      <c r="L149" s="183"/>
      <c r="M149" s="184" t="s">
        <v>1</v>
      </c>
      <c r="N149" s="185" t="s">
        <v>40</v>
      </c>
      <c r="O149" s="61"/>
      <c r="P149" s="162">
        <f t="shared" si="1"/>
        <v>0</v>
      </c>
      <c r="Q149" s="162">
        <v>0.05</v>
      </c>
      <c r="R149" s="162">
        <f t="shared" si="2"/>
        <v>1.35</v>
      </c>
      <c r="S149" s="162">
        <v>0</v>
      </c>
      <c r="T149" s="163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4" t="s">
        <v>136</v>
      </c>
      <c r="AT149" s="164" t="s">
        <v>133</v>
      </c>
      <c r="AU149" s="164" t="s">
        <v>84</v>
      </c>
      <c r="AY149" s="17" t="s">
        <v>119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7" t="s">
        <v>84</v>
      </c>
      <c r="BK149" s="165">
        <f t="shared" si="9"/>
        <v>0</v>
      </c>
      <c r="BL149" s="17" t="s">
        <v>126</v>
      </c>
      <c r="BM149" s="164" t="s">
        <v>300</v>
      </c>
    </row>
    <row r="150" spans="1:65" s="2" customFormat="1" ht="33" customHeight="1">
      <c r="A150" s="32"/>
      <c r="B150" s="151"/>
      <c r="C150" s="152" t="s">
        <v>167</v>
      </c>
      <c r="D150" s="152" t="s">
        <v>122</v>
      </c>
      <c r="E150" s="153" t="s">
        <v>164</v>
      </c>
      <c r="F150" s="154" t="s">
        <v>165</v>
      </c>
      <c r="G150" s="155" t="s">
        <v>148</v>
      </c>
      <c r="H150" s="156">
        <v>140</v>
      </c>
      <c r="I150" s="157"/>
      <c r="J150" s="158">
        <f t="shared" si="0"/>
        <v>0</v>
      </c>
      <c r="K150" s="159"/>
      <c r="L150" s="33"/>
      <c r="M150" s="160" t="s">
        <v>1</v>
      </c>
      <c r="N150" s="161" t="s">
        <v>40</v>
      </c>
      <c r="O150" s="61"/>
      <c r="P150" s="162">
        <f t="shared" si="1"/>
        <v>0</v>
      </c>
      <c r="Q150" s="162">
        <v>4.8000000000000001E-4</v>
      </c>
      <c r="R150" s="162">
        <f t="shared" si="2"/>
        <v>6.7199999999999996E-2</v>
      </c>
      <c r="S150" s="162">
        <v>0</v>
      </c>
      <c r="T150" s="163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4" t="s">
        <v>126</v>
      </c>
      <c r="AT150" s="164" t="s">
        <v>122</v>
      </c>
      <c r="AU150" s="164" t="s">
        <v>84</v>
      </c>
      <c r="AY150" s="17" t="s">
        <v>119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7" t="s">
        <v>84</v>
      </c>
      <c r="BK150" s="165">
        <f t="shared" si="9"/>
        <v>0</v>
      </c>
      <c r="BL150" s="17" t="s">
        <v>126</v>
      </c>
      <c r="BM150" s="164" t="s">
        <v>166</v>
      </c>
    </row>
    <row r="151" spans="1:65" s="2" customFormat="1" ht="16.5" customHeight="1">
      <c r="A151" s="32"/>
      <c r="B151" s="151"/>
      <c r="C151" s="175" t="s">
        <v>171</v>
      </c>
      <c r="D151" s="175" t="s">
        <v>133</v>
      </c>
      <c r="E151" s="176" t="s">
        <v>168</v>
      </c>
      <c r="F151" s="177" t="s">
        <v>169</v>
      </c>
      <c r="G151" s="178" t="s">
        <v>148</v>
      </c>
      <c r="H151" s="179">
        <v>424</v>
      </c>
      <c r="I151" s="180"/>
      <c r="J151" s="181">
        <f t="shared" si="0"/>
        <v>0</v>
      </c>
      <c r="K151" s="182"/>
      <c r="L151" s="183"/>
      <c r="M151" s="184" t="s">
        <v>1</v>
      </c>
      <c r="N151" s="185" t="s">
        <v>40</v>
      </c>
      <c r="O151" s="61"/>
      <c r="P151" s="162">
        <f t="shared" si="1"/>
        <v>0</v>
      </c>
      <c r="Q151" s="162">
        <v>2E-3</v>
      </c>
      <c r="R151" s="162">
        <f t="shared" si="2"/>
        <v>0.84799999999999998</v>
      </c>
      <c r="S151" s="162">
        <v>0</v>
      </c>
      <c r="T151" s="163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4" t="s">
        <v>136</v>
      </c>
      <c r="AT151" s="164" t="s">
        <v>133</v>
      </c>
      <c r="AU151" s="164" t="s">
        <v>84</v>
      </c>
      <c r="AY151" s="17" t="s">
        <v>119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7" t="s">
        <v>84</v>
      </c>
      <c r="BK151" s="165">
        <f t="shared" si="9"/>
        <v>0</v>
      </c>
      <c r="BL151" s="17" t="s">
        <v>126</v>
      </c>
      <c r="BM151" s="164" t="s">
        <v>170</v>
      </c>
    </row>
    <row r="152" spans="1:65" s="2" customFormat="1" ht="21.75" customHeight="1">
      <c r="A152" s="32"/>
      <c r="B152" s="151"/>
      <c r="C152" s="175" t="s">
        <v>175</v>
      </c>
      <c r="D152" s="175" t="s">
        <v>133</v>
      </c>
      <c r="E152" s="176" t="s">
        <v>172</v>
      </c>
      <c r="F152" s="177" t="s">
        <v>315</v>
      </c>
      <c r="G152" s="178" t="s">
        <v>148</v>
      </c>
      <c r="H152" s="179">
        <v>424</v>
      </c>
      <c r="I152" s="180"/>
      <c r="J152" s="181">
        <f t="shared" si="0"/>
        <v>0</v>
      </c>
      <c r="K152" s="182"/>
      <c r="L152" s="183"/>
      <c r="M152" s="184" t="s">
        <v>1</v>
      </c>
      <c r="N152" s="185" t="s">
        <v>40</v>
      </c>
      <c r="O152" s="61"/>
      <c r="P152" s="162">
        <f t="shared" si="1"/>
        <v>0</v>
      </c>
      <c r="Q152" s="162">
        <v>5.0000000000000001E-4</v>
      </c>
      <c r="R152" s="162">
        <f t="shared" si="2"/>
        <v>0.21199999999999999</v>
      </c>
      <c r="S152" s="162">
        <v>0</v>
      </c>
      <c r="T152" s="163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4" t="s">
        <v>136</v>
      </c>
      <c r="AT152" s="164" t="s">
        <v>133</v>
      </c>
      <c r="AU152" s="164" t="s">
        <v>84</v>
      </c>
      <c r="AY152" s="17" t="s">
        <v>119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7" t="s">
        <v>84</v>
      </c>
      <c r="BK152" s="165">
        <f t="shared" si="9"/>
        <v>0</v>
      </c>
      <c r="BL152" s="17" t="s">
        <v>126</v>
      </c>
      <c r="BM152" s="164" t="s">
        <v>174</v>
      </c>
    </row>
    <row r="153" spans="1:65" s="2" customFormat="1" ht="24.2" customHeight="1">
      <c r="A153" s="32"/>
      <c r="B153" s="151"/>
      <c r="C153" s="152" t="s">
        <v>179</v>
      </c>
      <c r="D153" s="152" t="s">
        <v>122</v>
      </c>
      <c r="E153" s="153" t="s">
        <v>176</v>
      </c>
      <c r="F153" s="154" t="s">
        <v>177</v>
      </c>
      <c r="G153" s="155" t="s">
        <v>125</v>
      </c>
      <c r="H153" s="156">
        <v>140</v>
      </c>
      <c r="I153" s="157"/>
      <c r="J153" s="158">
        <f t="shared" si="0"/>
        <v>0</v>
      </c>
      <c r="K153" s="159"/>
      <c r="L153" s="33"/>
      <c r="M153" s="160" t="s">
        <v>1</v>
      </c>
      <c r="N153" s="161" t="s">
        <v>40</v>
      </c>
      <c r="O153" s="61"/>
      <c r="P153" s="162">
        <f t="shared" si="1"/>
        <v>0</v>
      </c>
      <c r="Q153" s="162">
        <v>1.6000000000000001E-4</v>
      </c>
      <c r="R153" s="162">
        <f t="shared" si="2"/>
        <v>2.2400000000000003E-2</v>
      </c>
      <c r="S153" s="162">
        <v>0</v>
      </c>
      <c r="T153" s="163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4" t="s">
        <v>126</v>
      </c>
      <c r="AT153" s="164" t="s">
        <v>122</v>
      </c>
      <c r="AU153" s="164" t="s">
        <v>84</v>
      </c>
      <c r="AY153" s="17" t="s">
        <v>119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7" t="s">
        <v>84</v>
      </c>
      <c r="BK153" s="165">
        <f t="shared" si="9"/>
        <v>0</v>
      </c>
      <c r="BL153" s="17" t="s">
        <v>126</v>
      </c>
      <c r="BM153" s="164" t="s">
        <v>178</v>
      </c>
    </row>
    <row r="154" spans="1:65" s="2" customFormat="1" ht="24.2" customHeight="1">
      <c r="A154" s="32"/>
      <c r="B154" s="151"/>
      <c r="C154" s="152" t="s">
        <v>183</v>
      </c>
      <c r="D154" s="152" t="s">
        <v>122</v>
      </c>
      <c r="E154" s="153" t="s">
        <v>180</v>
      </c>
      <c r="F154" s="154" t="s">
        <v>181</v>
      </c>
      <c r="G154" s="155" t="s">
        <v>125</v>
      </c>
      <c r="H154" s="156">
        <v>140</v>
      </c>
      <c r="I154" s="157"/>
      <c r="J154" s="158">
        <f t="shared" si="0"/>
        <v>0</v>
      </c>
      <c r="K154" s="159"/>
      <c r="L154" s="33"/>
      <c r="M154" s="160" t="s">
        <v>1</v>
      </c>
      <c r="N154" s="161" t="s">
        <v>40</v>
      </c>
      <c r="O154" s="61"/>
      <c r="P154" s="162">
        <f t="shared" si="1"/>
        <v>0</v>
      </c>
      <c r="Q154" s="162">
        <v>1.6000000000000001E-4</v>
      </c>
      <c r="R154" s="162">
        <f t="shared" si="2"/>
        <v>2.2400000000000003E-2</v>
      </c>
      <c r="S154" s="162">
        <v>0</v>
      </c>
      <c r="T154" s="163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4" t="s">
        <v>126</v>
      </c>
      <c r="AT154" s="164" t="s">
        <v>122</v>
      </c>
      <c r="AU154" s="164" t="s">
        <v>84</v>
      </c>
      <c r="AY154" s="17" t="s">
        <v>119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7" t="s">
        <v>84</v>
      </c>
      <c r="BK154" s="165">
        <f t="shared" si="9"/>
        <v>0</v>
      </c>
      <c r="BL154" s="17" t="s">
        <v>126</v>
      </c>
      <c r="BM154" s="164" t="s">
        <v>182</v>
      </c>
    </row>
    <row r="155" spans="1:65" s="2" customFormat="1" ht="24.2" customHeight="1">
      <c r="A155" s="32"/>
      <c r="B155" s="151"/>
      <c r="C155" s="175" t="s">
        <v>188</v>
      </c>
      <c r="D155" s="175" t="s">
        <v>133</v>
      </c>
      <c r="E155" s="176" t="s">
        <v>184</v>
      </c>
      <c r="F155" s="177" t="s">
        <v>316</v>
      </c>
      <c r="G155" s="178" t="s">
        <v>186</v>
      </c>
      <c r="H155" s="179">
        <v>24</v>
      </c>
      <c r="I155" s="180"/>
      <c r="J155" s="181">
        <f t="shared" si="0"/>
        <v>0</v>
      </c>
      <c r="K155" s="182"/>
      <c r="L155" s="183"/>
      <c r="M155" s="184" t="s">
        <v>1</v>
      </c>
      <c r="N155" s="185" t="s">
        <v>40</v>
      </c>
      <c r="O155" s="61"/>
      <c r="P155" s="162">
        <f t="shared" si="1"/>
        <v>0</v>
      </c>
      <c r="Q155" s="162">
        <v>5.9000000000000003E-4</v>
      </c>
      <c r="R155" s="162">
        <f t="shared" si="2"/>
        <v>1.4160000000000001E-2</v>
      </c>
      <c r="S155" s="162">
        <v>0</v>
      </c>
      <c r="T155" s="163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4" t="s">
        <v>136</v>
      </c>
      <c r="AT155" s="164" t="s">
        <v>133</v>
      </c>
      <c r="AU155" s="164" t="s">
        <v>84</v>
      </c>
      <c r="AY155" s="17" t="s">
        <v>119</v>
      </c>
      <c r="BE155" s="165">
        <f t="shared" si="4"/>
        <v>0</v>
      </c>
      <c r="BF155" s="165">
        <f t="shared" si="5"/>
        <v>0</v>
      </c>
      <c r="BG155" s="165">
        <f t="shared" si="6"/>
        <v>0</v>
      </c>
      <c r="BH155" s="165">
        <f t="shared" si="7"/>
        <v>0</v>
      </c>
      <c r="BI155" s="165">
        <f t="shared" si="8"/>
        <v>0</v>
      </c>
      <c r="BJ155" s="17" t="s">
        <v>84</v>
      </c>
      <c r="BK155" s="165">
        <f t="shared" si="9"/>
        <v>0</v>
      </c>
      <c r="BL155" s="17" t="s">
        <v>126</v>
      </c>
      <c r="BM155" s="164" t="s">
        <v>187</v>
      </c>
    </row>
    <row r="156" spans="1:65" s="2" customFormat="1" ht="24.2" customHeight="1">
      <c r="A156" s="32"/>
      <c r="B156" s="151"/>
      <c r="C156" s="152" t="s">
        <v>192</v>
      </c>
      <c r="D156" s="152" t="s">
        <v>122</v>
      </c>
      <c r="E156" s="153" t="s">
        <v>189</v>
      </c>
      <c r="F156" s="154" t="s">
        <v>190</v>
      </c>
      <c r="G156" s="155" t="s">
        <v>125</v>
      </c>
      <c r="H156" s="156">
        <v>110.6</v>
      </c>
      <c r="I156" s="157"/>
      <c r="J156" s="158">
        <f t="shared" si="0"/>
        <v>0</v>
      </c>
      <c r="K156" s="159"/>
      <c r="L156" s="33"/>
      <c r="M156" s="160" t="s">
        <v>1</v>
      </c>
      <c r="N156" s="161" t="s">
        <v>40</v>
      </c>
      <c r="O156" s="61"/>
      <c r="P156" s="162">
        <f t="shared" si="1"/>
        <v>0</v>
      </c>
      <c r="Q156" s="162">
        <v>0</v>
      </c>
      <c r="R156" s="162">
        <f t="shared" si="2"/>
        <v>0</v>
      </c>
      <c r="S156" s="162">
        <v>0</v>
      </c>
      <c r="T156" s="163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4" t="s">
        <v>126</v>
      </c>
      <c r="AT156" s="164" t="s">
        <v>122</v>
      </c>
      <c r="AU156" s="164" t="s">
        <v>84</v>
      </c>
      <c r="AY156" s="17" t="s">
        <v>119</v>
      </c>
      <c r="BE156" s="165">
        <f t="shared" si="4"/>
        <v>0</v>
      </c>
      <c r="BF156" s="165">
        <f t="shared" si="5"/>
        <v>0</v>
      </c>
      <c r="BG156" s="165">
        <f t="shared" si="6"/>
        <v>0</v>
      </c>
      <c r="BH156" s="165">
        <f t="shared" si="7"/>
        <v>0</v>
      </c>
      <c r="BI156" s="165">
        <f t="shared" si="8"/>
        <v>0</v>
      </c>
      <c r="BJ156" s="17" t="s">
        <v>84</v>
      </c>
      <c r="BK156" s="165">
        <f t="shared" si="9"/>
        <v>0</v>
      </c>
      <c r="BL156" s="17" t="s">
        <v>126</v>
      </c>
      <c r="BM156" s="164" t="s">
        <v>191</v>
      </c>
    </row>
    <row r="157" spans="1:65" s="13" customFormat="1">
      <c r="B157" s="166"/>
      <c r="D157" s="167" t="s">
        <v>127</v>
      </c>
      <c r="E157" s="174" t="s">
        <v>1</v>
      </c>
      <c r="F157" s="168" t="s">
        <v>317</v>
      </c>
      <c r="H157" s="169">
        <v>110.6</v>
      </c>
      <c r="I157" s="170"/>
      <c r="L157" s="166"/>
      <c r="M157" s="171"/>
      <c r="N157" s="172"/>
      <c r="O157" s="172"/>
      <c r="P157" s="172"/>
      <c r="Q157" s="172"/>
      <c r="R157" s="172"/>
      <c r="S157" s="172"/>
      <c r="T157" s="173"/>
      <c r="AT157" s="174" t="s">
        <v>127</v>
      </c>
      <c r="AU157" s="174" t="s">
        <v>84</v>
      </c>
      <c r="AV157" s="13" t="s">
        <v>84</v>
      </c>
      <c r="AW157" s="13" t="s">
        <v>30</v>
      </c>
      <c r="AX157" s="13" t="s">
        <v>80</v>
      </c>
      <c r="AY157" s="174" t="s">
        <v>119</v>
      </c>
    </row>
    <row r="158" spans="1:65" s="2" customFormat="1" ht="16.5" customHeight="1">
      <c r="A158" s="32"/>
      <c r="B158" s="151"/>
      <c r="C158" s="175" t="s">
        <v>197</v>
      </c>
      <c r="D158" s="175" t="s">
        <v>133</v>
      </c>
      <c r="E158" s="176" t="s">
        <v>193</v>
      </c>
      <c r="F158" s="177" t="s">
        <v>194</v>
      </c>
      <c r="G158" s="178" t="s">
        <v>195</v>
      </c>
      <c r="H158" s="179">
        <v>9967.8250000000007</v>
      </c>
      <c r="I158" s="180"/>
      <c r="J158" s="181">
        <f>ROUND(I158*H158,2)</f>
        <v>0</v>
      </c>
      <c r="K158" s="182"/>
      <c r="L158" s="183"/>
      <c r="M158" s="184" t="s">
        <v>1</v>
      </c>
      <c r="N158" s="185" t="s">
        <v>40</v>
      </c>
      <c r="O158" s="61"/>
      <c r="P158" s="162">
        <f>O158*H158</f>
        <v>0</v>
      </c>
      <c r="Q158" s="162">
        <v>2.9999999999999997E-4</v>
      </c>
      <c r="R158" s="162">
        <f>Q158*H158</f>
        <v>2.9903474999999999</v>
      </c>
      <c r="S158" s="162">
        <v>0</v>
      </c>
      <c r="T158" s="163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4" t="s">
        <v>136</v>
      </c>
      <c r="AT158" s="164" t="s">
        <v>133</v>
      </c>
      <c r="AU158" s="164" t="s">
        <v>84</v>
      </c>
      <c r="AY158" s="17" t="s">
        <v>119</v>
      </c>
      <c r="BE158" s="165">
        <f>IF(N158="základná",J158,0)</f>
        <v>0</v>
      </c>
      <c r="BF158" s="165">
        <f>IF(N158="znížená",J158,0)</f>
        <v>0</v>
      </c>
      <c r="BG158" s="165">
        <f>IF(N158="zákl. prenesená",J158,0)</f>
        <v>0</v>
      </c>
      <c r="BH158" s="165">
        <f>IF(N158="zníž. prenesená",J158,0)</f>
        <v>0</v>
      </c>
      <c r="BI158" s="165">
        <f>IF(N158="nulová",J158,0)</f>
        <v>0</v>
      </c>
      <c r="BJ158" s="17" t="s">
        <v>84</v>
      </c>
      <c r="BK158" s="165">
        <f>ROUND(I158*H158,2)</f>
        <v>0</v>
      </c>
      <c r="BL158" s="17" t="s">
        <v>126</v>
      </c>
      <c r="BM158" s="164" t="s">
        <v>196</v>
      </c>
    </row>
    <row r="159" spans="1:65" s="13" customFormat="1">
      <c r="B159" s="166"/>
      <c r="D159" s="167" t="s">
        <v>127</v>
      </c>
      <c r="F159" s="168" t="s">
        <v>318</v>
      </c>
      <c r="H159" s="169">
        <v>9967.8250000000007</v>
      </c>
      <c r="I159" s="170"/>
      <c r="L159" s="166"/>
      <c r="M159" s="171"/>
      <c r="N159" s="172"/>
      <c r="O159" s="172"/>
      <c r="P159" s="172"/>
      <c r="Q159" s="172"/>
      <c r="R159" s="172"/>
      <c r="S159" s="172"/>
      <c r="T159" s="173"/>
      <c r="AT159" s="174" t="s">
        <v>127</v>
      </c>
      <c r="AU159" s="174" t="s">
        <v>84</v>
      </c>
      <c r="AV159" s="13" t="s">
        <v>84</v>
      </c>
      <c r="AW159" s="13" t="s">
        <v>3</v>
      </c>
      <c r="AX159" s="13" t="s">
        <v>80</v>
      </c>
      <c r="AY159" s="174" t="s">
        <v>119</v>
      </c>
    </row>
    <row r="160" spans="1:65" s="2" customFormat="1" ht="24.2" customHeight="1">
      <c r="A160" s="32"/>
      <c r="B160" s="151"/>
      <c r="C160" s="152" t="s">
        <v>201</v>
      </c>
      <c r="D160" s="152" t="s">
        <v>122</v>
      </c>
      <c r="E160" s="153" t="s">
        <v>198</v>
      </c>
      <c r="F160" s="154" t="s">
        <v>199</v>
      </c>
      <c r="G160" s="155" t="s">
        <v>125</v>
      </c>
      <c r="H160" s="156">
        <v>110.6</v>
      </c>
      <c r="I160" s="157"/>
      <c r="J160" s="158">
        <f>ROUND(I160*H160,2)</f>
        <v>0</v>
      </c>
      <c r="K160" s="159"/>
      <c r="L160" s="33"/>
      <c r="M160" s="160" t="s">
        <v>1</v>
      </c>
      <c r="N160" s="161" t="s">
        <v>40</v>
      </c>
      <c r="O160" s="61"/>
      <c r="P160" s="162">
        <f>O160*H160</f>
        <v>0</v>
      </c>
      <c r="Q160" s="162">
        <v>2.0000000000000001E-4</v>
      </c>
      <c r="R160" s="162">
        <f>Q160*H160</f>
        <v>2.2120000000000001E-2</v>
      </c>
      <c r="S160" s="162">
        <v>0</v>
      </c>
      <c r="T160" s="163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4" t="s">
        <v>126</v>
      </c>
      <c r="AT160" s="164" t="s">
        <v>122</v>
      </c>
      <c r="AU160" s="164" t="s">
        <v>84</v>
      </c>
      <c r="AY160" s="17" t="s">
        <v>119</v>
      </c>
      <c r="BE160" s="165">
        <f>IF(N160="základná",J160,0)</f>
        <v>0</v>
      </c>
      <c r="BF160" s="165">
        <f>IF(N160="znížená",J160,0)</f>
        <v>0</v>
      </c>
      <c r="BG160" s="165">
        <f>IF(N160="zákl. prenesená",J160,0)</f>
        <v>0</v>
      </c>
      <c r="BH160" s="165">
        <f>IF(N160="zníž. prenesená",J160,0)</f>
        <v>0</v>
      </c>
      <c r="BI160" s="165">
        <f>IF(N160="nulová",J160,0)</f>
        <v>0</v>
      </c>
      <c r="BJ160" s="17" t="s">
        <v>84</v>
      </c>
      <c r="BK160" s="165">
        <f>ROUND(I160*H160,2)</f>
        <v>0</v>
      </c>
      <c r="BL160" s="17" t="s">
        <v>126</v>
      </c>
      <c r="BM160" s="164" t="s">
        <v>200</v>
      </c>
    </row>
    <row r="161" spans="1:65" s="13" customFormat="1">
      <c r="B161" s="166"/>
      <c r="D161" s="167" t="s">
        <v>127</v>
      </c>
      <c r="F161" s="168" t="s">
        <v>319</v>
      </c>
      <c r="H161" s="169">
        <v>110.6</v>
      </c>
      <c r="I161" s="170"/>
      <c r="L161" s="166"/>
      <c r="M161" s="171"/>
      <c r="N161" s="172"/>
      <c r="O161" s="172"/>
      <c r="P161" s="172"/>
      <c r="Q161" s="172"/>
      <c r="R161" s="172"/>
      <c r="S161" s="172"/>
      <c r="T161" s="173"/>
      <c r="AT161" s="174" t="s">
        <v>127</v>
      </c>
      <c r="AU161" s="174" t="s">
        <v>84</v>
      </c>
      <c r="AV161" s="13" t="s">
        <v>84</v>
      </c>
      <c r="AW161" s="13" t="s">
        <v>3</v>
      </c>
      <c r="AX161" s="13" t="s">
        <v>80</v>
      </c>
      <c r="AY161" s="174" t="s">
        <v>119</v>
      </c>
    </row>
    <row r="162" spans="1:65" s="2" customFormat="1" ht="16.5" customHeight="1">
      <c r="A162" s="32"/>
      <c r="B162" s="151"/>
      <c r="C162" s="175" t="s">
        <v>7</v>
      </c>
      <c r="D162" s="175" t="s">
        <v>133</v>
      </c>
      <c r="E162" s="176" t="s">
        <v>202</v>
      </c>
      <c r="F162" s="177" t="s">
        <v>320</v>
      </c>
      <c r="G162" s="178" t="s">
        <v>186</v>
      </c>
      <c r="H162" s="179">
        <v>0.69899999999999995</v>
      </c>
      <c r="I162" s="180"/>
      <c r="J162" s="181">
        <f>ROUND(I162*H162,2)</f>
        <v>0</v>
      </c>
      <c r="K162" s="182"/>
      <c r="L162" s="183"/>
      <c r="M162" s="184" t="s">
        <v>1</v>
      </c>
      <c r="N162" s="185" t="s">
        <v>40</v>
      </c>
      <c r="O162" s="61"/>
      <c r="P162" s="162">
        <f>O162*H162</f>
        <v>0</v>
      </c>
      <c r="Q162" s="162">
        <v>8.0000000000000002E-3</v>
      </c>
      <c r="R162" s="162">
        <f>Q162*H162</f>
        <v>5.5919999999999997E-3</v>
      </c>
      <c r="S162" s="162">
        <v>0</v>
      </c>
      <c r="T162" s="163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4" t="s">
        <v>136</v>
      </c>
      <c r="AT162" s="164" t="s">
        <v>133</v>
      </c>
      <c r="AU162" s="164" t="s">
        <v>84</v>
      </c>
      <c r="AY162" s="17" t="s">
        <v>119</v>
      </c>
      <c r="BE162" s="165">
        <f>IF(N162="základná",J162,0)</f>
        <v>0</v>
      </c>
      <c r="BF162" s="165">
        <f>IF(N162="znížená",J162,0)</f>
        <v>0</v>
      </c>
      <c r="BG162" s="165">
        <f>IF(N162="zákl. prenesená",J162,0)</f>
        <v>0</v>
      </c>
      <c r="BH162" s="165">
        <f>IF(N162="zníž. prenesená",J162,0)</f>
        <v>0</v>
      </c>
      <c r="BI162" s="165">
        <f>IF(N162="nulová",J162,0)</f>
        <v>0</v>
      </c>
      <c r="BJ162" s="17" t="s">
        <v>84</v>
      </c>
      <c r="BK162" s="165">
        <f>ROUND(I162*H162,2)</f>
        <v>0</v>
      </c>
      <c r="BL162" s="17" t="s">
        <v>126</v>
      </c>
      <c r="BM162" s="164" t="s">
        <v>204</v>
      </c>
    </row>
    <row r="163" spans="1:65" s="13" customFormat="1">
      <c r="B163" s="166"/>
      <c r="D163" s="167" t="s">
        <v>127</v>
      </c>
      <c r="F163" s="168" t="s">
        <v>321</v>
      </c>
      <c r="H163" s="169">
        <v>0.69899999999999995</v>
      </c>
      <c r="I163" s="170"/>
      <c r="L163" s="166"/>
      <c r="M163" s="171"/>
      <c r="N163" s="172"/>
      <c r="O163" s="172"/>
      <c r="P163" s="172"/>
      <c r="Q163" s="172"/>
      <c r="R163" s="172"/>
      <c r="S163" s="172"/>
      <c r="T163" s="173"/>
      <c r="AT163" s="174" t="s">
        <v>127</v>
      </c>
      <c r="AU163" s="174" t="s">
        <v>84</v>
      </c>
      <c r="AV163" s="13" t="s">
        <v>84</v>
      </c>
      <c r="AW163" s="13" t="s">
        <v>3</v>
      </c>
      <c r="AX163" s="13" t="s">
        <v>80</v>
      </c>
      <c r="AY163" s="174" t="s">
        <v>119</v>
      </c>
    </row>
    <row r="164" spans="1:65" s="2" customFormat="1" ht="24.2" customHeight="1">
      <c r="A164" s="32"/>
      <c r="B164" s="151"/>
      <c r="C164" s="152" t="s">
        <v>209</v>
      </c>
      <c r="D164" s="152" t="s">
        <v>122</v>
      </c>
      <c r="E164" s="153" t="s">
        <v>205</v>
      </c>
      <c r="F164" s="154" t="s">
        <v>206</v>
      </c>
      <c r="G164" s="155" t="s">
        <v>288</v>
      </c>
      <c r="H164" s="156">
        <v>3.4000000000000002E-2</v>
      </c>
      <c r="I164" s="157"/>
      <c r="J164" s="158">
        <f>ROUND(I164*H164,2)</f>
        <v>0</v>
      </c>
      <c r="K164" s="159"/>
      <c r="L164" s="33"/>
      <c r="M164" s="160" t="s">
        <v>1</v>
      </c>
      <c r="N164" s="161" t="s">
        <v>40</v>
      </c>
      <c r="O164" s="61"/>
      <c r="P164" s="162">
        <f>O164*H164</f>
        <v>0</v>
      </c>
      <c r="Q164" s="162">
        <v>0</v>
      </c>
      <c r="R164" s="162">
        <f>Q164*H164</f>
        <v>0</v>
      </c>
      <c r="S164" s="162">
        <v>0</v>
      </c>
      <c r="T164" s="163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4" t="s">
        <v>126</v>
      </c>
      <c r="AT164" s="164" t="s">
        <v>122</v>
      </c>
      <c r="AU164" s="164" t="s">
        <v>84</v>
      </c>
      <c r="AY164" s="17" t="s">
        <v>119</v>
      </c>
      <c r="BE164" s="165">
        <f>IF(N164="základná",J164,0)</f>
        <v>0</v>
      </c>
      <c r="BF164" s="165">
        <f>IF(N164="znížená",J164,0)</f>
        <v>0</v>
      </c>
      <c r="BG164" s="165">
        <f>IF(N164="zákl. prenesená",J164,0)</f>
        <v>0</v>
      </c>
      <c r="BH164" s="165">
        <f>IF(N164="zníž. prenesená",J164,0)</f>
        <v>0</v>
      </c>
      <c r="BI164" s="165">
        <f>IF(N164="nulová",J164,0)</f>
        <v>0</v>
      </c>
      <c r="BJ164" s="17" t="s">
        <v>84</v>
      </c>
      <c r="BK164" s="165">
        <f>ROUND(I164*H164,2)</f>
        <v>0</v>
      </c>
      <c r="BL164" s="17" t="s">
        <v>126</v>
      </c>
      <c r="BM164" s="164" t="s">
        <v>208</v>
      </c>
    </row>
    <row r="165" spans="1:65" s="13" customFormat="1">
      <c r="B165" s="166"/>
      <c r="D165" s="167" t="s">
        <v>127</v>
      </c>
      <c r="E165" s="174" t="s">
        <v>1</v>
      </c>
      <c r="F165" s="168" t="s">
        <v>322</v>
      </c>
      <c r="H165" s="169">
        <v>3.4000000000000002E-2</v>
      </c>
      <c r="I165" s="170"/>
      <c r="L165" s="166"/>
      <c r="M165" s="171"/>
      <c r="N165" s="172"/>
      <c r="O165" s="172"/>
      <c r="P165" s="172"/>
      <c r="Q165" s="172"/>
      <c r="R165" s="172"/>
      <c r="S165" s="172"/>
      <c r="T165" s="173"/>
      <c r="AT165" s="174" t="s">
        <v>127</v>
      </c>
      <c r="AU165" s="174" t="s">
        <v>84</v>
      </c>
      <c r="AV165" s="13" t="s">
        <v>84</v>
      </c>
      <c r="AW165" s="13" t="s">
        <v>30</v>
      </c>
      <c r="AX165" s="13" t="s">
        <v>80</v>
      </c>
      <c r="AY165" s="174" t="s">
        <v>119</v>
      </c>
    </row>
    <row r="166" spans="1:65" s="2" customFormat="1" ht="16.5" customHeight="1">
      <c r="A166" s="32"/>
      <c r="B166" s="151"/>
      <c r="C166" s="175" t="s">
        <v>213</v>
      </c>
      <c r="D166" s="175" t="s">
        <v>133</v>
      </c>
      <c r="E166" s="176" t="s">
        <v>210</v>
      </c>
      <c r="F166" s="177" t="s">
        <v>211</v>
      </c>
      <c r="G166" s="178" t="s">
        <v>207</v>
      </c>
      <c r="H166" s="179">
        <v>6.0000000000000001E-3</v>
      </c>
      <c r="I166" s="180"/>
      <c r="J166" s="181">
        <f>ROUND(I166*H166,2)</f>
        <v>0</v>
      </c>
      <c r="K166" s="182"/>
      <c r="L166" s="183"/>
      <c r="M166" s="184" t="s">
        <v>1</v>
      </c>
      <c r="N166" s="185" t="s">
        <v>40</v>
      </c>
      <c r="O166" s="61"/>
      <c r="P166" s="162">
        <f>O166*H166</f>
        <v>0</v>
      </c>
      <c r="Q166" s="162">
        <v>1</v>
      </c>
      <c r="R166" s="162">
        <f>Q166*H166</f>
        <v>6.0000000000000001E-3</v>
      </c>
      <c r="S166" s="162">
        <v>0</v>
      </c>
      <c r="T166" s="163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4" t="s">
        <v>136</v>
      </c>
      <c r="AT166" s="164" t="s">
        <v>133</v>
      </c>
      <c r="AU166" s="164" t="s">
        <v>84</v>
      </c>
      <c r="AY166" s="17" t="s">
        <v>119</v>
      </c>
      <c r="BE166" s="165">
        <f>IF(N166="základná",J166,0)</f>
        <v>0</v>
      </c>
      <c r="BF166" s="165">
        <f>IF(N166="znížená",J166,0)</f>
        <v>0</v>
      </c>
      <c r="BG166" s="165">
        <f>IF(N166="zákl. prenesená",J166,0)</f>
        <v>0</v>
      </c>
      <c r="BH166" s="165">
        <f>IF(N166="zníž. prenesená",J166,0)</f>
        <v>0</v>
      </c>
      <c r="BI166" s="165">
        <f>IF(N166="nulová",J166,0)</f>
        <v>0</v>
      </c>
      <c r="BJ166" s="17" t="s">
        <v>84</v>
      </c>
      <c r="BK166" s="165">
        <f>ROUND(I166*H166,2)</f>
        <v>0</v>
      </c>
      <c r="BL166" s="17" t="s">
        <v>126</v>
      </c>
      <c r="BM166" s="164" t="s">
        <v>212</v>
      </c>
    </row>
    <row r="167" spans="1:65" s="13" customFormat="1">
      <c r="B167" s="166"/>
      <c r="D167" s="167" t="s">
        <v>127</v>
      </c>
      <c r="E167" s="174" t="s">
        <v>1</v>
      </c>
      <c r="F167" s="168" t="s">
        <v>323</v>
      </c>
      <c r="H167" s="169">
        <v>6.0000000000000001E-3</v>
      </c>
      <c r="I167" s="170"/>
      <c r="L167" s="166"/>
      <c r="M167" s="171"/>
      <c r="N167" s="172"/>
      <c r="O167" s="172"/>
      <c r="P167" s="172"/>
      <c r="Q167" s="172"/>
      <c r="R167" s="172"/>
      <c r="S167" s="172"/>
      <c r="T167" s="173"/>
      <c r="AT167" s="174" t="s">
        <v>127</v>
      </c>
      <c r="AU167" s="174" t="s">
        <v>84</v>
      </c>
      <c r="AV167" s="13" t="s">
        <v>84</v>
      </c>
      <c r="AW167" s="13" t="s">
        <v>30</v>
      </c>
      <c r="AX167" s="13" t="s">
        <v>80</v>
      </c>
      <c r="AY167" s="174" t="s">
        <v>119</v>
      </c>
    </row>
    <row r="168" spans="1:65" s="2" customFormat="1" ht="16.5" customHeight="1">
      <c r="A168" s="32"/>
      <c r="B168" s="151"/>
      <c r="C168" s="175" t="s">
        <v>218</v>
      </c>
      <c r="D168" s="175" t="s">
        <v>133</v>
      </c>
      <c r="E168" s="176" t="s">
        <v>214</v>
      </c>
      <c r="F168" s="177" t="s">
        <v>215</v>
      </c>
      <c r="G168" s="178" t="s">
        <v>216</v>
      </c>
      <c r="H168" s="179">
        <v>28.76</v>
      </c>
      <c r="I168" s="180"/>
      <c r="J168" s="181">
        <f>ROUND(I168*H168,2)</f>
        <v>0</v>
      </c>
      <c r="K168" s="182"/>
      <c r="L168" s="183"/>
      <c r="M168" s="184" t="s">
        <v>1</v>
      </c>
      <c r="N168" s="185" t="s">
        <v>40</v>
      </c>
      <c r="O168" s="61"/>
      <c r="P168" s="162">
        <f>O168*H168</f>
        <v>0</v>
      </c>
      <c r="Q168" s="162">
        <v>1E-3</v>
      </c>
      <c r="R168" s="162">
        <f>Q168*H168</f>
        <v>2.8760000000000001E-2</v>
      </c>
      <c r="S168" s="162">
        <v>0</v>
      </c>
      <c r="T168" s="163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4" t="s">
        <v>136</v>
      </c>
      <c r="AT168" s="164" t="s">
        <v>133</v>
      </c>
      <c r="AU168" s="164" t="s">
        <v>84</v>
      </c>
      <c r="AY168" s="17" t="s">
        <v>119</v>
      </c>
      <c r="BE168" s="165">
        <f>IF(N168="základná",J168,0)</f>
        <v>0</v>
      </c>
      <c r="BF168" s="165">
        <f>IF(N168="znížená",J168,0)</f>
        <v>0</v>
      </c>
      <c r="BG168" s="165">
        <f>IF(N168="zákl. prenesená",J168,0)</f>
        <v>0</v>
      </c>
      <c r="BH168" s="165">
        <f>IF(N168="zníž. prenesená",J168,0)</f>
        <v>0</v>
      </c>
      <c r="BI168" s="165">
        <f>IF(N168="nulová",J168,0)</f>
        <v>0</v>
      </c>
      <c r="BJ168" s="17" t="s">
        <v>84</v>
      </c>
      <c r="BK168" s="165">
        <f>ROUND(I168*H168,2)</f>
        <v>0</v>
      </c>
      <c r="BL168" s="17" t="s">
        <v>126</v>
      </c>
      <c r="BM168" s="164" t="s">
        <v>217</v>
      </c>
    </row>
    <row r="169" spans="1:65" s="2" customFormat="1" ht="24.2" customHeight="1">
      <c r="A169" s="32"/>
      <c r="B169" s="151"/>
      <c r="C169" s="152" t="s">
        <v>222</v>
      </c>
      <c r="D169" s="152" t="s">
        <v>122</v>
      </c>
      <c r="E169" s="153" t="s">
        <v>219</v>
      </c>
      <c r="F169" s="154" t="s">
        <v>220</v>
      </c>
      <c r="G169" s="155" t="s">
        <v>130</v>
      </c>
      <c r="H169" s="156">
        <v>21</v>
      </c>
      <c r="I169" s="157"/>
      <c r="J169" s="158">
        <f>ROUND(I169*H169,2)</f>
        <v>0</v>
      </c>
      <c r="K169" s="159"/>
      <c r="L169" s="33"/>
      <c r="M169" s="160" t="s">
        <v>1</v>
      </c>
      <c r="N169" s="161" t="s">
        <v>40</v>
      </c>
      <c r="O169" s="61"/>
      <c r="P169" s="162">
        <f>O169*H169</f>
        <v>0</v>
      </c>
      <c r="Q169" s="162">
        <v>0</v>
      </c>
      <c r="R169" s="162">
        <f>Q169*H169</f>
        <v>0</v>
      </c>
      <c r="S169" s="162">
        <v>0</v>
      </c>
      <c r="T169" s="163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4" t="s">
        <v>126</v>
      </c>
      <c r="AT169" s="164" t="s">
        <v>122</v>
      </c>
      <c r="AU169" s="164" t="s">
        <v>84</v>
      </c>
      <c r="AY169" s="17" t="s">
        <v>119</v>
      </c>
      <c r="BE169" s="165">
        <f>IF(N169="základná",J169,0)</f>
        <v>0</v>
      </c>
      <c r="BF169" s="165">
        <f>IF(N169="znížená",J169,0)</f>
        <v>0</v>
      </c>
      <c r="BG169" s="165">
        <f>IF(N169="zákl. prenesená",J169,0)</f>
        <v>0</v>
      </c>
      <c r="BH169" s="165">
        <f>IF(N169="zníž. prenesená",J169,0)</f>
        <v>0</v>
      </c>
      <c r="BI169" s="165">
        <f>IF(N169="nulová",J169,0)</f>
        <v>0</v>
      </c>
      <c r="BJ169" s="17" t="s">
        <v>84</v>
      </c>
      <c r="BK169" s="165">
        <f>ROUND(I169*H169,2)</f>
        <v>0</v>
      </c>
      <c r="BL169" s="17" t="s">
        <v>126</v>
      </c>
      <c r="BM169" s="164" t="s">
        <v>221</v>
      </c>
    </row>
    <row r="170" spans="1:65" s="13" customFormat="1">
      <c r="B170" s="166"/>
      <c r="D170" s="167" t="s">
        <v>127</v>
      </c>
      <c r="E170" s="174" t="s">
        <v>1</v>
      </c>
      <c r="F170" s="168" t="s">
        <v>324</v>
      </c>
      <c r="H170" s="169">
        <v>21</v>
      </c>
      <c r="I170" s="170"/>
      <c r="L170" s="166"/>
      <c r="M170" s="171"/>
      <c r="N170" s="172"/>
      <c r="O170" s="172"/>
      <c r="P170" s="172"/>
      <c r="Q170" s="172"/>
      <c r="R170" s="172"/>
      <c r="S170" s="172"/>
      <c r="T170" s="173"/>
      <c r="AT170" s="174" t="s">
        <v>127</v>
      </c>
      <c r="AU170" s="174" t="s">
        <v>84</v>
      </c>
      <c r="AV170" s="13" t="s">
        <v>84</v>
      </c>
      <c r="AW170" s="13" t="s">
        <v>30</v>
      </c>
      <c r="AX170" s="13" t="s">
        <v>80</v>
      </c>
      <c r="AY170" s="174" t="s">
        <v>119</v>
      </c>
    </row>
    <row r="171" spans="1:65" s="2" customFormat="1" ht="24.2" customHeight="1">
      <c r="A171" s="32"/>
      <c r="B171" s="151"/>
      <c r="C171" s="152" t="s">
        <v>226</v>
      </c>
      <c r="D171" s="152" t="s">
        <v>122</v>
      </c>
      <c r="E171" s="153" t="s">
        <v>223</v>
      </c>
      <c r="F171" s="154" t="s">
        <v>224</v>
      </c>
      <c r="G171" s="155" t="s">
        <v>130</v>
      </c>
      <c r="H171" s="156">
        <v>21</v>
      </c>
      <c r="I171" s="157"/>
      <c r="J171" s="158">
        <f>ROUND(I171*H171,2)</f>
        <v>0</v>
      </c>
      <c r="K171" s="159"/>
      <c r="L171" s="33"/>
      <c r="M171" s="160" t="s">
        <v>1</v>
      </c>
      <c r="N171" s="161" t="s">
        <v>40</v>
      </c>
      <c r="O171" s="61"/>
      <c r="P171" s="162">
        <f>O171*H171</f>
        <v>0</v>
      </c>
      <c r="Q171" s="162">
        <v>0</v>
      </c>
      <c r="R171" s="162">
        <f>Q171*H171</f>
        <v>0</v>
      </c>
      <c r="S171" s="162">
        <v>0</v>
      </c>
      <c r="T171" s="163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4" t="s">
        <v>126</v>
      </c>
      <c r="AT171" s="164" t="s">
        <v>122</v>
      </c>
      <c r="AU171" s="164" t="s">
        <v>84</v>
      </c>
      <c r="AY171" s="17" t="s">
        <v>119</v>
      </c>
      <c r="BE171" s="165">
        <f>IF(N171="základná",J171,0)</f>
        <v>0</v>
      </c>
      <c r="BF171" s="165">
        <f>IF(N171="znížená",J171,0)</f>
        <v>0</v>
      </c>
      <c r="BG171" s="165">
        <f>IF(N171="zákl. prenesená",J171,0)</f>
        <v>0</v>
      </c>
      <c r="BH171" s="165">
        <f>IF(N171="zníž. prenesená",J171,0)</f>
        <v>0</v>
      </c>
      <c r="BI171" s="165">
        <f>IF(N171="nulová",J171,0)</f>
        <v>0</v>
      </c>
      <c r="BJ171" s="17" t="s">
        <v>84</v>
      </c>
      <c r="BK171" s="165">
        <f>ROUND(I171*H171,2)</f>
        <v>0</v>
      </c>
      <c r="BL171" s="17" t="s">
        <v>126</v>
      </c>
      <c r="BM171" s="164" t="s">
        <v>225</v>
      </c>
    </row>
    <row r="172" spans="1:65" s="2" customFormat="1" ht="16.5" customHeight="1">
      <c r="A172" s="32"/>
      <c r="B172" s="151"/>
      <c r="C172" s="175" t="s">
        <v>232</v>
      </c>
      <c r="D172" s="175" t="s">
        <v>133</v>
      </c>
      <c r="E172" s="176" t="s">
        <v>227</v>
      </c>
      <c r="F172" s="177" t="s">
        <v>228</v>
      </c>
      <c r="G172" s="178" t="s">
        <v>130</v>
      </c>
      <c r="H172" s="179">
        <v>21</v>
      </c>
      <c r="I172" s="180"/>
      <c r="J172" s="181">
        <f>ROUND(I172*H172,2)</f>
        <v>0</v>
      </c>
      <c r="K172" s="182"/>
      <c r="L172" s="183"/>
      <c r="M172" s="184" t="s">
        <v>1</v>
      </c>
      <c r="N172" s="185" t="s">
        <v>40</v>
      </c>
      <c r="O172" s="61"/>
      <c r="P172" s="162">
        <f>O172*H172</f>
        <v>0</v>
      </c>
      <c r="Q172" s="162">
        <v>0</v>
      </c>
      <c r="R172" s="162">
        <f>Q172*H172</f>
        <v>0</v>
      </c>
      <c r="S172" s="162">
        <v>0</v>
      </c>
      <c r="T172" s="163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4" t="s">
        <v>136</v>
      </c>
      <c r="AT172" s="164" t="s">
        <v>133</v>
      </c>
      <c r="AU172" s="164" t="s">
        <v>84</v>
      </c>
      <c r="AY172" s="17" t="s">
        <v>119</v>
      </c>
      <c r="BE172" s="165">
        <f>IF(N172="základná",J172,0)</f>
        <v>0</v>
      </c>
      <c r="BF172" s="165">
        <f>IF(N172="znížená",J172,0)</f>
        <v>0</v>
      </c>
      <c r="BG172" s="165">
        <f>IF(N172="zákl. prenesená",J172,0)</f>
        <v>0</v>
      </c>
      <c r="BH172" s="165">
        <f>IF(N172="zníž. prenesená",J172,0)</f>
        <v>0</v>
      </c>
      <c r="BI172" s="165">
        <f>IF(N172="nulová",J172,0)</f>
        <v>0</v>
      </c>
      <c r="BJ172" s="17" t="s">
        <v>84</v>
      </c>
      <c r="BK172" s="165">
        <f>ROUND(I172*H172,2)</f>
        <v>0</v>
      </c>
      <c r="BL172" s="17" t="s">
        <v>126</v>
      </c>
      <c r="BM172" s="164" t="s">
        <v>229</v>
      </c>
    </row>
    <row r="173" spans="1:65" s="12" customFormat="1" ht="22.9" customHeight="1">
      <c r="B173" s="138"/>
      <c r="D173" s="139" t="s">
        <v>73</v>
      </c>
      <c r="E173" s="149" t="s">
        <v>230</v>
      </c>
      <c r="F173" s="149" t="s">
        <v>231</v>
      </c>
      <c r="I173" s="141"/>
      <c r="J173" s="150">
        <f>BK173</f>
        <v>0</v>
      </c>
      <c r="L173" s="138"/>
      <c r="M173" s="143"/>
      <c r="N173" s="144"/>
      <c r="O173" s="144"/>
      <c r="P173" s="145">
        <f>SUM(P174:P179)</f>
        <v>0</v>
      </c>
      <c r="Q173" s="144"/>
      <c r="R173" s="145">
        <f>SUM(R174:R179)</f>
        <v>0</v>
      </c>
      <c r="S173" s="144"/>
      <c r="T173" s="146">
        <f>SUM(T174:T179)</f>
        <v>0</v>
      </c>
      <c r="AR173" s="139" t="s">
        <v>80</v>
      </c>
      <c r="AT173" s="147" t="s">
        <v>73</v>
      </c>
      <c r="AU173" s="147" t="s">
        <v>80</v>
      </c>
      <c r="AY173" s="139" t="s">
        <v>119</v>
      </c>
      <c r="BK173" s="148">
        <f>SUM(BK174:BK179)</f>
        <v>0</v>
      </c>
    </row>
    <row r="174" spans="1:65" s="2" customFormat="1" ht="24.2" customHeight="1">
      <c r="A174" s="32"/>
      <c r="B174" s="151"/>
      <c r="C174" s="152" t="s">
        <v>236</v>
      </c>
      <c r="D174" s="152" t="s">
        <v>122</v>
      </c>
      <c r="E174" s="153" t="s">
        <v>233</v>
      </c>
      <c r="F174" s="154" t="s">
        <v>234</v>
      </c>
      <c r="G174" s="155" t="s">
        <v>148</v>
      </c>
      <c r="H174" s="156">
        <v>140</v>
      </c>
      <c r="I174" s="157"/>
      <c r="J174" s="158">
        <f>ROUND(I174*H174,2)</f>
        <v>0</v>
      </c>
      <c r="K174" s="159"/>
      <c r="L174" s="33"/>
      <c r="M174" s="160" t="s">
        <v>1</v>
      </c>
      <c r="N174" s="161" t="s">
        <v>40</v>
      </c>
      <c r="O174" s="61"/>
      <c r="P174" s="162">
        <f>O174*H174</f>
        <v>0</v>
      </c>
      <c r="Q174" s="162">
        <v>0</v>
      </c>
      <c r="R174" s="162">
        <f>Q174*H174</f>
        <v>0</v>
      </c>
      <c r="S174" s="162">
        <v>0</v>
      </c>
      <c r="T174" s="163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4" t="s">
        <v>126</v>
      </c>
      <c r="AT174" s="164" t="s">
        <v>122</v>
      </c>
      <c r="AU174" s="164" t="s">
        <v>84</v>
      </c>
      <c r="AY174" s="17" t="s">
        <v>119</v>
      </c>
      <c r="BE174" s="165">
        <f>IF(N174="základná",J174,0)</f>
        <v>0</v>
      </c>
      <c r="BF174" s="165">
        <f>IF(N174="znížená",J174,0)</f>
        <v>0</v>
      </c>
      <c r="BG174" s="165">
        <f>IF(N174="zákl. prenesená",J174,0)</f>
        <v>0</v>
      </c>
      <c r="BH174" s="165">
        <f>IF(N174="zníž. prenesená",J174,0)</f>
        <v>0</v>
      </c>
      <c r="BI174" s="165">
        <f>IF(N174="nulová",J174,0)</f>
        <v>0</v>
      </c>
      <c r="BJ174" s="17" t="s">
        <v>84</v>
      </c>
      <c r="BK174" s="165">
        <f>ROUND(I174*H174,2)</f>
        <v>0</v>
      </c>
      <c r="BL174" s="17" t="s">
        <v>126</v>
      </c>
      <c r="BM174" s="164" t="s">
        <v>235</v>
      </c>
    </row>
    <row r="175" spans="1:65" s="13" customFormat="1">
      <c r="B175" s="166"/>
      <c r="D175" s="167" t="s">
        <v>127</v>
      </c>
      <c r="E175" s="174" t="s">
        <v>1</v>
      </c>
      <c r="F175" s="168" t="s">
        <v>325</v>
      </c>
      <c r="H175" s="169">
        <v>140</v>
      </c>
      <c r="I175" s="170"/>
      <c r="L175" s="166"/>
      <c r="M175" s="171"/>
      <c r="N175" s="172"/>
      <c r="O175" s="172"/>
      <c r="P175" s="172"/>
      <c r="Q175" s="172"/>
      <c r="R175" s="172"/>
      <c r="S175" s="172"/>
      <c r="T175" s="173"/>
      <c r="AT175" s="174" t="s">
        <v>127</v>
      </c>
      <c r="AU175" s="174" t="s">
        <v>84</v>
      </c>
      <c r="AV175" s="13" t="s">
        <v>84</v>
      </c>
      <c r="AW175" s="13" t="s">
        <v>30</v>
      </c>
      <c r="AX175" s="13" t="s">
        <v>80</v>
      </c>
      <c r="AY175" s="174" t="s">
        <v>119</v>
      </c>
    </row>
    <row r="176" spans="1:65" s="2" customFormat="1" ht="24.2" customHeight="1">
      <c r="A176" s="32"/>
      <c r="B176" s="151"/>
      <c r="C176" s="152" t="s">
        <v>240</v>
      </c>
      <c r="D176" s="152" t="s">
        <v>122</v>
      </c>
      <c r="E176" s="153" t="s">
        <v>237</v>
      </c>
      <c r="F176" s="154" t="s">
        <v>238</v>
      </c>
      <c r="G176" s="155" t="s">
        <v>130</v>
      </c>
      <c r="H176" s="156">
        <v>42</v>
      </c>
      <c r="I176" s="157"/>
      <c r="J176" s="158">
        <f>ROUND(I176*H176,2)</f>
        <v>0</v>
      </c>
      <c r="K176" s="159"/>
      <c r="L176" s="33"/>
      <c r="M176" s="160" t="s">
        <v>1</v>
      </c>
      <c r="N176" s="161" t="s">
        <v>40</v>
      </c>
      <c r="O176" s="61"/>
      <c r="P176" s="162">
        <f>O176*H176</f>
        <v>0</v>
      </c>
      <c r="Q176" s="162">
        <v>0</v>
      </c>
      <c r="R176" s="162">
        <f>Q176*H176</f>
        <v>0</v>
      </c>
      <c r="S176" s="162">
        <v>0</v>
      </c>
      <c r="T176" s="163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4" t="s">
        <v>126</v>
      </c>
      <c r="AT176" s="164" t="s">
        <v>122</v>
      </c>
      <c r="AU176" s="164" t="s">
        <v>84</v>
      </c>
      <c r="AY176" s="17" t="s">
        <v>119</v>
      </c>
      <c r="BE176" s="165">
        <f>IF(N176="základná",J176,0)</f>
        <v>0</v>
      </c>
      <c r="BF176" s="165">
        <f>IF(N176="znížená",J176,0)</f>
        <v>0</v>
      </c>
      <c r="BG176" s="165">
        <f>IF(N176="zákl. prenesená",J176,0)</f>
        <v>0</v>
      </c>
      <c r="BH176" s="165">
        <f>IF(N176="zníž. prenesená",J176,0)</f>
        <v>0</v>
      </c>
      <c r="BI176" s="165">
        <f>IF(N176="nulová",J176,0)</f>
        <v>0</v>
      </c>
      <c r="BJ176" s="17" t="s">
        <v>84</v>
      </c>
      <c r="BK176" s="165">
        <f>ROUND(I176*H176,2)</f>
        <v>0</v>
      </c>
      <c r="BL176" s="17" t="s">
        <v>126</v>
      </c>
      <c r="BM176" s="164" t="s">
        <v>239</v>
      </c>
    </row>
    <row r="177" spans="1:65" s="13" customFormat="1" ht="22.5">
      <c r="B177" s="166"/>
      <c r="D177" s="167" t="s">
        <v>127</v>
      </c>
      <c r="E177" s="174" t="s">
        <v>1</v>
      </c>
      <c r="F177" s="168" t="s">
        <v>326</v>
      </c>
      <c r="H177" s="169">
        <v>42</v>
      </c>
      <c r="I177" s="170"/>
      <c r="L177" s="166"/>
      <c r="M177" s="171"/>
      <c r="N177" s="172"/>
      <c r="O177" s="172"/>
      <c r="P177" s="172"/>
      <c r="Q177" s="172"/>
      <c r="R177" s="172"/>
      <c r="S177" s="172"/>
      <c r="T177" s="173"/>
      <c r="AT177" s="174" t="s">
        <v>127</v>
      </c>
      <c r="AU177" s="174" t="s">
        <v>84</v>
      </c>
      <c r="AV177" s="13" t="s">
        <v>84</v>
      </c>
      <c r="AW177" s="13" t="s">
        <v>30</v>
      </c>
      <c r="AX177" s="13" t="s">
        <v>80</v>
      </c>
      <c r="AY177" s="174" t="s">
        <v>119</v>
      </c>
    </row>
    <row r="178" spans="1:65" s="2" customFormat="1" ht="24.2" customHeight="1">
      <c r="A178" s="32"/>
      <c r="B178" s="151"/>
      <c r="C178" s="152" t="s">
        <v>244</v>
      </c>
      <c r="D178" s="152" t="s">
        <v>122</v>
      </c>
      <c r="E178" s="153" t="s">
        <v>241</v>
      </c>
      <c r="F178" s="154" t="s">
        <v>242</v>
      </c>
      <c r="G178" s="155" t="s">
        <v>130</v>
      </c>
      <c r="H178" s="156">
        <v>42</v>
      </c>
      <c r="I178" s="157"/>
      <c r="J178" s="158">
        <f>ROUND(I178*H178,2)</f>
        <v>0</v>
      </c>
      <c r="K178" s="159"/>
      <c r="L178" s="33"/>
      <c r="M178" s="160" t="s">
        <v>1</v>
      </c>
      <c r="N178" s="161" t="s">
        <v>40</v>
      </c>
      <c r="O178" s="61"/>
      <c r="P178" s="162">
        <f>O178*H178</f>
        <v>0</v>
      </c>
      <c r="Q178" s="162">
        <v>0</v>
      </c>
      <c r="R178" s="162">
        <f>Q178*H178</f>
        <v>0</v>
      </c>
      <c r="S178" s="162">
        <v>0</v>
      </c>
      <c r="T178" s="163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4" t="s">
        <v>126</v>
      </c>
      <c r="AT178" s="164" t="s">
        <v>122</v>
      </c>
      <c r="AU178" s="164" t="s">
        <v>84</v>
      </c>
      <c r="AY178" s="17" t="s">
        <v>119</v>
      </c>
      <c r="BE178" s="165">
        <f>IF(N178="základná",J178,0)</f>
        <v>0</v>
      </c>
      <c r="BF178" s="165">
        <f>IF(N178="znížená",J178,0)</f>
        <v>0</v>
      </c>
      <c r="BG178" s="165">
        <f>IF(N178="zákl. prenesená",J178,0)</f>
        <v>0</v>
      </c>
      <c r="BH178" s="165">
        <f>IF(N178="zníž. prenesená",J178,0)</f>
        <v>0</v>
      </c>
      <c r="BI178" s="165">
        <f>IF(N178="nulová",J178,0)</f>
        <v>0</v>
      </c>
      <c r="BJ178" s="17" t="s">
        <v>84</v>
      </c>
      <c r="BK178" s="165">
        <f>ROUND(I178*H178,2)</f>
        <v>0</v>
      </c>
      <c r="BL178" s="17" t="s">
        <v>126</v>
      </c>
      <c r="BM178" s="164" t="s">
        <v>243</v>
      </c>
    </row>
    <row r="179" spans="1:65" s="2" customFormat="1" ht="16.5" customHeight="1">
      <c r="A179" s="32"/>
      <c r="B179" s="151"/>
      <c r="C179" s="175" t="s">
        <v>250</v>
      </c>
      <c r="D179" s="175" t="s">
        <v>133</v>
      </c>
      <c r="E179" s="176" t="s">
        <v>245</v>
      </c>
      <c r="F179" s="177" t="s">
        <v>246</v>
      </c>
      <c r="G179" s="178" t="s">
        <v>130</v>
      </c>
      <c r="H179" s="179">
        <v>42</v>
      </c>
      <c r="I179" s="180"/>
      <c r="J179" s="181">
        <f>ROUND(I179*H179,2)</f>
        <v>0</v>
      </c>
      <c r="K179" s="182"/>
      <c r="L179" s="183"/>
      <c r="M179" s="184" t="s">
        <v>1</v>
      </c>
      <c r="N179" s="185" t="s">
        <v>40</v>
      </c>
      <c r="O179" s="61"/>
      <c r="P179" s="162">
        <f>O179*H179</f>
        <v>0</v>
      </c>
      <c r="Q179" s="162">
        <v>0</v>
      </c>
      <c r="R179" s="162">
        <f>Q179*H179</f>
        <v>0</v>
      </c>
      <c r="S179" s="162">
        <v>0</v>
      </c>
      <c r="T179" s="163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4" t="s">
        <v>136</v>
      </c>
      <c r="AT179" s="164" t="s">
        <v>133</v>
      </c>
      <c r="AU179" s="164" t="s">
        <v>84</v>
      </c>
      <c r="AY179" s="17" t="s">
        <v>119</v>
      </c>
      <c r="BE179" s="165">
        <f>IF(N179="základná",J179,0)</f>
        <v>0</v>
      </c>
      <c r="BF179" s="165">
        <f>IF(N179="znížená",J179,0)</f>
        <v>0</v>
      </c>
      <c r="BG179" s="165">
        <f>IF(N179="zákl. prenesená",J179,0)</f>
        <v>0</v>
      </c>
      <c r="BH179" s="165">
        <f>IF(N179="zníž. prenesená",J179,0)</f>
        <v>0</v>
      </c>
      <c r="BI179" s="165">
        <f>IF(N179="nulová",J179,0)</f>
        <v>0</v>
      </c>
      <c r="BJ179" s="17" t="s">
        <v>84</v>
      </c>
      <c r="BK179" s="165">
        <f>ROUND(I179*H179,2)</f>
        <v>0</v>
      </c>
      <c r="BL179" s="17" t="s">
        <v>126</v>
      </c>
      <c r="BM179" s="164" t="s">
        <v>247</v>
      </c>
    </row>
    <row r="180" spans="1:65" s="12" customFormat="1" ht="22.9" customHeight="1">
      <c r="B180" s="138"/>
      <c r="D180" s="139" t="s">
        <v>73</v>
      </c>
      <c r="E180" s="149" t="s">
        <v>248</v>
      </c>
      <c r="F180" s="149" t="s">
        <v>249</v>
      </c>
      <c r="I180" s="141"/>
      <c r="J180" s="150">
        <f>BK180</f>
        <v>0</v>
      </c>
      <c r="L180" s="138"/>
      <c r="M180" s="143"/>
      <c r="N180" s="144"/>
      <c r="O180" s="144"/>
      <c r="P180" s="145">
        <f>SUM(P181:P188)</f>
        <v>0</v>
      </c>
      <c r="Q180" s="144"/>
      <c r="R180" s="145">
        <f>SUM(R181:R188)</f>
        <v>6.9024000000000002E-2</v>
      </c>
      <c r="S180" s="144"/>
      <c r="T180" s="146">
        <f>SUM(T181:T188)</f>
        <v>0</v>
      </c>
      <c r="AR180" s="139" t="s">
        <v>80</v>
      </c>
      <c r="AT180" s="147" t="s">
        <v>73</v>
      </c>
      <c r="AU180" s="147" t="s">
        <v>80</v>
      </c>
      <c r="AY180" s="139" t="s">
        <v>119</v>
      </c>
      <c r="BK180" s="148">
        <f>SUM(BK181:BK188)</f>
        <v>0</v>
      </c>
    </row>
    <row r="181" spans="1:65" s="2" customFormat="1" ht="24.2" customHeight="1">
      <c r="A181" s="32"/>
      <c r="B181" s="151"/>
      <c r="C181" s="152" t="s">
        <v>255</v>
      </c>
      <c r="D181" s="152" t="s">
        <v>122</v>
      </c>
      <c r="E181" s="153" t="s">
        <v>251</v>
      </c>
      <c r="F181" s="154" t="s">
        <v>252</v>
      </c>
      <c r="G181" s="155" t="s">
        <v>253</v>
      </c>
      <c r="H181" s="156">
        <v>280</v>
      </c>
      <c r="I181" s="157"/>
      <c r="J181" s="158">
        <f>ROUND(I181*H181,2)</f>
        <v>0</v>
      </c>
      <c r="K181" s="159"/>
      <c r="L181" s="33"/>
      <c r="M181" s="160" t="s">
        <v>1</v>
      </c>
      <c r="N181" s="161" t="s">
        <v>40</v>
      </c>
      <c r="O181" s="61"/>
      <c r="P181" s="162">
        <f>O181*H181</f>
        <v>0</v>
      </c>
      <c r="Q181" s="162">
        <v>0</v>
      </c>
      <c r="R181" s="162">
        <f>Q181*H181</f>
        <v>0</v>
      </c>
      <c r="S181" s="162">
        <v>0</v>
      </c>
      <c r="T181" s="163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4" t="s">
        <v>126</v>
      </c>
      <c r="AT181" s="164" t="s">
        <v>122</v>
      </c>
      <c r="AU181" s="164" t="s">
        <v>84</v>
      </c>
      <c r="AY181" s="17" t="s">
        <v>119</v>
      </c>
      <c r="BE181" s="165">
        <f>IF(N181="základná",J181,0)</f>
        <v>0</v>
      </c>
      <c r="BF181" s="165">
        <f>IF(N181="znížená",J181,0)</f>
        <v>0</v>
      </c>
      <c r="BG181" s="165">
        <f>IF(N181="zákl. prenesená",J181,0)</f>
        <v>0</v>
      </c>
      <c r="BH181" s="165">
        <f>IF(N181="zníž. prenesená",J181,0)</f>
        <v>0</v>
      </c>
      <c r="BI181" s="165">
        <f>IF(N181="nulová",J181,0)</f>
        <v>0</v>
      </c>
      <c r="BJ181" s="17" t="s">
        <v>84</v>
      </c>
      <c r="BK181" s="165">
        <f>ROUND(I181*H181,2)</f>
        <v>0</v>
      </c>
      <c r="BL181" s="17" t="s">
        <v>126</v>
      </c>
      <c r="BM181" s="164" t="s">
        <v>254</v>
      </c>
    </row>
    <row r="182" spans="1:65" s="13" customFormat="1">
      <c r="B182" s="166"/>
      <c r="D182" s="167" t="s">
        <v>127</v>
      </c>
      <c r="E182" s="174" t="s">
        <v>1</v>
      </c>
      <c r="F182" s="168" t="s">
        <v>327</v>
      </c>
      <c r="H182" s="169">
        <v>280</v>
      </c>
      <c r="I182" s="170"/>
      <c r="L182" s="166"/>
      <c r="M182" s="171"/>
      <c r="N182" s="172"/>
      <c r="O182" s="172"/>
      <c r="P182" s="172"/>
      <c r="Q182" s="172"/>
      <c r="R182" s="172"/>
      <c r="S182" s="172"/>
      <c r="T182" s="173"/>
      <c r="AT182" s="174" t="s">
        <v>127</v>
      </c>
      <c r="AU182" s="174" t="s">
        <v>84</v>
      </c>
      <c r="AV182" s="13" t="s">
        <v>84</v>
      </c>
      <c r="AW182" s="13" t="s">
        <v>30</v>
      </c>
      <c r="AX182" s="13" t="s">
        <v>80</v>
      </c>
      <c r="AY182" s="174" t="s">
        <v>119</v>
      </c>
    </row>
    <row r="183" spans="1:65" s="2" customFormat="1" ht="21.75" customHeight="1">
      <c r="A183" s="32"/>
      <c r="B183" s="151"/>
      <c r="C183" s="175" t="s">
        <v>259</v>
      </c>
      <c r="D183" s="175" t="s">
        <v>133</v>
      </c>
      <c r="E183" s="176" t="s">
        <v>256</v>
      </c>
      <c r="F183" s="177" t="s">
        <v>257</v>
      </c>
      <c r="G183" s="178" t="s">
        <v>253</v>
      </c>
      <c r="H183" s="179">
        <v>282.8</v>
      </c>
      <c r="I183" s="180"/>
      <c r="J183" s="181">
        <f>ROUND(I183*H183,2)</f>
        <v>0</v>
      </c>
      <c r="K183" s="182"/>
      <c r="L183" s="183"/>
      <c r="M183" s="184" t="s">
        <v>1</v>
      </c>
      <c r="N183" s="185" t="s">
        <v>40</v>
      </c>
      <c r="O183" s="61"/>
      <c r="P183" s="162">
        <f>O183*H183</f>
        <v>0</v>
      </c>
      <c r="Q183" s="162">
        <v>2.0000000000000001E-4</v>
      </c>
      <c r="R183" s="162">
        <f>Q183*H183</f>
        <v>5.6560000000000006E-2</v>
      </c>
      <c r="S183" s="162">
        <v>0</v>
      </c>
      <c r="T183" s="163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4" t="s">
        <v>136</v>
      </c>
      <c r="AT183" s="164" t="s">
        <v>133</v>
      </c>
      <c r="AU183" s="164" t="s">
        <v>84</v>
      </c>
      <c r="AY183" s="17" t="s">
        <v>119</v>
      </c>
      <c r="BE183" s="165">
        <f>IF(N183="základná",J183,0)</f>
        <v>0</v>
      </c>
      <c r="BF183" s="165">
        <f>IF(N183="znížená",J183,0)</f>
        <v>0</v>
      </c>
      <c r="BG183" s="165">
        <f>IF(N183="zákl. prenesená",J183,0)</f>
        <v>0</v>
      </c>
      <c r="BH183" s="165">
        <f>IF(N183="zníž. prenesená",J183,0)</f>
        <v>0</v>
      </c>
      <c r="BI183" s="165">
        <f>IF(N183="nulová",J183,0)</f>
        <v>0</v>
      </c>
      <c r="BJ183" s="17" t="s">
        <v>84</v>
      </c>
      <c r="BK183" s="165">
        <f>ROUND(I183*H183,2)</f>
        <v>0</v>
      </c>
      <c r="BL183" s="17" t="s">
        <v>126</v>
      </c>
      <c r="BM183" s="164" t="s">
        <v>258</v>
      </c>
    </row>
    <row r="184" spans="1:65" s="13" customFormat="1">
      <c r="B184" s="166"/>
      <c r="D184" s="167" t="s">
        <v>127</v>
      </c>
      <c r="F184" s="168" t="s">
        <v>328</v>
      </c>
      <c r="H184" s="169">
        <v>282.8</v>
      </c>
      <c r="I184" s="170"/>
      <c r="L184" s="166"/>
      <c r="M184" s="171"/>
      <c r="N184" s="172"/>
      <c r="O184" s="172"/>
      <c r="P184" s="172"/>
      <c r="Q184" s="172"/>
      <c r="R184" s="172"/>
      <c r="S184" s="172"/>
      <c r="T184" s="173"/>
      <c r="AT184" s="174" t="s">
        <v>127</v>
      </c>
      <c r="AU184" s="174" t="s">
        <v>84</v>
      </c>
      <c r="AV184" s="13" t="s">
        <v>84</v>
      </c>
      <c r="AW184" s="13" t="s">
        <v>3</v>
      </c>
      <c r="AX184" s="13" t="s">
        <v>80</v>
      </c>
      <c r="AY184" s="174" t="s">
        <v>119</v>
      </c>
    </row>
    <row r="185" spans="1:65" s="2" customFormat="1" ht="24.2" customHeight="1">
      <c r="A185" s="32"/>
      <c r="B185" s="151"/>
      <c r="C185" s="152" t="s">
        <v>264</v>
      </c>
      <c r="D185" s="152" t="s">
        <v>122</v>
      </c>
      <c r="E185" s="153" t="s">
        <v>260</v>
      </c>
      <c r="F185" s="154" t="s">
        <v>261</v>
      </c>
      <c r="G185" s="155" t="s">
        <v>186</v>
      </c>
      <c r="H185" s="156">
        <v>15.2</v>
      </c>
      <c r="I185" s="157"/>
      <c r="J185" s="158">
        <f>ROUND(I185*H185,2)</f>
        <v>0</v>
      </c>
      <c r="K185" s="159"/>
      <c r="L185" s="33"/>
      <c r="M185" s="160" t="s">
        <v>1</v>
      </c>
      <c r="N185" s="161" t="s">
        <v>40</v>
      </c>
      <c r="O185" s="61"/>
      <c r="P185" s="162">
        <f>O185*H185</f>
        <v>0</v>
      </c>
      <c r="Q185" s="162">
        <v>0</v>
      </c>
      <c r="R185" s="162">
        <f>Q185*H185</f>
        <v>0</v>
      </c>
      <c r="S185" s="162">
        <v>0</v>
      </c>
      <c r="T185" s="163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4" t="s">
        <v>126</v>
      </c>
      <c r="AT185" s="164" t="s">
        <v>122</v>
      </c>
      <c r="AU185" s="164" t="s">
        <v>84</v>
      </c>
      <c r="AY185" s="17" t="s">
        <v>119</v>
      </c>
      <c r="BE185" s="165">
        <f>IF(N185="základná",J185,0)</f>
        <v>0</v>
      </c>
      <c r="BF185" s="165">
        <f>IF(N185="znížená",J185,0)</f>
        <v>0</v>
      </c>
      <c r="BG185" s="165">
        <f>IF(N185="zákl. prenesená",J185,0)</f>
        <v>0</v>
      </c>
      <c r="BH185" s="165">
        <f>IF(N185="zníž. prenesená",J185,0)</f>
        <v>0</v>
      </c>
      <c r="BI185" s="165">
        <f>IF(N185="nulová",J185,0)</f>
        <v>0</v>
      </c>
      <c r="BJ185" s="17" t="s">
        <v>84</v>
      </c>
      <c r="BK185" s="165">
        <f>ROUND(I185*H185,2)</f>
        <v>0</v>
      </c>
      <c r="BL185" s="17" t="s">
        <v>126</v>
      </c>
      <c r="BM185" s="164" t="s">
        <v>262</v>
      </c>
    </row>
    <row r="186" spans="1:65" s="14" customFormat="1">
      <c r="B186" s="186"/>
      <c r="D186" s="167" t="s">
        <v>127</v>
      </c>
      <c r="E186" s="187" t="s">
        <v>1</v>
      </c>
      <c r="F186" s="188" t="s">
        <v>263</v>
      </c>
      <c r="H186" s="187" t="s">
        <v>1</v>
      </c>
      <c r="I186" s="189"/>
      <c r="L186" s="186"/>
      <c r="M186" s="190"/>
      <c r="N186" s="191"/>
      <c r="O186" s="191"/>
      <c r="P186" s="191"/>
      <c r="Q186" s="191"/>
      <c r="R186" s="191"/>
      <c r="S186" s="191"/>
      <c r="T186" s="192"/>
      <c r="AT186" s="187" t="s">
        <v>127</v>
      </c>
      <c r="AU186" s="187" t="s">
        <v>84</v>
      </c>
      <c r="AV186" s="14" t="s">
        <v>80</v>
      </c>
      <c r="AW186" s="14" t="s">
        <v>30</v>
      </c>
      <c r="AX186" s="14" t="s">
        <v>74</v>
      </c>
      <c r="AY186" s="187" t="s">
        <v>119</v>
      </c>
    </row>
    <row r="187" spans="1:65" s="13" customFormat="1">
      <c r="B187" s="166"/>
      <c r="D187" s="167" t="s">
        <v>127</v>
      </c>
      <c r="E187" s="174" t="s">
        <v>1</v>
      </c>
      <c r="F187" s="168" t="s">
        <v>329</v>
      </c>
      <c r="H187" s="169">
        <v>15.2</v>
      </c>
      <c r="I187" s="170"/>
      <c r="L187" s="166"/>
      <c r="M187" s="171"/>
      <c r="N187" s="172"/>
      <c r="O187" s="172"/>
      <c r="P187" s="172"/>
      <c r="Q187" s="172"/>
      <c r="R187" s="172"/>
      <c r="S187" s="172"/>
      <c r="T187" s="173"/>
      <c r="AT187" s="174" t="s">
        <v>127</v>
      </c>
      <c r="AU187" s="174" t="s">
        <v>84</v>
      </c>
      <c r="AV187" s="13" t="s">
        <v>84</v>
      </c>
      <c r="AW187" s="13" t="s">
        <v>30</v>
      </c>
      <c r="AX187" s="13" t="s">
        <v>80</v>
      </c>
      <c r="AY187" s="174" t="s">
        <v>119</v>
      </c>
    </row>
    <row r="188" spans="1:65" s="2" customFormat="1" ht="16.5" customHeight="1">
      <c r="A188" s="32"/>
      <c r="B188" s="151"/>
      <c r="C188" s="175" t="s">
        <v>269</v>
      </c>
      <c r="D188" s="175" t="s">
        <v>133</v>
      </c>
      <c r="E188" s="176" t="s">
        <v>265</v>
      </c>
      <c r="F188" s="177" t="s">
        <v>296</v>
      </c>
      <c r="G188" s="178" t="s">
        <v>186</v>
      </c>
      <c r="H188" s="179">
        <v>15.2</v>
      </c>
      <c r="I188" s="180"/>
      <c r="J188" s="181">
        <f>ROUND(I188*H188,2)</f>
        <v>0</v>
      </c>
      <c r="K188" s="182"/>
      <c r="L188" s="183"/>
      <c r="M188" s="184" t="s">
        <v>1</v>
      </c>
      <c r="N188" s="185" t="s">
        <v>40</v>
      </c>
      <c r="O188" s="61"/>
      <c r="P188" s="162">
        <f>O188*H188</f>
        <v>0</v>
      </c>
      <c r="Q188" s="162">
        <v>8.1999999999999998E-4</v>
      </c>
      <c r="R188" s="162">
        <f>Q188*H188</f>
        <v>1.2463999999999999E-2</v>
      </c>
      <c r="S188" s="162">
        <v>0</v>
      </c>
      <c r="T188" s="163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4" t="s">
        <v>136</v>
      </c>
      <c r="AT188" s="164" t="s">
        <v>133</v>
      </c>
      <c r="AU188" s="164" t="s">
        <v>84</v>
      </c>
      <c r="AY188" s="17" t="s">
        <v>119</v>
      </c>
      <c r="BE188" s="165">
        <f>IF(N188="základná",J188,0)</f>
        <v>0</v>
      </c>
      <c r="BF188" s="165">
        <f>IF(N188="znížená",J188,0)</f>
        <v>0</v>
      </c>
      <c r="BG188" s="165">
        <f>IF(N188="zákl. prenesená",J188,0)</f>
        <v>0</v>
      </c>
      <c r="BH188" s="165">
        <f>IF(N188="zníž. prenesená",J188,0)</f>
        <v>0</v>
      </c>
      <c r="BI188" s="165">
        <f>IF(N188="nulová",J188,0)</f>
        <v>0</v>
      </c>
      <c r="BJ188" s="17" t="s">
        <v>84</v>
      </c>
      <c r="BK188" s="165">
        <f>ROUND(I188*H188,2)</f>
        <v>0</v>
      </c>
      <c r="BL188" s="17" t="s">
        <v>126</v>
      </c>
      <c r="BM188" s="164" t="s">
        <v>266</v>
      </c>
    </row>
    <row r="189" spans="1:65" s="12" customFormat="1" ht="25.9" customHeight="1">
      <c r="B189" s="138"/>
      <c r="D189" s="139" t="s">
        <v>73</v>
      </c>
      <c r="E189" s="140" t="s">
        <v>267</v>
      </c>
      <c r="F189" s="140" t="s">
        <v>268</v>
      </c>
      <c r="I189" s="141"/>
      <c r="J189" s="142">
        <f>BK189</f>
        <v>0</v>
      </c>
      <c r="L189" s="138"/>
      <c r="M189" s="143"/>
      <c r="N189" s="144"/>
      <c r="O189" s="144"/>
      <c r="P189" s="145">
        <f>P190</f>
        <v>0</v>
      </c>
      <c r="Q189" s="144"/>
      <c r="R189" s="145">
        <f>R190</f>
        <v>0</v>
      </c>
      <c r="S189" s="144"/>
      <c r="T189" s="146">
        <f>T190</f>
        <v>0</v>
      </c>
      <c r="AR189" s="139" t="s">
        <v>141</v>
      </c>
      <c r="AT189" s="147" t="s">
        <v>73</v>
      </c>
      <c r="AU189" s="147" t="s">
        <v>74</v>
      </c>
      <c r="AY189" s="139" t="s">
        <v>119</v>
      </c>
      <c r="BK189" s="148">
        <f>BK190</f>
        <v>0</v>
      </c>
    </row>
    <row r="190" spans="1:65" s="2" customFormat="1" ht="24.2" customHeight="1">
      <c r="A190" s="32"/>
      <c r="B190" s="151"/>
      <c r="C190" s="152" t="s">
        <v>301</v>
      </c>
      <c r="D190" s="152" t="s">
        <v>122</v>
      </c>
      <c r="E190" s="153" t="s">
        <v>270</v>
      </c>
      <c r="F190" s="154" t="s">
        <v>271</v>
      </c>
      <c r="G190" s="155" t="s">
        <v>272</v>
      </c>
      <c r="H190" s="156">
        <v>1</v>
      </c>
      <c r="I190" s="157"/>
      <c r="J190" s="158">
        <f>ROUND(I190*H190,2)</f>
        <v>0</v>
      </c>
      <c r="K190" s="159"/>
      <c r="L190" s="33"/>
      <c r="M190" s="201" t="s">
        <v>1</v>
      </c>
      <c r="N190" s="202" t="s">
        <v>40</v>
      </c>
      <c r="O190" s="203"/>
      <c r="P190" s="204">
        <f>O190*H190</f>
        <v>0</v>
      </c>
      <c r="Q190" s="204">
        <v>0</v>
      </c>
      <c r="R190" s="204">
        <f>Q190*H190</f>
        <v>0</v>
      </c>
      <c r="S190" s="204">
        <v>0</v>
      </c>
      <c r="T190" s="205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4" t="s">
        <v>273</v>
      </c>
      <c r="AT190" s="164" t="s">
        <v>122</v>
      </c>
      <c r="AU190" s="164" t="s">
        <v>80</v>
      </c>
      <c r="AY190" s="17" t="s">
        <v>119</v>
      </c>
      <c r="BE190" s="165">
        <f>IF(N190="základná",J190,0)</f>
        <v>0</v>
      </c>
      <c r="BF190" s="165">
        <f>IF(N190="znížená",J190,0)</f>
        <v>0</v>
      </c>
      <c r="BG190" s="165">
        <f>IF(N190="zákl. prenesená",J190,0)</f>
        <v>0</v>
      </c>
      <c r="BH190" s="165">
        <f>IF(N190="zníž. prenesená",J190,0)</f>
        <v>0</v>
      </c>
      <c r="BI190" s="165">
        <f>IF(N190="nulová",J190,0)</f>
        <v>0</v>
      </c>
      <c r="BJ190" s="17" t="s">
        <v>84</v>
      </c>
      <c r="BK190" s="165">
        <f>ROUND(I190*H190,2)</f>
        <v>0</v>
      </c>
      <c r="BL190" s="17" t="s">
        <v>273</v>
      </c>
      <c r="BM190" s="164" t="s">
        <v>330</v>
      </c>
    </row>
    <row r="191" spans="1:65" s="2" customFormat="1" ht="6.95" customHeight="1">
      <c r="A191" s="32"/>
      <c r="B191" s="50"/>
      <c r="C191" s="51"/>
      <c r="D191" s="51"/>
      <c r="E191" s="51"/>
      <c r="F191" s="51"/>
      <c r="G191" s="51"/>
      <c r="H191" s="51"/>
      <c r="I191" s="51"/>
      <c r="J191" s="51"/>
      <c r="K191" s="51"/>
      <c r="L191" s="33"/>
      <c r="M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</row>
  </sheetData>
  <autoFilter ref="C124:K190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časť 2</vt:lpstr>
      <vt:lpstr>030-02 - Náhradná výsadba...</vt:lpstr>
      <vt:lpstr>030-05 - Náhradná výsadba...</vt:lpstr>
      <vt:lpstr>'030-02 - Náhradná výsadba...'!Názvy_tlače</vt:lpstr>
      <vt:lpstr>'030-05 - Náhradná výsadba...'!Názvy_tlače</vt:lpstr>
      <vt:lpstr>'Rekapitulácia časť 2'!Názvy_tlače</vt:lpstr>
      <vt:lpstr>'030-02 - Náhradná výsadba...'!Oblasť_tlače</vt:lpstr>
      <vt:lpstr>'030-05 - Náhradná výsadba...'!Oblasť_tlače</vt:lpstr>
      <vt:lpstr>'Rekapitulácia časť 2'!Oblasť_tlače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Tóthová</dc:creator>
  <cp:lastModifiedBy>Vasko, Martin</cp:lastModifiedBy>
  <dcterms:created xsi:type="dcterms:W3CDTF">2021-07-27T10:54:04Z</dcterms:created>
  <dcterms:modified xsi:type="dcterms:W3CDTF">2021-12-20T08:15:08Z</dcterms:modified>
</cp:coreProperties>
</file>