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:\Josephine 2022\PLZ\stavebna praca\IROP\PLZ_IROP_SOŠ HSaO BB\odpoved na ziadost o napravu\"/>
    </mc:Choice>
  </mc:AlternateContent>
  <xr:revisionPtr revIDLastSave="0" documentId="8_{63C9DD45-B1EE-4B0A-8511-3DD76BC67658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Rekapitulácia stavby" sheetId="1" state="veryHidden" r:id="rId1"/>
    <sheet name="2021-37 - Nadstavba SOŠHS..." sheetId="2" r:id="rId2"/>
  </sheets>
  <definedNames>
    <definedName name="_xlnm._FilterDatabase" localSheetId="1" hidden="1">'2021-37 - Nadstavba SOŠHS...'!$C$136:$K$370</definedName>
    <definedName name="_xlnm.Print_Titles" localSheetId="1">'2021-37 - Nadstavba SOŠHS...'!$136:$136</definedName>
    <definedName name="_xlnm.Print_Titles" localSheetId="0">'Rekapitulácia stavby'!$92:$92</definedName>
    <definedName name="_xlnm.Print_Area" localSheetId="1">'2021-37 - Nadstavba SOŠHS...'!$C$4:$J$76,'2021-37 - Nadstavba SOŠHS...'!$C$82:$J$120,'2021-37 - Nadstavba SOŠHS...'!$C$126:$J$370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/>
  <c r="J33" i="2"/>
  <c r="AX95" i="1" s="1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7" i="2"/>
  <c r="BH367" i="2"/>
  <c r="BG367" i="2"/>
  <c r="BE367" i="2"/>
  <c r="T367" i="2"/>
  <c r="R367" i="2"/>
  <c r="P367" i="2"/>
  <c r="BI366" i="2"/>
  <c r="BH366" i="2"/>
  <c r="BG366" i="2"/>
  <c r="BE366" i="2"/>
  <c r="T366" i="2"/>
  <c r="R366" i="2"/>
  <c r="P366" i="2"/>
  <c r="BI365" i="2"/>
  <c r="BH365" i="2"/>
  <c r="BG365" i="2"/>
  <c r="BE365" i="2"/>
  <c r="T365" i="2"/>
  <c r="R365" i="2"/>
  <c r="P365" i="2"/>
  <c r="BI364" i="2"/>
  <c r="BH364" i="2"/>
  <c r="BG364" i="2"/>
  <c r="BE364" i="2"/>
  <c r="T364" i="2"/>
  <c r="R364" i="2"/>
  <c r="P364" i="2"/>
  <c r="BI363" i="2"/>
  <c r="BH363" i="2"/>
  <c r="BG363" i="2"/>
  <c r="BE363" i="2"/>
  <c r="T363" i="2"/>
  <c r="R363" i="2"/>
  <c r="P363" i="2"/>
  <c r="BI361" i="2"/>
  <c r="BH361" i="2"/>
  <c r="BG361" i="2"/>
  <c r="BE361" i="2"/>
  <c r="T361" i="2"/>
  <c r="R361" i="2"/>
  <c r="P361" i="2"/>
  <c r="BI360" i="2"/>
  <c r="BH360" i="2"/>
  <c r="BG360" i="2"/>
  <c r="BE360" i="2"/>
  <c r="T360" i="2"/>
  <c r="R360" i="2"/>
  <c r="P360" i="2"/>
  <c r="BI357" i="2"/>
  <c r="BH357" i="2"/>
  <c r="BG357" i="2"/>
  <c r="BE357" i="2"/>
  <c r="T357" i="2"/>
  <c r="R357" i="2"/>
  <c r="P357" i="2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8" i="2"/>
  <c r="BH328" i="2"/>
  <c r="BG328" i="2"/>
  <c r="BE328" i="2"/>
  <c r="T328" i="2"/>
  <c r="T327" i="2" s="1"/>
  <c r="R328" i="2"/>
  <c r="R327" i="2"/>
  <c r="P328" i="2"/>
  <c r="P327" i="2" s="1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T231" i="2"/>
  <c r="R232" i="2"/>
  <c r="R231" i="2"/>
  <c r="P232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T161" i="2" s="1"/>
  <c r="T148" i="2" s="1"/>
  <c r="R162" i="2"/>
  <c r="R161" i="2"/>
  <c r="P162" i="2"/>
  <c r="P161" i="2" s="1"/>
  <c r="P148" i="2" s="1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R148" i="2" s="1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T139" i="2"/>
  <c r="R140" i="2"/>
  <c r="R139" i="2"/>
  <c r="P140" i="2"/>
  <c r="P139" i="2"/>
  <c r="J134" i="2"/>
  <c r="J133" i="2"/>
  <c r="F133" i="2"/>
  <c r="F131" i="2"/>
  <c r="E129" i="2"/>
  <c r="J90" i="2"/>
  <c r="J89" i="2"/>
  <c r="F89" i="2"/>
  <c r="F87" i="2"/>
  <c r="E85" i="2"/>
  <c r="J16" i="2"/>
  <c r="E16" i="2"/>
  <c r="F134" i="2" s="1"/>
  <c r="J15" i="2"/>
  <c r="J10" i="2"/>
  <c r="J131" i="2"/>
  <c r="L90" i="1"/>
  <c r="AM90" i="1"/>
  <c r="AM89" i="1"/>
  <c r="L89" i="1"/>
  <c r="AM87" i="1"/>
  <c r="L87" i="1"/>
  <c r="L85" i="1"/>
  <c r="L84" i="1"/>
  <c r="J370" i="2"/>
  <c r="J367" i="2"/>
  <c r="BK360" i="2"/>
  <c r="BK343" i="2"/>
  <c r="J337" i="2"/>
  <c r="J326" i="2"/>
  <c r="BK309" i="2"/>
  <c r="J302" i="2"/>
  <c r="BK293" i="2"/>
  <c r="J286" i="2"/>
  <c r="BK279" i="2"/>
  <c r="J270" i="2"/>
  <c r="BK263" i="2"/>
  <c r="J258" i="2"/>
  <c r="BK249" i="2"/>
  <c r="J242" i="2"/>
  <c r="BK234" i="2"/>
  <c r="BK222" i="2"/>
  <c r="BK214" i="2"/>
  <c r="BK205" i="2"/>
  <c r="J201" i="2"/>
  <c r="J194" i="2"/>
  <c r="BK183" i="2"/>
  <c r="J176" i="2"/>
  <c r="BK165" i="2"/>
  <c r="BK159" i="2"/>
  <c r="BK145" i="2"/>
  <c r="BK361" i="2"/>
  <c r="BK347" i="2"/>
  <c r="BK336" i="2"/>
  <c r="BK323" i="2"/>
  <c r="J315" i="2"/>
  <c r="J310" i="2"/>
  <c r="J301" i="2"/>
  <c r="J290" i="2"/>
  <c r="BK281" i="2"/>
  <c r="BK275" i="2"/>
  <c r="J268" i="2"/>
  <c r="BK260" i="2"/>
  <c r="BK256" i="2"/>
  <c r="BK243" i="2"/>
  <c r="J236" i="2"/>
  <c r="BK229" i="2"/>
  <c r="J221" i="2"/>
  <c r="J215" i="2"/>
  <c r="J208" i="2"/>
  <c r="BK197" i="2"/>
  <c r="BK189" i="2"/>
  <c r="J179" i="2"/>
  <c r="BK169" i="2"/>
  <c r="BK162" i="2"/>
  <c r="BK151" i="2"/>
  <c r="BK143" i="2"/>
  <c r="J369" i="2"/>
  <c r="BK364" i="2"/>
  <c r="BK352" i="2"/>
  <c r="BK345" i="2"/>
  <c r="J336" i="2"/>
  <c r="BK330" i="2"/>
  <c r="BK318" i="2"/>
  <c r="J312" i="2"/>
  <c r="BK307" i="2"/>
  <c r="BK294" i="2"/>
  <c r="BK288" i="2"/>
  <c r="J276" i="2"/>
  <c r="BK270" i="2"/>
  <c r="J264" i="2"/>
  <c r="BK250" i="2"/>
  <c r="J240" i="2"/>
  <c r="J230" i="2"/>
  <c r="BK219" i="2"/>
  <c r="J209" i="2"/>
  <c r="BK199" i="2"/>
  <c r="J191" i="2"/>
  <c r="J183" i="2"/>
  <c r="J175" i="2"/>
  <c r="J169" i="2"/>
  <c r="BK149" i="2"/>
  <c r="BK363" i="2"/>
  <c r="J355" i="2"/>
  <c r="J345" i="2"/>
  <c r="BK335" i="2"/>
  <c r="BK325" i="2"/>
  <c r="J318" i="2"/>
  <c r="J307" i="2"/>
  <c r="BK299" i="2"/>
  <c r="BK295" i="2"/>
  <c r="J291" i="2"/>
  <c r="J281" i="2"/>
  <c r="J274" i="2"/>
  <c r="J252" i="2"/>
  <c r="J246" i="2"/>
  <c r="BK240" i="2"/>
  <c r="BK221" i="2"/>
  <c r="J211" i="2"/>
  <c r="J205" i="2"/>
  <c r="J189" i="2"/>
  <c r="BK181" i="2"/>
  <c r="BK176" i="2"/>
  <c r="J170" i="2"/>
  <c r="J157" i="2"/>
  <c r="J153" i="2"/>
  <c r="BK147" i="2"/>
  <c r="AS94" i="1"/>
  <c r="BK369" i="2"/>
  <c r="J364" i="2"/>
  <c r="BK356" i="2"/>
  <c r="J341" i="2"/>
  <c r="BK331" i="2"/>
  <c r="J325" i="2"/>
  <c r="BK308" i="2"/>
  <c r="J300" i="2"/>
  <c r="J287" i="2"/>
  <c r="J282" i="2"/>
  <c r="BK273" i="2"/>
  <c r="BK268" i="2"/>
  <c r="J260" i="2"/>
  <c r="J256" i="2"/>
  <c r="J244" i="2"/>
  <c r="J235" i="2"/>
  <c r="J224" i="2"/>
  <c r="BK216" i="2"/>
  <c r="BK206" i="2"/>
  <c r="J202" i="2"/>
  <c r="J197" i="2"/>
  <c r="J187" i="2"/>
  <c r="J178" i="2"/>
  <c r="J171" i="2"/>
  <c r="J164" i="2"/>
  <c r="BK153" i="2"/>
  <c r="J142" i="2"/>
  <c r="BK354" i="2"/>
  <c r="BK341" i="2"/>
  <c r="J332" i="2"/>
  <c r="BK322" i="2"/>
  <c r="J314" i="2"/>
  <c r="J306" i="2"/>
  <c r="J299" i="2"/>
  <c r="J288" i="2"/>
  <c r="J280" i="2"/>
  <c r="BK272" i="2"/>
  <c r="J262" i="2"/>
  <c r="BK258" i="2"/>
  <c r="BK254" i="2"/>
  <c r="J250" i="2"/>
  <c r="BK242" i="2"/>
  <c r="BK230" i="2"/>
  <c r="J222" i="2"/>
  <c r="J214" i="2"/>
  <c r="BK207" i="2"/>
  <c r="BK201" i="2"/>
  <c r="BK188" i="2"/>
  <c r="BK175" i="2"/>
  <c r="BK168" i="2"/>
  <c r="BK156" i="2"/>
  <c r="BK152" i="2"/>
  <c r="J146" i="2"/>
  <c r="J368" i="2"/>
  <c r="J356" i="2"/>
  <c r="BK350" i="2"/>
  <c r="J343" i="2"/>
  <c r="BK333" i="2"/>
  <c r="J324" i="2"/>
  <c r="J317" i="2"/>
  <c r="J311" i="2"/>
  <c r="BK304" i="2"/>
  <c r="J293" i="2"/>
  <c r="BK285" i="2"/>
  <c r="J275" i="2"/>
  <c r="BK269" i="2"/>
  <c r="BK262" i="2"/>
  <c r="J245" i="2"/>
  <c r="BK237" i="2"/>
  <c r="BK227" i="2"/>
  <c r="J218" i="2"/>
  <c r="J207" i="2"/>
  <c r="BK198" i="2"/>
  <c r="J190" i="2"/>
  <c r="J181" i="2"/>
  <c r="BK170" i="2"/>
  <c r="BK160" i="2"/>
  <c r="J145" i="2"/>
  <c r="J361" i="2"/>
  <c r="J352" i="2"/>
  <c r="BK346" i="2"/>
  <c r="J333" i="2"/>
  <c r="J323" i="2"/>
  <c r="BK319" i="2"/>
  <c r="BK312" i="2"/>
  <c r="BK303" i="2"/>
  <c r="BK297" i="2"/>
  <c r="BK289" i="2"/>
  <c r="BK284" i="2"/>
  <c r="BK276" i="2"/>
  <c r="BK259" i="2"/>
  <c r="J247" i="2"/>
  <c r="J243" i="2"/>
  <c r="J228" i="2"/>
  <c r="BK218" i="2"/>
  <c r="BK208" i="2"/>
  <c r="J196" i="2"/>
  <c r="J185" i="2"/>
  <c r="BK178" i="2"/>
  <c r="BK173" i="2"/>
  <c r="J166" i="2"/>
  <c r="J155" i="2"/>
  <c r="J150" i="2"/>
  <c r="J143" i="2"/>
  <c r="BK370" i="2"/>
  <c r="BK365" i="2"/>
  <c r="J347" i="2"/>
  <c r="BK340" i="2"/>
  <c r="BK328" i="2"/>
  <c r="BK313" i="2"/>
  <c r="BK306" i="2"/>
  <c r="BK301" i="2"/>
  <c r="J289" i="2"/>
  <c r="BK283" i="2"/>
  <c r="BK274" i="2"/>
  <c r="J267" i="2"/>
  <c r="J259" i="2"/>
  <c r="J255" i="2"/>
  <c r="J237" i="2"/>
  <c r="J232" i="2"/>
  <c r="J220" i="2"/>
  <c r="J210" i="2"/>
  <c r="J204" i="2"/>
  <c r="BK200" i="2"/>
  <c r="J188" i="2"/>
  <c r="J182" i="2"/>
  <c r="J172" i="2"/>
  <c r="BK166" i="2"/>
  <c r="J160" i="2"/>
  <c r="J152" i="2"/>
  <c r="J366" i="2"/>
  <c r="J351" i="2"/>
  <c r="J339" i="2"/>
  <c r="J328" i="2"/>
  <c r="J319" i="2"/>
  <c r="J313" i="2"/>
  <c r="J305" i="2"/>
  <c r="J295" i="2"/>
  <c r="J284" i="2"/>
  <c r="J279" i="2"/>
  <c r="J271" i="2"/>
  <c r="BK264" i="2"/>
  <c r="BK255" i="2"/>
  <c r="J251" i="2"/>
  <c r="BK241" i="2"/>
  <c r="BK235" i="2"/>
  <c r="BK228" i="2"/>
  <c r="J219" i="2"/>
  <c r="BK209" i="2"/>
  <c r="J203" i="2"/>
  <c r="BK191" i="2"/>
  <c r="BK185" i="2"/>
  <c r="J174" i="2"/>
  <c r="BK167" i="2"/>
  <c r="BK155" i="2"/>
  <c r="BK150" i="2"/>
  <c r="BK140" i="2"/>
  <c r="BK367" i="2"/>
  <c r="BK357" i="2"/>
  <c r="BK351" i="2"/>
  <c r="J344" i="2"/>
  <c r="J335" i="2"/>
  <c r="BK320" i="2"/>
  <c r="J316" i="2"/>
  <c r="BK310" i="2"/>
  <c r="J303" i="2"/>
  <c r="BK291" i="2"/>
  <c r="BK282" i="2"/>
  <c r="BK271" i="2"/>
  <c r="BK267" i="2"/>
  <c r="J254" i="2"/>
  <c r="BK247" i="2"/>
  <c r="J238" i="2"/>
  <c r="BK224" i="2"/>
  <c r="BK215" i="2"/>
  <c r="BK202" i="2"/>
  <c r="BK196" i="2"/>
  <c r="BK186" i="2"/>
  <c r="BK182" i="2"/>
  <c r="BK171" i="2"/>
  <c r="J159" i="2"/>
  <c r="BK146" i="2"/>
  <c r="BK366" i="2"/>
  <c r="J357" i="2"/>
  <c r="J349" i="2"/>
  <c r="J340" i="2"/>
  <c r="BK326" i="2"/>
  <c r="J320" i="2"/>
  <c r="BK316" i="2"/>
  <c r="J308" i="2"/>
  <c r="BK300" i="2"/>
  <c r="J294" i="2"/>
  <c r="BK287" i="2"/>
  <c r="BK277" i="2"/>
  <c r="J265" i="2"/>
  <c r="J249" i="2"/>
  <c r="BK244" i="2"/>
  <c r="J227" i="2"/>
  <c r="BK220" i="2"/>
  <c r="BK210" i="2"/>
  <c r="J199" i="2"/>
  <c r="BK190" i="2"/>
  <c r="J184" i="2"/>
  <c r="J177" i="2"/>
  <c r="BK172" i="2"/>
  <c r="BK158" i="2"/>
  <c r="J154" i="2"/>
  <c r="J149" i="2"/>
  <c r="J140" i="2"/>
  <c r="BK368" i="2"/>
  <c r="J363" i="2"/>
  <c r="J346" i="2"/>
  <c r="BK339" i="2"/>
  <c r="J330" i="2"/>
  <c r="J321" i="2"/>
  <c r="J304" i="2"/>
  <c r="J297" i="2"/>
  <c r="J285" i="2"/>
  <c r="BK280" i="2"/>
  <c r="J272" i="2"/>
  <c r="BK261" i="2"/>
  <c r="BK257" i="2"/>
  <c r="BK246" i="2"/>
  <c r="BK236" i="2"/>
  <c r="J225" i="2"/>
  <c r="J217" i="2"/>
  <c r="BK211" i="2"/>
  <c r="BK203" i="2"/>
  <c r="J198" i="2"/>
  <c r="J195" i="2"/>
  <c r="J186" i="2"/>
  <c r="BK177" i="2"/>
  <c r="J168" i="2"/>
  <c r="J162" i="2"/>
  <c r="J158" i="2"/>
  <c r="J144" i="2"/>
  <c r="BK355" i="2"/>
  <c r="BK344" i="2"/>
  <c r="BK337" i="2"/>
  <c r="BK324" i="2"/>
  <c r="BK317" i="2"/>
  <c r="BK311" i="2"/>
  <c r="BK302" i="2"/>
  <c r="BK292" i="2"/>
  <c r="J283" i="2"/>
  <c r="J277" i="2"/>
  <c r="J269" i="2"/>
  <c r="J261" i="2"/>
  <c r="J257" i="2"/>
  <c r="BK252" i="2"/>
  <c r="BK248" i="2"/>
  <c r="BK238" i="2"/>
  <c r="BK232" i="2"/>
  <c r="BK225" i="2"/>
  <c r="J216" i="2"/>
  <c r="J212" i="2"/>
  <c r="J206" i="2"/>
  <c r="BK195" i="2"/>
  <c r="BK180" i="2"/>
  <c r="J173" i="2"/>
  <c r="BK164" i="2"/>
  <c r="BK154" i="2"/>
  <c r="J147" i="2"/>
  <c r="J365" i="2"/>
  <c r="J354" i="2"/>
  <c r="BK349" i="2"/>
  <c r="J342" i="2"/>
  <c r="BK332" i="2"/>
  <c r="J322" i="2"/>
  <c r="BK315" i="2"/>
  <c r="J309" i="2"/>
  <c r="BK298" i="2"/>
  <c r="BK290" i="2"/>
  <c r="BK278" i="2"/>
  <c r="J273" i="2"/>
  <c r="BK265" i="2"/>
  <c r="BK251" i="2"/>
  <c r="J241" i="2"/>
  <c r="J234" i="2"/>
  <c r="BK223" i="2"/>
  <c r="BK212" i="2"/>
  <c r="J200" i="2"/>
  <c r="BK194" i="2"/>
  <c r="BK184" i="2"/>
  <c r="BK179" i="2"/>
  <c r="J165" i="2"/>
  <c r="BK157" i="2"/>
  <c r="BK142" i="2"/>
  <c r="J360" i="2"/>
  <c r="J350" i="2"/>
  <c r="BK342" i="2"/>
  <c r="J331" i="2"/>
  <c r="BK321" i="2"/>
  <c r="BK314" i="2"/>
  <c r="BK305" i="2"/>
  <c r="J298" i="2"/>
  <c r="J292" i="2"/>
  <c r="BK286" i="2"/>
  <c r="J278" i="2"/>
  <c r="J263" i="2"/>
  <c r="J248" i="2"/>
  <c r="BK245" i="2"/>
  <c r="J229" i="2"/>
  <c r="J223" i="2"/>
  <c r="BK217" i="2"/>
  <c r="BK204" i="2"/>
  <c r="BK187" i="2"/>
  <c r="J180" i="2"/>
  <c r="BK174" i="2"/>
  <c r="J167" i="2"/>
  <c r="J156" i="2"/>
  <c r="J151" i="2"/>
  <c r="BK144" i="2"/>
  <c r="R141" i="2" l="1"/>
  <c r="BK163" i="2"/>
  <c r="J163" i="2"/>
  <c r="J100" i="2" s="1"/>
  <c r="T163" i="2"/>
  <c r="T193" i="2"/>
  <c r="R213" i="2"/>
  <c r="T226" i="2"/>
  <c r="BK239" i="2"/>
  <c r="J239" i="2" s="1"/>
  <c r="J107" i="2" s="1"/>
  <c r="T239" i="2"/>
  <c r="R253" i="2"/>
  <c r="T253" i="2"/>
  <c r="R266" i="2"/>
  <c r="P296" i="2"/>
  <c r="P329" i="2"/>
  <c r="BK334" i="2"/>
  <c r="J334" i="2"/>
  <c r="J113" i="2" s="1"/>
  <c r="R334" i="2"/>
  <c r="P338" i="2"/>
  <c r="BK348" i="2"/>
  <c r="J348" i="2" s="1"/>
  <c r="J115" i="2" s="1"/>
  <c r="T348" i="2"/>
  <c r="T353" i="2"/>
  <c r="BK362" i="2"/>
  <c r="J362" i="2"/>
  <c r="J119" i="2" s="1"/>
  <c r="BK141" i="2"/>
  <c r="J141" i="2" s="1"/>
  <c r="J97" i="2" s="1"/>
  <c r="T141" i="2"/>
  <c r="T138" i="2"/>
  <c r="P163" i="2"/>
  <c r="BK193" i="2"/>
  <c r="J193" i="2" s="1"/>
  <c r="J102" i="2" s="1"/>
  <c r="R193" i="2"/>
  <c r="P213" i="2"/>
  <c r="BK226" i="2"/>
  <c r="J226" i="2"/>
  <c r="J104" i="2" s="1"/>
  <c r="P226" i="2"/>
  <c r="P233" i="2"/>
  <c r="T233" i="2"/>
  <c r="R239" i="2"/>
  <c r="P253" i="2"/>
  <c r="P266" i="2"/>
  <c r="T266" i="2"/>
  <c r="R296" i="2"/>
  <c r="BK329" i="2"/>
  <c r="J329" i="2" s="1"/>
  <c r="J112" i="2" s="1"/>
  <c r="R329" i="2"/>
  <c r="P334" i="2"/>
  <c r="T334" i="2"/>
  <c r="T338" i="2"/>
  <c r="R348" i="2"/>
  <c r="P353" i="2"/>
  <c r="P359" i="2"/>
  <c r="T359" i="2"/>
  <c r="R362" i="2"/>
  <c r="P141" i="2"/>
  <c r="P138" i="2" s="1"/>
  <c r="R163" i="2"/>
  <c r="R138" i="2" s="1"/>
  <c r="P193" i="2"/>
  <c r="BK213" i="2"/>
  <c r="J213" i="2" s="1"/>
  <c r="J103" i="2" s="1"/>
  <c r="T213" i="2"/>
  <c r="R226" i="2"/>
  <c r="BK233" i="2"/>
  <c r="J233" i="2"/>
  <c r="J106" i="2" s="1"/>
  <c r="R233" i="2"/>
  <c r="P239" i="2"/>
  <c r="BK253" i="2"/>
  <c r="J253" i="2" s="1"/>
  <c r="J108" i="2" s="1"/>
  <c r="BK266" i="2"/>
  <c r="J266" i="2"/>
  <c r="J109" i="2" s="1"/>
  <c r="BK296" i="2"/>
  <c r="J296" i="2" s="1"/>
  <c r="J110" i="2" s="1"/>
  <c r="T296" i="2"/>
  <c r="T329" i="2"/>
  <c r="BK338" i="2"/>
  <c r="J338" i="2"/>
  <c r="J114" i="2" s="1"/>
  <c r="R338" i="2"/>
  <c r="P348" i="2"/>
  <c r="BK353" i="2"/>
  <c r="J353" i="2" s="1"/>
  <c r="J116" i="2" s="1"/>
  <c r="R353" i="2"/>
  <c r="BK359" i="2"/>
  <c r="J359" i="2" s="1"/>
  <c r="J118" i="2" s="1"/>
  <c r="R359" i="2"/>
  <c r="R358" i="2"/>
  <c r="P362" i="2"/>
  <c r="T362" i="2"/>
  <c r="BK327" i="2"/>
  <c r="J327" i="2"/>
  <c r="J111" i="2" s="1"/>
  <c r="BK161" i="2"/>
  <c r="J161" i="2" s="1"/>
  <c r="J99" i="2" s="1"/>
  <c r="BK231" i="2"/>
  <c r="J231" i="2"/>
  <c r="J105" i="2" s="1"/>
  <c r="BK139" i="2"/>
  <c r="J139" i="2" s="1"/>
  <c r="J96" i="2" s="1"/>
  <c r="J87" i="2"/>
  <c r="BF142" i="2"/>
  <c r="BF143" i="2"/>
  <c r="BF149" i="2"/>
  <c r="BF150" i="2"/>
  <c r="BF152" i="2"/>
  <c r="BF153" i="2"/>
  <c r="BF154" i="2"/>
  <c r="BF155" i="2"/>
  <c r="BF166" i="2"/>
  <c r="BF167" i="2"/>
  <c r="BF169" i="2"/>
  <c r="BF176" i="2"/>
  <c r="BF179" i="2"/>
  <c r="BF183" i="2"/>
  <c r="BF184" i="2"/>
  <c r="BF188" i="2"/>
  <c r="BF191" i="2"/>
  <c r="BF195" i="2"/>
  <c r="BF198" i="2"/>
  <c r="BF204" i="2"/>
  <c r="BF206" i="2"/>
  <c r="BF219" i="2"/>
  <c r="BF227" i="2"/>
  <c r="BF236" i="2"/>
  <c r="BF243" i="2"/>
  <c r="BF245" i="2"/>
  <c r="BF246" i="2"/>
  <c r="BF251" i="2"/>
  <c r="BF254" i="2"/>
  <c r="BF256" i="2"/>
  <c r="BF267" i="2"/>
  <c r="BF273" i="2"/>
  <c r="BF277" i="2"/>
  <c r="BF279" i="2"/>
  <c r="BF280" i="2"/>
  <c r="BF282" i="2"/>
  <c r="BF297" i="2"/>
  <c r="BF306" i="2"/>
  <c r="BF307" i="2"/>
  <c r="BF309" i="2"/>
  <c r="BF313" i="2"/>
  <c r="BF315" i="2"/>
  <c r="BF328" i="2"/>
  <c r="BF330" i="2"/>
  <c r="BF336" i="2"/>
  <c r="BF341" i="2"/>
  <c r="BF344" i="2"/>
  <c r="BF345" i="2"/>
  <c r="BF347" i="2"/>
  <c r="BF349" i="2"/>
  <c r="BF357" i="2"/>
  <c r="BF140" i="2"/>
  <c r="BF144" i="2"/>
  <c r="BF147" i="2"/>
  <c r="BF158" i="2"/>
  <c r="BF159" i="2"/>
  <c r="BF160" i="2"/>
  <c r="BF162" i="2"/>
  <c r="BF164" i="2"/>
  <c r="BF165" i="2"/>
  <c r="BF168" i="2"/>
  <c r="BF174" i="2"/>
  <c r="BF177" i="2"/>
  <c r="BF180" i="2"/>
  <c r="BF181" i="2"/>
  <c r="BF182" i="2"/>
  <c r="BF189" i="2"/>
  <c r="BF190" i="2"/>
  <c r="BF199" i="2"/>
  <c r="BF201" i="2"/>
  <c r="BF208" i="2"/>
  <c r="BF211" i="2"/>
  <c r="BF214" i="2"/>
  <c r="BF215" i="2"/>
  <c r="BF217" i="2"/>
  <c r="BF218" i="2"/>
  <c r="BF221" i="2"/>
  <c r="BF222" i="2"/>
  <c r="BF225" i="2"/>
  <c r="BF229" i="2"/>
  <c r="BF232" i="2"/>
  <c r="BF235" i="2"/>
  <c r="BF242" i="2"/>
  <c r="BF244" i="2"/>
  <c r="BF249" i="2"/>
  <c r="BF250" i="2"/>
  <c r="BF252" i="2"/>
  <c r="BF255" i="2"/>
  <c r="BF257" i="2"/>
  <c r="BF258" i="2"/>
  <c r="BF260" i="2"/>
  <c r="BF263" i="2"/>
  <c r="BF268" i="2"/>
  <c r="BF274" i="2"/>
  <c r="BF275" i="2"/>
  <c r="BF287" i="2"/>
  <c r="BF292" i="2"/>
  <c r="BF293" i="2"/>
  <c r="BF301" i="2"/>
  <c r="BF302" i="2"/>
  <c r="BF310" i="2"/>
  <c r="BF311" i="2"/>
  <c r="BF331" i="2"/>
  <c r="BF333" i="2"/>
  <c r="BF339" i="2"/>
  <c r="BF342" i="2"/>
  <c r="BF352" i="2"/>
  <c r="BF355" i="2"/>
  <c r="BF360" i="2"/>
  <c r="BF364" i="2"/>
  <c r="BF366" i="2"/>
  <c r="F90" i="2"/>
  <c r="BF145" i="2"/>
  <c r="BF146" i="2"/>
  <c r="BF172" i="2"/>
  <c r="BF173" i="2"/>
  <c r="BF178" i="2"/>
  <c r="BF196" i="2"/>
  <c r="BF202" i="2"/>
  <c r="BF203" i="2"/>
  <c r="BF205" i="2"/>
  <c r="BF207" i="2"/>
  <c r="BF210" i="2"/>
  <c r="BF216" i="2"/>
  <c r="BF220" i="2"/>
  <c r="BF224" i="2"/>
  <c r="BF238" i="2"/>
  <c r="BF240" i="2"/>
  <c r="BF247" i="2"/>
  <c r="BF261" i="2"/>
  <c r="BF264" i="2"/>
  <c r="BF270" i="2"/>
  <c r="BF283" i="2"/>
  <c r="BF289" i="2"/>
  <c r="BF290" i="2"/>
  <c r="BF294" i="2"/>
  <c r="BF298" i="2"/>
  <c r="BF299" i="2"/>
  <c r="BF304" i="2"/>
  <c r="BF305" i="2"/>
  <c r="BF317" i="2"/>
  <c r="BF318" i="2"/>
  <c r="BF319" i="2"/>
  <c r="BF321" i="2"/>
  <c r="BF322" i="2"/>
  <c r="BF323" i="2"/>
  <c r="BF326" i="2"/>
  <c r="BF337" i="2"/>
  <c r="BF340" i="2"/>
  <c r="BF343" i="2"/>
  <c r="BF350" i="2"/>
  <c r="BF354" i="2"/>
  <c r="BF356" i="2"/>
  <c r="BF365" i="2"/>
  <c r="BF367" i="2"/>
  <c r="BF151" i="2"/>
  <c r="BF156" i="2"/>
  <c r="BF157" i="2"/>
  <c r="BF170" i="2"/>
  <c r="BF171" i="2"/>
  <c r="BF175" i="2"/>
  <c r="BF185" i="2"/>
  <c r="BF186" i="2"/>
  <c r="BF187" i="2"/>
  <c r="BF194" i="2"/>
  <c r="BF197" i="2"/>
  <c r="BF200" i="2"/>
  <c r="BF209" i="2"/>
  <c r="BF212" i="2"/>
  <c r="BF223" i="2"/>
  <c r="BF228" i="2"/>
  <c r="BF230" i="2"/>
  <c r="BF234" i="2"/>
  <c r="BF237" i="2"/>
  <c r="BF241" i="2"/>
  <c r="BF248" i="2"/>
  <c r="BF259" i="2"/>
  <c r="BF262" i="2"/>
  <c r="BF265" i="2"/>
  <c r="BF269" i="2"/>
  <c r="BF271" i="2"/>
  <c r="BF272" i="2"/>
  <c r="BF276" i="2"/>
  <c r="BF278" i="2"/>
  <c r="BF281" i="2"/>
  <c r="BF284" i="2"/>
  <c r="BF285" i="2"/>
  <c r="BF286" i="2"/>
  <c r="BF288" i="2"/>
  <c r="BF291" i="2"/>
  <c r="BF295" i="2"/>
  <c r="BF300" i="2"/>
  <c r="BF303" i="2"/>
  <c r="BF308" i="2"/>
  <c r="BF312" i="2"/>
  <c r="BF314" i="2"/>
  <c r="BF316" i="2"/>
  <c r="BF320" i="2"/>
  <c r="BF324" i="2"/>
  <c r="BF325" i="2"/>
  <c r="BF332" i="2"/>
  <c r="BF335" i="2"/>
  <c r="BF346" i="2"/>
  <c r="BF351" i="2"/>
  <c r="BF361" i="2"/>
  <c r="BF363" i="2"/>
  <c r="BF368" i="2"/>
  <c r="BF369" i="2"/>
  <c r="BF370" i="2"/>
  <c r="F31" i="2"/>
  <c r="AZ95" i="1" s="1"/>
  <c r="AZ94" i="1" s="1"/>
  <c r="W29" i="1" s="1"/>
  <c r="F34" i="2"/>
  <c r="BC95" i="1" s="1"/>
  <c r="BC94" i="1" s="1"/>
  <c r="W32" i="1" s="1"/>
  <c r="F35" i="2"/>
  <c r="BD95" i="1" s="1"/>
  <c r="BD94" i="1" s="1"/>
  <c r="W33" i="1" s="1"/>
  <c r="J31" i="2"/>
  <c r="AV95" i="1" s="1"/>
  <c r="F33" i="2"/>
  <c r="BB95" i="1" s="1"/>
  <c r="BB94" i="1" s="1"/>
  <c r="AX94" i="1" s="1"/>
  <c r="BK148" i="2" l="1"/>
  <c r="J148" i="2" s="1"/>
  <c r="J98" i="2" s="1"/>
  <c r="P192" i="2"/>
  <c r="P137" i="2" s="1"/>
  <c r="AU95" i="1" s="1"/>
  <c r="AU94" i="1" s="1"/>
  <c r="T358" i="2"/>
  <c r="T192" i="2"/>
  <c r="T137" i="2" s="1"/>
  <c r="P358" i="2"/>
  <c r="R192" i="2"/>
  <c r="R137" i="2"/>
  <c r="BK192" i="2"/>
  <c r="J192" i="2"/>
  <c r="J101" i="2" s="1"/>
  <c r="BK138" i="2"/>
  <c r="J138" i="2" s="1"/>
  <c r="J95" i="2" s="1"/>
  <c r="BK358" i="2"/>
  <c r="J358" i="2"/>
  <c r="J117" i="2" s="1"/>
  <c r="J32" i="2"/>
  <c r="AW95" i="1" s="1"/>
  <c r="AT95" i="1" s="1"/>
  <c r="AY94" i="1"/>
  <c r="F32" i="2"/>
  <c r="BA95" i="1" s="1"/>
  <c r="BA94" i="1" s="1"/>
  <c r="AW94" i="1" s="1"/>
  <c r="AK30" i="1" s="1"/>
  <c r="W31" i="1"/>
  <c r="AV94" i="1"/>
  <c r="AK29" i="1" s="1"/>
  <c r="BK137" i="2" l="1"/>
  <c r="J137" i="2"/>
  <c r="J94" i="2"/>
  <c r="W30" i="1"/>
  <c r="AT94" i="1"/>
  <c r="J28" i="2" l="1"/>
  <c r="AG95" i="1" s="1"/>
  <c r="AG94" i="1" s="1"/>
  <c r="AK26" i="1" s="1"/>
  <c r="AK35" i="1" s="1"/>
  <c r="AN94" i="1" l="1"/>
  <c r="J37" i="2"/>
  <c r="AN95" i="1"/>
</calcChain>
</file>

<file path=xl/sharedStrings.xml><?xml version="1.0" encoding="utf-8"?>
<sst xmlns="http://schemas.openxmlformats.org/spreadsheetml/2006/main" count="3356" uniqueCount="1005">
  <si>
    <t>Export Komplet</t>
  </si>
  <si>
    <t/>
  </si>
  <si>
    <t>2.0</t>
  </si>
  <si>
    <t>False</t>
  </si>
  <si>
    <t>{a60301fb-cf82-4fc7-a1b9-3193b0c1635c}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</si>
  <si>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</si>
  <si>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</si>
  <si>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</si>
  <si>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</si>
  <si>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</si>
  <si>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</si>
  <si>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</si>
  <si>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2021/37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</si>
  <si>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</si>
  <si>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</si>
  <si>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Nadstavba SOŠHSaO Banská Bystrica</t>
  </si>
  <si>
    <t>JKSO:</t>
  </si>
  <si>
    <t>KS:</t>
  </si>
  <si>
    <t>Miesto:</t>
  </si>
  <si>
    <t>Banská Bystrica</t>
  </si>
  <si>
    <t>Dátum:</t>
  </si>
  <si>
    <t>22. 10. 2021</t>
  </si>
  <si>
    <t>Objednávateľ:</t>
  </si>
  <si>
    <t>IČO:</t>
  </si>
  <si>
    <t>SOŠ hotelových služieb a obchodu, Banská Bystrica</t>
  </si>
  <si>
    <t>IČ DPH:</t>
  </si>
  <si>
    <t>Zhotoviteľ:</t>
  </si>
  <si>
    <t>Vyplň údaj</t>
  </si>
  <si>
    <t>Projektant:</t>
  </si>
  <si>
    <t>Ing.Arch.Tomáš Sobota</t>
  </si>
  <si>
    <t>True</t>
  </si>
  <si>
    <t>0,01</t>
  </si>
  <si>
    <t>Spracovateľ:</t>
  </si>
  <si>
    <t>Ing. Kozák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</si>
  <si>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</si>
  <si>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</si>
  <si>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</si>
  <si>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</si>
  <si>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</si>
  <si>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</si>
  <si>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</si>
  <si>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</si>
  <si>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</si>
  <si>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</si>
  <si>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</si>
  <si>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</si>
  <si>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</si>
  <si>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</si>
  <si>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</si>
  <si>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</si>
  <si>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</si>
  <si>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</si>
  <si>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</si>
  <si>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</si>
  <si>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</si>
  <si>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</si>
  <si>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</si>
  <si>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</si>
  <si>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</si>
  <si>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</si>
  <si>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</si>
  <si>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</si>
  <si>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</si>
  <si>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</si>
  <si>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</si>
  <si>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</si>
  <si>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</si>
  <si>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</si>
  <si>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</si>
  <si>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</si>
  <si>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</si>
  <si>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</si>
  <si>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</si>
  <si>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</si>
  <si>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</si>
  <si>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</si>
  <si>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</si>
  <si>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</si>
  <si>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</si>
  <si>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</si>
  <si>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</si>
  <si>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</si>
  <si>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</si>
  <si>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</si>
  <si>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</si>
  <si>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</si>
  <si>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</si>
  <si>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</si>
  <si>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   Práce a dodávky HSV</t>
  </si>
  <si>
    <t xml:space="preserve">    3 -    Zvislé a kompletné konštrukcie</t>
  </si>
  <si>
    <t xml:space="preserve">    4 -    Vodorovné konštrukcie</t>
  </si>
  <si>
    <t xml:space="preserve">    6 - Úpravy povrchov, podlahy, osadenie</t>
  </si>
  <si>
    <t xml:space="preserve">      99 -    Presun hmôt HSV</t>
  </si>
  <si>
    <t xml:space="preserve">    9 - Ostatné konštrukcie a práce-búranie</t>
  </si>
  <si>
    <t>PSV -    Práce a dodávky PSV</t>
  </si>
  <si>
    <t xml:space="preserve">    712 -    Izolácie striech</t>
  </si>
  <si>
    <t xml:space="preserve">    713 -    Izolácie tepelné</t>
  </si>
  <si>
    <t xml:space="preserve">    721 -    Zdravotech. vnútorná kanalizácia</t>
  </si>
  <si>
    <t xml:space="preserve">    731 -  Ústredné kúrenie, kotolne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</si>
  <si>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</si>
  <si>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</si>
  <si>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</si>
  <si>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</si>
  <si>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</si>
  <si>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769 -  Montáž vzduchotechnických zariadení</t>
  </si>
  <si>
    <t xml:space="preserve">    771 -    Podlahy z dlaždíc</t>
  </si>
  <si>
    <t xml:space="preserve">    775 -    Podlahy vlysové a parketové</t>
  </si>
  <si>
    <t xml:space="preserve">    776 -    Podlahy povlakové</t>
  </si>
  <si>
    <t xml:space="preserve">    781 -    Dokončovacie práce a obklady</t>
  </si>
  <si>
    <t xml:space="preserve">    784 -    Dokončovacie práce</t>
  </si>
  <si>
    <t>M -  Práce a dodávky M</t>
  </si>
  <si>
    <t xml:space="preserve">    21-M -  Elektromontáže</t>
  </si>
  <si>
    <t xml:space="preserve">    43-M - Montáž oceľových konštrukcií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</si>
  <si>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</si>
  <si>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</si>
  <si>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</si>
  <si>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</si>
  <si>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</si>
  <si>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</si>
  <si>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</si>
  <si>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</si>
  <si>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</si>
  <si>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</si>
  <si>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</si>
  <si>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</si>
  <si>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</si>
  <si>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   Práce a dodávky HSV</t>
  </si>
  <si>
    <t>ROZPOCET</t>
  </si>
  <si>
    <t>3</t>
  </si>
  <si>
    <t xml:space="preserve">   Zvislé a kompletné konštrukcie</t>
  </si>
  <si>
    <t>K</t>
  </si>
  <si>
    <t>312233031.S</t>
  </si>
  <si>
    <t>Murivo výplňové (m3) z tehál pálených dierovaných nebrúsených na pero a drážku hrúbky 380 mm, na klasickú maltu</t>
  </si>
  <si>
    <t>m3</t>
  </si>
  <si>
    <t>4</t>
  </si>
  <si>
    <t>2</t>
  </si>
  <si>
    <t>1096942858</t>
  </si>
  <si>
    <t xml:space="preserve">   Vodorovné konštrukcie</t>
  </si>
  <si>
    <t>430321414</t>
  </si>
  <si>
    <t>Schodiskové konštrukcie, betón železový tr. C 25/30</t>
  </si>
  <si>
    <t>593431076</t>
  </si>
  <si>
    <t>430361821</t>
  </si>
  <si>
    <t>Výstuž schodiskových konštrukcií z betonárskej ocele 10505</t>
  </si>
  <si>
    <t>t</t>
  </si>
  <si>
    <t>569717029</t>
  </si>
  <si>
    <t>431351121</t>
  </si>
  <si>
    <t>Debnenie do 4 m výšky - podest a podstupňových dosiek pôdorysne priamočiarych zhotovenie</t>
  </si>
  <si>
    <t>m2</t>
  </si>
  <si>
    <t>-1172036845</t>
  </si>
  <si>
    <t>5</t>
  </si>
  <si>
    <t>431351122</t>
  </si>
  <si>
    <t>Debnenie do 4 m výšky - podest a podstupňových dosiek pôdorysne priamočiarych odstránenie</t>
  </si>
  <si>
    <t>2108471949</t>
  </si>
  <si>
    <t>6</t>
  </si>
  <si>
    <t>434351141.S</t>
  </si>
  <si>
    <t>Debnenie stupňov na podstupňovej doske alebo na teréne pôdorysne priamočiarych zhotovenie</t>
  </si>
  <si>
    <t>2035178678</t>
  </si>
  <si>
    <t>7</t>
  </si>
  <si>
    <t>434351142.S</t>
  </si>
  <si>
    <t>Debnenie stupňov na podstupňovej doske alebo na teréne pôdorysne priamočiarych odstránenie</t>
  </si>
  <si>
    <t>-238048823</t>
  </si>
  <si>
    <t>Úpravy povrchov, podlahy, osadenie</t>
  </si>
  <si>
    <t>8</t>
  </si>
  <si>
    <t>612409991.S</t>
  </si>
  <si>
    <t>Začistenie omietok (s dodaním hmoty) okolo okien, dverí, podláh, obkladov atď.</t>
  </si>
  <si>
    <t>m</t>
  </si>
  <si>
    <t>1611335222</t>
  </si>
  <si>
    <t>9</t>
  </si>
  <si>
    <t>612421421</t>
  </si>
  <si>
    <t>Oprava vnútorných vápenných omietok stien, v množstve opravenej plochy nad 30 do 50 % hladkých</t>
  </si>
  <si>
    <t>-1431181943</t>
  </si>
  <si>
    <t>10</t>
  </si>
  <si>
    <t>612460383.S</t>
  </si>
  <si>
    <t>Vnútorná omietka stien vápennocementová štuková (jemná), hr. 3 mm</t>
  </si>
  <si>
    <t>-1264842898</t>
  </si>
  <si>
    <t>11</t>
  </si>
  <si>
    <t>612465113</t>
  </si>
  <si>
    <t>Príprava vnútorného podkladu stien BAUMIT, penetračný náter Baumit BetonPrimer</t>
  </si>
  <si>
    <t>-686433928</t>
  </si>
  <si>
    <t>12</t>
  </si>
  <si>
    <t>612465135</t>
  </si>
  <si>
    <t xml:space="preserve">Vnútorná omietka stien napríklad BAUMIT, vápennocementová, strojné miešanie, ručné nanášanie, Baumit Jadrová omietka (Baumit GrobPutz 4) hr. 10 mm </t>
  </si>
  <si>
    <t>-1390207527</t>
  </si>
  <si>
    <t>13</t>
  </si>
  <si>
    <t>612481119.S</t>
  </si>
  <si>
    <t>Potiahnutie vnútorných stien sklotextílnou mriežkou s celoplošným prilepením</t>
  </si>
  <si>
    <t>665293893</t>
  </si>
  <si>
    <t>14</t>
  </si>
  <si>
    <t>632440013</t>
  </si>
  <si>
    <t>Anhydritový samonivelizačný liaty poter napr.  Baumit Alpha 2000, triedy CA-C20-F5 , hr. 35 mm</t>
  </si>
  <si>
    <t>-2122150859</t>
  </si>
  <si>
    <t>15</t>
  </si>
  <si>
    <t>632477005</t>
  </si>
  <si>
    <t>Nivelačná stierka podlahová napríklad  KNAUF hrúbky 3 mm</t>
  </si>
  <si>
    <t>-1968469903</t>
  </si>
  <si>
    <t>16</t>
  </si>
  <si>
    <t>632477006</t>
  </si>
  <si>
    <t>Nivelačná stierka podlahová Bostik Nivoplan S  hr.3 mm</t>
  </si>
  <si>
    <t>-1214039609</t>
  </si>
  <si>
    <t>17</t>
  </si>
  <si>
    <t>642945111.S</t>
  </si>
  <si>
    <t>Osadenie oceľ. zárubní protipož. dverí s obetónov. jednokrídlové do 2,5 m2</t>
  </si>
  <si>
    <t>ks</t>
  </si>
  <si>
    <t>1180100436</t>
  </si>
  <si>
    <t>18</t>
  </si>
  <si>
    <t>M</t>
  </si>
  <si>
    <t>553310010369</t>
  </si>
  <si>
    <t>Zárubňa požiarna oceľová, šxvxhr 800x1970x110 mm, vrátane povrchovej úpravy na zabetónovanie, EI30 EW30</t>
  </si>
  <si>
    <t>-121269549</t>
  </si>
  <si>
    <t>19</t>
  </si>
  <si>
    <t>5533100103691</t>
  </si>
  <si>
    <t>Zárubňa požiarna oceľová, šxvxhr 900x1970x110 mm, vrátane povrchovej úpravy na zabetónovanie, EI30 EW30</t>
  </si>
  <si>
    <t>2113258123</t>
  </si>
  <si>
    <t>99</t>
  </si>
  <si>
    <t xml:space="preserve">   Presun hmôt HSV</t>
  </si>
  <si>
    <t>998011003.S</t>
  </si>
  <si>
    <t>Presun hmôt pre budovy (801, 803, 812), zvislá konštr. z tehál, tvárnic, z kovu výšky do 24 m</t>
  </si>
  <si>
    <t>1123019973</t>
  </si>
  <si>
    <t>Ostatné konštrukcie a práce-búranie</t>
  </si>
  <si>
    <t>21</t>
  </si>
  <si>
    <t>941941032</t>
  </si>
  <si>
    <t>Montáž lešenia ľahkého pracovného radového s podlahami šírky od 0,80 do 1,00 m, výšky nad 10 do 30 m</t>
  </si>
  <si>
    <t>-926208418</t>
  </si>
  <si>
    <t>22</t>
  </si>
  <si>
    <t>941941192</t>
  </si>
  <si>
    <t>Príplatok za prvý a každý ďalší i začatý mesiac použitia lešenia ľahkého pracovného radového s podlahami šírky od 0,80 do 1,00 m, výšky nad 10 do 30 m</t>
  </si>
  <si>
    <t>-321391959</t>
  </si>
  <si>
    <t>23</t>
  </si>
  <si>
    <t>941941832</t>
  </si>
  <si>
    <t>Demontáž lešenia ľahkého pracovného radového s podlahami šírky nad 0,80 do 1,00 m, výšky nad 10 do 30 m</t>
  </si>
  <si>
    <t>-1355849765</t>
  </si>
  <si>
    <t>24</t>
  </si>
  <si>
    <t>941955003</t>
  </si>
  <si>
    <t>Lešenie ľahké pracovné pomocné s výškou lešeňovej podlahy nad 1,90 do 2,50 m</t>
  </si>
  <si>
    <t>1000355623</t>
  </si>
  <si>
    <t>25</t>
  </si>
  <si>
    <t>952901111</t>
  </si>
  <si>
    <t>Vyčistenie budov pri výške podlaží do 4m</t>
  </si>
  <si>
    <t>-622393874</t>
  </si>
  <si>
    <t>26</t>
  </si>
  <si>
    <t>962032231</t>
  </si>
  <si>
    <t>Búranie muriva nadzákladového z tehál pálených, vápenopieskových,cementových na maltu,  -1,90500t</t>
  </si>
  <si>
    <t>-1616391045</t>
  </si>
  <si>
    <t>27</t>
  </si>
  <si>
    <t>1127420998</t>
  </si>
  <si>
    <t>28</t>
  </si>
  <si>
    <t>963051313</t>
  </si>
  <si>
    <t>Búranie železobetónových stropov rebrových s rovným podhľadom,  -2,40000t</t>
  </si>
  <si>
    <t>263996809</t>
  </si>
  <si>
    <t>29</t>
  </si>
  <si>
    <t>965041341</t>
  </si>
  <si>
    <t>Búranie podkladov pod dlažby, liatych dlažieb a mazanín,škvarobetón hr.do 100 mm, plochy nad 4 m2 -1,60000t</t>
  </si>
  <si>
    <t>607763433</t>
  </si>
  <si>
    <t>30</t>
  </si>
  <si>
    <t>965043341</t>
  </si>
  <si>
    <t>Búranie podkladov pod dlažby, liatych dlažieb a mazanín,betón s poterom,teracom hr.do 100 mm, plochy nad 4 m2  -2,20000t</t>
  </si>
  <si>
    <t>-802545180</t>
  </si>
  <si>
    <t>31</t>
  </si>
  <si>
    <t>965082930</t>
  </si>
  <si>
    <t>Odstránenie násypu pod podlahami alebo na strechách, hr.do 200 mm,  -1,40000t</t>
  </si>
  <si>
    <t>51375335</t>
  </si>
  <si>
    <t>32</t>
  </si>
  <si>
    <t>967031132</t>
  </si>
  <si>
    <t>Prikresanie rovných ostení, bez odstupu, po hrubomvybúraní otvorov, v murive tehl. na maltu,  -0,05700t</t>
  </si>
  <si>
    <t>-1075628146</t>
  </si>
  <si>
    <t>33</t>
  </si>
  <si>
    <t>968061125.S</t>
  </si>
  <si>
    <t>Vyvesenie dreveného dverného krídla do suti plochy do 2 m2, -0,02400t</t>
  </si>
  <si>
    <t>1672110261</t>
  </si>
  <si>
    <t>34</t>
  </si>
  <si>
    <t>968062455</t>
  </si>
  <si>
    <t>Vybúranie drevených dverových zárubní plochy do 2 m2,  -0,08800t</t>
  </si>
  <si>
    <t>2125951910</t>
  </si>
  <si>
    <t>35</t>
  </si>
  <si>
    <t>968072455.S</t>
  </si>
  <si>
    <t>Vybúranie kovových dverových zárubní plochy do 2 m2,  -0,07600t</t>
  </si>
  <si>
    <t>207760428</t>
  </si>
  <si>
    <t>36</t>
  </si>
  <si>
    <t>973042241</t>
  </si>
  <si>
    <t>Vysekanie v murive betónovom kapsy plochy do 0, 10 m2, hĺbky do 150 mm,  -0,01800t</t>
  </si>
  <si>
    <t>1733044730</t>
  </si>
  <si>
    <t>37</t>
  </si>
  <si>
    <t>974049165</t>
  </si>
  <si>
    <t>Vysekanie rýh v betónových stenách do hĺbky 150 mm a š. do 200 mm,  -0,06600t</t>
  </si>
  <si>
    <t>983546185</t>
  </si>
  <si>
    <t>38</t>
  </si>
  <si>
    <t>974049187</t>
  </si>
  <si>
    <t>Vysekanie rýh v betónových stenách do hĺbky 300 mm a š. nad 300 mm,  -0,17300t</t>
  </si>
  <si>
    <t>-1389000188</t>
  </si>
  <si>
    <t>39</t>
  </si>
  <si>
    <t>979011111</t>
  </si>
  <si>
    <t>Zvislá doprava sutiny a vybúraných hmôt za prvé podlažie nad alebo pod základným podlažím</t>
  </si>
  <si>
    <t>1545597777</t>
  </si>
  <si>
    <t>40</t>
  </si>
  <si>
    <t>979011121</t>
  </si>
  <si>
    <t>Zvislá doprava sutiny a vybúraných hmôt za každé ďalšie podlažie</t>
  </si>
  <si>
    <t>1001469323</t>
  </si>
  <si>
    <t>41</t>
  </si>
  <si>
    <t>979011201</t>
  </si>
  <si>
    <t>Plastový sklz na stavebnú suť výšky do 10 m</t>
  </si>
  <si>
    <t>413118717</t>
  </si>
  <si>
    <t>42</t>
  </si>
  <si>
    <t>979011231</t>
  </si>
  <si>
    <t>Demontáž sklzu na stavebnú suť výšky do 10 m</t>
  </si>
  <si>
    <t>833791218</t>
  </si>
  <si>
    <t>43</t>
  </si>
  <si>
    <t>979081111</t>
  </si>
  <si>
    <t>Odvoz sutiny a vybúraných hmôt na skládku do 1 km</t>
  </si>
  <si>
    <t>-260296980</t>
  </si>
  <si>
    <t>44</t>
  </si>
  <si>
    <t>979081121</t>
  </si>
  <si>
    <t>Odvoz sutiny a vybúraných hmôt na skládku za každý ďalší 1 km</t>
  </si>
  <si>
    <t>-585861375</t>
  </si>
  <si>
    <t>45</t>
  </si>
  <si>
    <t>979082111</t>
  </si>
  <si>
    <t>Vnútrostavenisková doprava sutiny a vybúraných hmôt do 10 m</t>
  </si>
  <si>
    <t>-878944304</t>
  </si>
  <si>
    <t>46</t>
  </si>
  <si>
    <t>979082121</t>
  </si>
  <si>
    <t>Vnútrostavenisková doprava sutiny a vybúraných hmôt za každých ďalších 5 m</t>
  </si>
  <si>
    <t>-812631608</t>
  </si>
  <si>
    <t>47</t>
  </si>
  <si>
    <t>979089012</t>
  </si>
  <si>
    <t>Poplatok za skladovanie - betón, tehly, dlaždice (17 01 ), ostatné</t>
  </si>
  <si>
    <t>-264591885</t>
  </si>
  <si>
    <t>48</t>
  </si>
  <si>
    <t>979089211</t>
  </si>
  <si>
    <t>Poplatok za skladovanie - bitúmenové zmesi, uhoľný decht, dechtové výrobky (17 03), nebezpečné</t>
  </si>
  <si>
    <t>2096634347</t>
  </si>
  <si>
    <t>PSV</t>
  </si>
  <si>
    <t xml:space="preserve">   Práce a dodávky PSV</t>
  </si>
  <si>
    <t>712</t>
  </si>
  <si>
    <t xml:space="preserve">   Izolácie striech</t>
  </si>
  <si>
    <t>49</t>
  </si>
  <si>
    <t>712290010</t>
  </si>
  <si>
    <t xml:space="preserve">Zhotovenie parozábrany pre strechy ploché do 10° </t>
  </si>
  <si>
    <t>-787985847</t>
  </si>
  <si>
    <t>50</t>
  </si>
  <si>
    <t>6736800010</t>
  </si>
  <si>
    <t>Napr.DEKBIT AL S40 je hydroizolačný pás z oxidovaného asfaltu s nosnou vložkou z Al fóli</t>
  </si>
  <si>
    <t>1915749460</t>
  </si>
  <si>
    <t>51</t>
  </si>
  <si>
    <t>712300831</t>
  </si>
  <si>
    <t>Odstránenie povlakovej krytiny na strechách plochých 10° jednovrstvovej,  -0,00600t</t>
  </si>
  <si>
    <t>549838674</t>
  </si>
  <si>
    <t>52</t>
  </si>
  <si>
    <t>712991030.S</t>
  </si>
  <si>
    <t>Montáž podkladnej konštrukcie z OSB dosiek na atike šírky 311 - 410 mm pod klampiarske konštrukcie</t>
  </si>
  <si>
    <t>777400191</t>
  </si>
  <si>
    <t>53</t>
  </si>
  <si>
    <t>311970002200.S</t>
  </si>
  <si>
    <t>Turbošrób d 7,5x150 mm</t>
  </si>
  <si>
    <t>403716006</t>
  </si>
  <si>
    <t>54</t>
  </si>
  <si>
    <t>607260000400.S</t>
  </si>
  <si>
    <t>Doska OSB nebrúsená hr. 22 mm</t>
  </si>
  <si>
    <t>2144777578</t>
  </si>
  <si>
    <t>55</t>
  </si>
  <si>
    <t>776551830</t>
  </si>
  <si>
    <t>Odstránenie jutového tkaniva na strechách,  -0,00100t</t>
  </si>
  <si>
    <t>-213768980</t>
  </si>
  <si>
    <t>56</t>
  </si>
  <si>
    <t>712370070</t>
  </si>
  <si>
    <t>Zhotovenie povlakovej krytiny striech plochých do 10° PVC-P fóliou upevnenou prikotvením so zvarením spoju</t>
  </si>
  <si>
    <t>-683585056</t>
  </si>
  <si>
    <t>57</t>
  </si>
  <si>
    <t>2832990650</t>
  </si>
  <si>
    <t>Kotviaca technika - vrut napr. SK-RB Power</t>
  </si>
  <si>
    <t>-1760786805</t>
  </si>
  <si>
    <t>58</t>
  </si>
  <si>
    <t>2833000150</t>
  </si>
  <si>
    <t>Napr.FATRAFOL-S 810 hydroizolačná fólia hr.1,50 mm, š.1,3m šedá</t>
  </si>
  <si>
    <t>1484979093</t>
  </si>
  <si>
    <t>59</t>
  </si>
  <si>
    <t>712973345</t>
  </si>
  <si>
    <t>Povlaková krytina - detaily k TPO fóliam vytvorenie flekov v rohoch</t>
  </si>
  <si>
    <t>-2141254047</t>
  </si>
  <si>
    <t>60</t>
  </si>
  <si>
    <t>2830012300</t>
  </si>
  <si>
    <t>Napr. FIRESTONE- TPO UltraPly Firestone roh vonkajší/vnútorný</t>
  </si>
  <si>
    <t>1226985366</t>
  </si>
  <si>
    <t>61</t>
  </si>
  <si>
    <t>2830012310</t>
  </si>
  <si>
    <t>Napr. FIRESTONE - TPO lemovanie potrubia univerzálne</t>
  </si>
  <si>
    <t>-666912757</t>
  </si>
  <si>
    <t>62</t>
  </si>
  <si>
    <t>712973520</t>
  </si>
  <si>
    <t>Povlaková krytina - detaily k TPO fóliam osadenie odkvapovej lišty</t>
  </si>
  <si>
    <t>-484875452</t>
  </si>
  <si>
    <t>63</t>
  </si>
  <si>
    <t>712973540</t>
  </si>
  <si>
    <t>Osadenie odvetrávacích komínkov na povlakovú krytinu z TPO fólie</t>
  </si>
  <si>
    <t>-1252478649</t>
  </si>
  <si>
    <t>64</t>
  </si>
  <si>
    <t>6317141010</t>
  </si>
  <si>
    <t>Komínček odvetrávací napríklad LINDAB pre Topline HV 15x15150x150 cm</t>
  </si>
  <si>
    <t>-1355611093</t>
  </si>
  <si>
    <t>65</t>
  </si>
  <si>
    <t>998712202</t>
  </si>
  <si>
    <t>Presun hmôt pre izoláciu povlakovej krytiny v objektoch výšky nad 6 do 12 m</t>
  </si>
  <si>
    <t>%</t>
  </si>
  <si>
    <t>1470226138</t>
  </si>
  <si>
    <t>66</t>
  </si>
  <si>
    <t>998712294</t>
  </si>
  <si>
    <t>Izolácia z povlak.krytín, prípl.za presun nad vymedz. najväčšiu dopravnú vzdialenosť do 1000 m</t>
  </si>
  <si>
    <t>-63059981</t>
  </si>
  <si>
    <t>67</t>
  </si>
  <si>
    <t>998712299</t>
  </si>
  <si>
    <t>Izolácia z povlak.krytín, prípl.za presun nad vymedz. najväčšiu dopr.vzdial.za k.ď.i začatých 1000 m</t>
  </si>
  <si>
    <t>289860872</t>
  </si>
  <si>
    <t>713</t>
  </si>
  <si>
    <t xml:space="preserve">   Izolácie tepelné</t>
  </si>
  <si>
    <t>68</t>
  </si>
  <si>
    <t>713120010</t>
  </si>
  <si>
    <t xml:space="preserve">Zakrývanie tepelnej izolácie podláh fóliou </t>
  </si>
  <si>
    <t>915492001</t>
  </si>
  <si>
    <t>69</t>
  </si>
  <si>
    <t>2832210100</t>
  </si>
  <si>
    <t>Oddeľovacia fólia 80 m</t>
  </si>
  <si>
    <t>-1416898390</t>
  </si>
  <si>
    <t>70</t>
  </si>
  <si>
    <t>713121121</t>
  </si>
  <si>
    <t>Montáž tepelnej izolácie podláh minerálnou vlnou, kladená voľne v dvoch vrstvách</t>
  </si>
  <si>
    <t>-381370681</t>
  </si>
  <si>
    <t>71</t>
  </si>
  <si>
    <t>6314401280</t>
  </si>
  <si>
    <t>Napr. Isover LAM 70 kamenná vlna hrúbka 150 mm</t>
  </si>
  <si>
    <t>193841992</t>
  </si>
  <si>
    <t>72</t>
  </si>
  <si>
    <t>713122111</t>
  </si>
  <si>
    <t>Montáž tepelnej izolácie podláh polystyrénom, kladeným voľne v jednej vrstve</t>
  </si>
  <si>
    <t>2079523663</t>
  </si>
  <si>
    <t>73</t>
  </si>
  <si>
    <t>2837600260</t>
  </si>
  <si>
    <t>Napr. EPS Neofloor 200 sivý penový polystyrén hrúbka 60 mm</t>
  </si>
  <si>
    <t>1759953378</t>
  </si>
  <si>
    <t>74</t>
  </si>
  <si>
    <t>713122111.S</t>
  </si>
  <si>
    <t>95277245</t>
  </si>
  <si>
    <t>75</t>
  </si>
  <si>
    <t>283750000900.S</t>
  </si>
  <si>
    <t>Doska XPS hr. 80 mm, zateplenie soklov, suterénov, podláh</t>
  </si>
  <si>
    <t>-584751838</t>
  </si>
  <si>
    <t>76</t>
  </si>
  <si>
    <t>713170110</t>
  </si>
  <si>
    <t>Montáž spádového klinu z EPS na balkóny a terasy položením voľne</t>
  </si>
  <si>
    <t>-1906295922</t>
  </si>
  <si>
    <t>77</t>
  </si>
  <si>
    <t>2837640720</t>
  </si>
  <si>
    <t>PCI Spádový klin 4-10 EPS 150 S, hrúbky 80 mm</t>
  </si>
  <si>
    <t>-306231526</t>
  </si>
  <si>
    <t>78</t>
  </si>
  <si>
    <t>2837640710</t>
  </si>
  <si>
    <t>PCI Spádový klin 4-8 EPS 150 S, hrúbky 60 mm</t>
  </si>
  <si>
    <t>987384667</t>
  </si>
  <si>
    <t>79</t>
  </si>
  <si>
    <t>998713103</t>
  </si>
  <si>
    <t>Presun hmôt pre izolácie tepelné v objektoch výšky nad 12 m do 24 m</t>
  </si>
  <si>
    <t>2000777730</t>
  </si>
  <si>
    <t>721</t>
  </si>
  <si>
    <t xml:space="preserve">   Zdravotech. vnútorná kanalizácia</t>
  </si>
  <si>
    <t>80</t>
  </si>
  <si>
    <t>721110200</t>
  </si>
  <si>
    <t>Zdravotechnika - podľa samostatného rozpočtu v prílohe</t>
  </si>
  <si>
    <t>súb.</t>
  </si>
  <si>
    <t>-2137273310</t>
  </si>
  <si>
    <t>81</t>
  </si>
  <si>
    <t>721171809</t>
  </si>
  <si>
    <t>Demontáž potrubia z novodurových rúr odpadového alebo pripojovacieho nad 114 do D160,  -0,00263t</t>
  </si>
  <si>
    <t>-1734793625</t>
  </si>
  <si>
    <t>82</t>
  </si>
  <si>
    <t>721213015</t>
  </si>
  <si>
    <t>Montáž podlahového vpustu s zvislým odtokom DN 110</t>
  </si>
  <si>
    <t>183833900</t>
  </si>
  <si>
    <t>83</t>
  </si>
  <si>
    <t>2866340082</t>
  </si>
  <si>
    <t xml:space="preserve">Podlahový vpust napríklad HL310N - 3124,NIL, (0,67 l/s), vertikálny odtok DN 50/75/110, izolačná príruba, rám 105x105 mm, mriežka 115x115 mm, PP/PE/nerezová oceľ V2A </t>
  </si>
  <si>
    <t>-1425582738</t>
  </si>
  <si>
    <t>731</t>
  </si>
  <si>
    <t xml:space="preserve"> Ústredné kúrenie, kotolne</t>
  </si>
  <si>
    <t>84</t>
  </si>
  <si>
    <t>731111001</t>
  </si>
  <si>
    <t>Vykurovanie - podľa samostatného rozpočtu v prílohe</t>
  </si>
  <si>
    <t>409403094</t>
  </si>
  <si>
    <t>762</t>
  </si>
  <si>
    <t>Konštrukcie tesárske</t>
  </si>
  <si>
    <t>85</t>
  </si>
  <si>
    <t>762351130R</t>
  </si>
  <si>
    <t>Montáž nadstrešných konštrukcií atiky z hraneného reziva nad 144 do 224 cm2</t>
  </si>
  <si>
    <t>-1834650328</t>
  </si>
  <si>
    <t>86</t>
  </si>
  <si>
    <t>605120010600</t>
  </si>
  <si>
    <t>Hranoly z mäkkého reziva smreku omietané do hr. 200 mm, š. 200 mm</t>
  </si>
  <si>
    <t>1877041686</t>
  </si>
  <si>
    <t>87</t>
  </si>
  <si>
    <t>762395000</t>
  </si>
  <si>
    <t>Spojovacie prostriedky pre viazané konštrukcie krovov, debnenie a laťovanie, nadstrešné konštr., spádové kliny - svorky, dosky, klince, pásová oceľ, vruty</t>
  </si>
  <si>
    <t>-237049925</t>
  </si>
  <si>
    <t>88</t>
  </si>
  <si>
    <t>762810043</t>
  </si>
  <si>
    <t>Záklop stropov z dosiek OSB skrutkovaných na rošt na pero a drážku hr. dosky 15 mm</t>
  </si>
  <si>
    <t>-770123287</t>
  </si>
  <si>
    <t>89</t>
  </si>
  <si>
    <t>998762103</t>
  </si>
  <si>
    <t>Presun hmôt pre konštrukcie tesárske v objektoch výšky od 12 do 24 m</t>
  </si>
  <si>
    <t>1841470297</t>
  </si>
  <si>
    <t>763</t>
  </si>
  <si>
    <t>Konštrukcie - drevostavby</t>
  </si>
  <si>
    <t>90</t>
  </si>
  <si>
    <t>763116862</t>
  </si>
  <si>
    <t>Priečka SDK Rigips hr. 150 mm dvojito opláštená doskami HABITO 12,5 + ACTIV AIR 12,5 mm s tep. izoláciou, CW 100, 3.40.06 HB</t>
  </si>
  <si>
    <t>632594662</t>
  </si>
  <si>
    <t>91</t>
  </si>
  <si>
    <t>763116867</t>
  </si>
  <si>
    <t>Priečka SDK Rigips hr. 125 mm jednoducho opláštená doskami HABITO 12,5 mm s tep. izoláciou, CW 100, 3.40.03 HB</t>
  </si>
  <si>
    <t>-1885054490</t>
  </si>
  <si>
    <t>92</t>
  </si>
  <si>
    <t>763126701</t>
  </si>
  <si>
    <t>Predsadená stena SDK Rigips hr. 65 mm jendoducho opláštená doskami HABITO 12,5 mm s tep. izoláciou, CW50, 3.21.00 HB</t>
  </si>
  <si>
    <t>2123924684</t>
  </si>
  <si>
    <t>93</t>
  </si>
  <si>
    <t>763126701R</t>
  </si>
  <si>
    <t>Predsadená stena SDK jendoducho opláštená doskami HABITO 12,5 mm  - opláštenie ostení okien</t>
  </si>
  <si>
    <t>-1029033552</t>
  </si>
  <si>
    <t>94</t>
  </si>
  <si>
    <t>763138221</t>
  </si>
  <si>
    <t>Podhľad SDK Rigips RF 12.5 mm závesný, dvojúrovňová oceľová podkonštrukcia CD</t>
  </si>
  <si>
    <t>-1205656358</t>
  </si>
  <si>
    <t>95</t>
  </si>
  <si>
    <t>763161515</t>
  </si>
  <si>
    <t>Montáž SDK obkladu - kapotáže r. š. nad 500 do 1000 mm, 1x hrana s rohovou lištou, jednoduché opláštenie doskami hr. 12,5 mm</t>
  </si>
  <si>
    <t>1134224226</t>
  </si>
  <si>
    <t>96</t>
  </si>
  <si>
    <t>590110002200</t>
  </si>
  <si>
    <t>Doska sadrokartónová HABITO (DFRI) hr. 12,5 mm, šxl 1200x2000 mm vysokopevnostná, RIGIPS</t>
  </si>
  <si>
    <t>-383417768</t>
  </si>
  <si>
    <t>97</t>
  </si>
  <si>
    <t>763161535R</t>
  </si>
  <si>
    <t>Montáž SDK obkladu - kapotáže r. š. nad 500 do 1000 mm, 4x hrana s rohovou lištou, jednoduché opláštenie oceľových stĺpov protipožiarnymi doskami hr. 12,5 mm</t>
  </si>
  <si>
    <t>-2046046227</t>
  </si>
  <si>
    <t>98</t>
  </si>
  <si>
    <t>590110002500</t>
  </si>
  <si>
    <t>Doska sadrokartónová RF protipožiarna, hr. 12,5 mm, šxl 1200x2000 mm, RIGIPS</t>
  </si>
  <si>
    <t>128</t>
  </si>
  <si>
    <t>405544195</t>
  </si>
  <si>
    <t>763182214</t>
  </si>
  <si>
    <t>Zárubne oceľové pre SDK priečky v do 4,75 m š 600 mm hr. 150 mm</t>
  </si>
  <si>
    <t>-775364341</t>
  </si>
  <si>
    <t>100</t>
  </si>
  <si>
    <t>763182234</t>
  </si>
  <si>
    <t>Zárubne oceľové pre SDK priečky v do 4,75 m š 800 mm hr. 150 mm</t>
  </si>
  <si>
    <t>1834298727</t>
  </si>
  <si>
    <t>101</t>
  </si>
  <si>
    <t>763182264R</t>
  </si>
  <si>
    <t>Zárubne oceľové pre SDK priečky pre dvojkrídlové dvere v do 4,75 m š 1600 mm hr. 150 mm</t>
  </si>
  <si>
    <t>-2118955448</t>
  </si>
  <si>
    <t>102</t>
  </si>
  <si>
    <t>998763303</t>
  </si>
  <si>
    <t>Presun hmôt pre sádrokartónové konštrukcie v objektoch výšky od 7 do 24 m</t>
  </si>
  <si>
    <t>317905315</t>
  </si>
  <si>
    <t>764</t>
  </si>
  <si>
    <t>Konštrukcie klampiarske</t>
  </si>
  <si>
    <t>103</t>
  </si>
  <si>
    <t>764321830</t>
  </si>
  <si>
    <t>Demontáž oplechovania ríms pod nadrímsovým žľabom vrátane podkladového plechu, do 30° rš 660 mm,  -0,00520t</t>
  </si>
  <si>
    <t>2119702434</t>
  </si>
  <si>
    <t>104</t>
  </si>
  <si>
    <t>764351820</t>
  </si>
  <si>
    <t>Demontáž žľabov pododkvap. štvorhranných rovných, oblúkových, do 30° rš 400 mm,  -0,00390t</t>
  </si>
  <si>
    <t>-1447837281</t>
  </si>
  <si>
    <t>105</t>
  </si>
  <si>
    <t>764352413</t>
  </si>
  <si>
    <t>Žľaby z hliníkového poplastovaného Al plechu, pododkvapové polkruhové r.š. 330 mm</t>
  </si>
  <si>
    <t>419179380</t>
  </si>
  <si>
    <t>106</t>
  </si>
  <si>
    <t>764352612</t>
  </si>
  <si>
    <t>Zvodové rúry z hliníkového farebného Al plechu, kruhové priemer 100 mm</t>
  </si>
  <si>
    <t>-1839489409</t>
  </si>
  <si>
    <t>107</t>
  </si>
  <si>
    <t>764352865</t>
  </si>
  <si>
    <t>Montáž kotlíka kónického z hliníkového farebného Al plechu, pre rúry s priemerom do 150 mm</t>
  </si>
  <si>
    <t>78295591</t>
  </si>
  <si>
    <t>108</t>
  </si>
  <si>
    <t>553440069800</t>
  </si>
  <si>
    <t>Kotlík lisovaný hliník farebný HKL 33/100, rozmer 330/100 mm zváraný, KJG</t>
  </si>
  <si>
    <t>-1235952035</t>
  </si>
  <si>
    <t>109</t>
  </si>
  <si>
    <t>764421340</t>
  </si>
  <si>
    <t>Oplechovanie ríms a ozdobných prvkov z hliníkového poplastovaného Al plechu, r.š. 250 mm</t>
  </si>
  <si>
    <t>-1422558516</t>
  </si>
  <si>
    <t>110</t>
  </si>
  <si>
    <t>764421375</t>
  </si>
  <si>
    <t>Oplechovanie ríms a ozdobných prvkov z hliníkového poplastovaného Al plechu, r.š. 510 mm</t>
  </si>
  <si>
    <t>-1039923480</t>
  </si>
  <si>
    <t>111</t>
  </si>
  <si>
    <t>764421740</t>
  </si>
  <si>
    <t>Oplechovanie ríms a ozdobných prvkov z hliníkového poplastovaného Al plechu, r.š. 250 mm, K04</t>
  </si>
  <si>
    <t>-313954533</t>
  </si>
  <si>
    <t>112</t>
  </si>
  <si>
    <t>764421750</t>
  </si>
  <si>
    <t>Oplechovanie ríms a ozdobných prvkov z hliníkového poplastovaného Al plechu, r.š. 300 mm, K04</t>
  </si>
  <si>
    <t>-1143542553</t>
  </si>
  <si>
    <t>113</t>
  </si>
  <si>
    <t>764451804</t>
  </si>
  <si>
    <t>Demontáž odpadových rúr štvorcových so stranou od 120 do 150 mm,  -0,00418t</t>
  </si>
  <si>
    <t>-1392552445</t>
  </si>
  <si>
    <t>114</t>
  </si>
  <si>
    <t>998764103</t>
  </si>
  <si>
    <t>Presun hmôt pre konštrukcie klampiarske v objektoch výšky nad 12 do 24 m</t>
  </si>
  <si>
    <t>2118205031</t>
  </si>
  <si>
    <t>766</t>
  </si>
  <si>
    <t>Konštrukcie stolárske</t>
  </si>
  <si>
    <t>115</t>
  </si>
  <si>
    <t>66050201010010</t>
  </si>
  <si>
    <t>Montáž dverového krídla kompletiz.otváravého do oceľovej alebo fošňovej zárubne, jednokrídlové</t>
  </si>
  <si>
    <t>-1153534350</t>
  </si>
  <si>
    <t>116</t>
  </si>
  <si>
    <t>5491502040</t>
  </si>
  <si>
    <t>Kovanie - 2x kľučka, povrch nerez brúsený, 2x rozeta BB, FAB</t>
  </si>
  <si>
    <t>-858773062</t>
  </si>
  <si>
    <t>117</t>
  </si>
  <si>
    <t>6116201710</t>
  </si>
  <si>
    <t>Dvere vnútorné jednokrídlové, výplň papierová voština, povrch dyha M10, plné, šírka 600-900 mm</t>
  </si>
  <si>
    <t>-481935071</t>
  </si>
  <si>
    <t>118</t>
  </si>
  <si>
    <t>766621400.1</t>
  </si>
  <si>
    <t>Montáž okien plastových s hydroizolačnými ISO páskami (exteriérová a interiérová)</t>
  </si>
  <si>
    <t>-43760887</t>
  </si>
  <si>
    <t>119</t>
  </si>
  <si>
    <t>283290006100</t>
  </si>
  <si>
    <t>Tesniaca fólia CX exteriér, š. 290 mm, dĺ. 30 m, pre tesnenie pripájacej škáry okenného rámu a muriva, polymér, ALLMEDIA</t>
  </si>
  <si>
    <t>-2038192144</t>
  </si>
  <si>
    <t>120</t>
  </si>
  <si>
    <t>283290006200</t>
  </si>
  <si>
    <t>Tesniaca fólia CX interiér, š. 70 mm, dĺ. 30 m, pre tesnenie pripájacej škáry okenného rámu a muriva, polymér, ALLMEDIA</t>
  </si>
  <si>
    <t>-1800273272</t>
  </si>
  <si>
    <t>121</t>
  </si>
  <si>
    <t>611410000101</t>
  </si>
  <si>
    <t>Plastové okno štvorkrídlové OS+O, 2575x2000 mm, izolačné trojsklo, 8 komorový profil, teplý dištančný rámik, vrchná sklopka s pákovým ovládaním, farba biela, W01</t>
  </si>
  <si>
    <t>430428404</t>
  </si>
  <si>
    <t>122</t>
  </si>
  <si>
    <t>611410000102</t>
  </si>
  <si>
    <t>Plastové okno štvorkrídlové OS+O, 2915x2000 mm, izolačné trojsklo, 8 komorový profil, teplý dištančný rámik, vrchná sklopka s pákovým ovládaním, farba biela, W02</t>
  </si>
  <si>
    <t>1749719467</t>
  </si>
  <si>
    <t>123</t>
  </si>
  <si>
    <t>611410000103</t>
  </si>
  <si>
    <t>Plastové okno štvorkrídlové OS+O, 2860x2000 mm, izolačné trojsklo, 8 komorový profil, teplý dištančný rámik, vrchná sklopka s pákovým ovládaním, farba biela, W03</t>
  </si>
  <si>
    <t>-638641407</t>
  </si>
  <si>
    <t>124</t>
  </si>
  <si>
    <t>611410000104</t>
  </si>
  <si>
    <t>Plastové okno dvojkrídlové OS, 1350x2000 mm, izolačné trojsklo, 8 komorový profil, teplý dištančný rámik, vrchná sklopka s pákovým ovládaním, farba biela, W04</t>
  </si>
  <si>
    <t>-1556577389</t>
  </si>
  <si>
    <t>125</t>
  </si>
  <si>
    <t>611410000105</t>
  </si>
  <si>
    <t>Plastové okno dvojkrídlové OS, 1125x2000 mm, izolačné trojsklo, 8 komorový profil, teplý dištančný rámik, automatické dymové čidlo, farba biela, W05</t>
  </si>
  <si>
    <t>927913947</t>
  </si>
  <si>
    <t>126</t>
  </si>
  <si>
    <t>766662114</t>
  </si>
  <si>
    <t>Montáž dverového krídla otočného jednokrídlového špeciálneho, do existujúcej zárubne, vrátane kovania</t>
  </si>
  <si>
    <t>299507059</t>
  </si>
  <si>
    <t>127</t>
  </si>
  <si>
    <t>6116201961</t>
  </si>
  <si>
    <t>Dvere vnútorné jednokrídlové, protipožiarné EI 30, výplň DTD doska, povrch dyha M10, plné, šírka 600-900 mm so zárubňou</t>
  </si>
  <si>
    <t>987226466</t>
  </si>
  <si>
    <t>-2049568512</t>
  </si>
  <si>
    <t>129</t>
  </si>
  <si>
    <t>766664131</t>
  </si>
  <si>
    <t>Montáž dverového krídla kyvného dvojkrídlového, do existujúcej zárubne, vrátane kovania</t>
  </si>
  <si>
    <t>808212883</t>
  </si>
  <si>
    <t>130</t>
  </si>
  <si>
    <t>-668012499</t>
  </si>
  <si>
    <t>131</t>
  </si>
  <si>
    <t>611611 SUB</t>
  </si>
  <si>
    <t>Dvere interierové drevené hladké dvojkrídlové kyvne - ATYP</t>
  </si>
  <si>
    <t>-13729337</t>
  </si>
  <si>
    <t>132</t>
  </si>
  <si>
    <t>766669116</t>
  </si>
  <si>
    <t>Montáž samozatvárača pre dverné krídla s hmotnosťou do 25 kg</t>
  </si>
  <si>
    <t>1091587486</t>
  </si>
  <si>
    <t>133</t>
  </si>
  <si>
    <t>5491701000</t>
  </si>
  <si>
    <t xml:space="preserve">Hydraulický samozatvárač - váha dverí do 60 kg </t>
  </si>
  <si>
    <t>-212582394</t>
  </si>
  <si>
    <t>134</t>
  </si>
  <si>
    <t>766669119</t>
  </si>
  <si>
    <t>Montáž samozatvárača pre dverné krídla s hmotnosťou nad 50 kg</t>
  </si>
  <si>
    <t>1605349728</t>
  </si>
  <si>
    <t>135</t>
  </si>
  <si>
    <t>5491702010</t>
  </si>
  <si>
    <t>Kovanie - samozatvárač do 100 kg, rozmer 105x256x51 mm, pre dvere šírky max. 1000 mm</t>
  </si>
  <si>
    <t>-2054756229</t>
  </si>
  <si>
    <t>136</t>
  </si>
  <si>
    <t>766693116R</t>
  </si>
  <si>
    <t>Pisoárová deliaca stienka, 400x900mm, HPL doska, zaoblené hrany, V05, D+M</t>
  </si>
  <si>
    <t>1558438534</t>
  </si>
  <si>
    <t>137</t>
  </si>
  <si>
    <t>766693117R</t>
  </si>
  <si>
    <t>Predelovacia stena na WC, dĺžka zadnej steny 2755, laminodoska s povrchom melamín, 3 ks dverí š.600, V06, D+M</t>
  </si>
  <si>
    <t>404011401</t>
  </si>
  <si>
    <t>138</t>
  </si>
  <si>
    <t>766694143</t>
  </si>
  <si>
    <t>Montáž parapetnej dosky plastovej šírky do 300 mm, dĺžky 1600-2600 mm</t>
  </si>
  <si>
    <t>197019546</t>
  </si>
  <si>
    <t>139</t>
  </si>
  <si>
    <t>6119000980</t>
  </si>
  <si>
    <t>Vnútorné parapetné dosky plastové komôrkové,B=300mm biela, mramor, buk, zlatý dub</t>
  </si>
  <si>
    <t>-109135034</t>
  </si>
  <si>
    <t>140</t>
  </si>
  <si>
    <t>766695212</t>
  </si>
  <si>
    <t>Montáž prahu dverí, jednokrídlových</t>
  </si>
  <si>
    <t>-581884217</t>
  </si>
  <si>
    <t>141</t>
  </si>
  <si>
    <t>6118711600</t>
  </si>
  <si>
    <t>Prah dubový L=62 B=10 cm</t>
  </si>
  <si>
    <t>-1118934065</t>
  </si>
  <si>
    <t>142</t>
  </si>
  <si>
    <t>611890003900.S</t>
  </si>
  <si>
    <t>Prah dubový, dĺžka 810 mm, šírka 100 mm</t>
  </si>
  <si>
    <t>-679165129</t>
  </si>
  <si>
    <t>143</t>
  </si>
  <si>
    <t>611890004300.S</t>
  </si>
  <si>
    <t>Prah dubový, dĺžka 910 mm, šírka 100 mm</t>
  </si>
  <si>
    <t>-1696131583</t>
  </si>
  <si>
    <t>767</t>
  </si>
  <si>
    <t>Konštrukcie doplnkové kovové</t>
  </si>
  <si>
    <t>144</t>
  </si>
  <si>
    <t>767161110</t>
  </si>
  <si>
    <t>Montáž zábradlia rovného z rúrok do muriva, s hmotnosťou 1 metra zábradlia do 20 kg</t>
  </si>
  <si>
    <t>-207784515</t>
  </si>
  <si>
    <t>145</t>
  </si>
  <si>
    <t>5534667345</t>
  </si>
  <si>
    <t>Drevené madlo schodiskové na zábradlie, kotvené o zábradlieez, buk</t>
  </si>
  <si>
    <t>-83230464</t>
  </si>
  <si>
    <t>146</t>
  </si>
  <si>
    <t>5534667240</t>
  </si>
  <si>
    <t>Zábradlie oceľové farebne úpravené ,vertikálna  výplň oceľ, madlo polkruhové , výška 90 cm, kotvenie do podlahy, vrátane náteru</t>
  </si>
  <si>
    <t>846385815</t>
  </si>
  <si>
    <t>147</t>
  </si>
  <si>
    <t>767310100</t>
  </si>
  <si>
    <t xml:space="preserve">Montáž výlezu do plochej strechy </t>
  </si>
  <si>
    <t>1077438196</t>
  </si>
  <si>
    <t>148</t>
  </si>
  <si>
    <t>6113902690</t>
  </si>
  <si>
    <t>Strešný výlez napr. VILPRO FDA 138 x 68 cm cm,schody z al protipož. prevedenie E 12-120 min.teles. madlo, tepl. prestup U =0,9-0,17 W/m2.k</t>
  </si>
  <si>
    <t>-506880697</t>
  </si>
  <si>
    <t>149</t>
  </si>
  <si>
    <t>767330024</t>
  </si>
  <si>
    <t xml:space="preserve">Montáž svetlovodu tubusového priemeru do 800 mm do plochej strechy </t>
  </si>
  <si>
    <t>406691578</t>
  </si>
  <si>
    <t>150</t>
  </si>
  <si>
    <t>6115101060</t>
  </si>
  <si>
    <t>Svetlovod napr. SUNWAY 780 CUBE základná sada - plochá strecha, priemer tubusu 775 mm</t>
  </si>
  <si>
    <t>574588672</t>
  </si>
  <si>
    <t>151</t>
  </si>
  <si>
    <t>6115101150</t>
  </si>
  <si>
    <t>Tubus pre svetlovod napr. SUNWAY 780 CUBE, priemer 775 mm, dĺžka 410 mm</t>
  </si>
  <si>
    <t>1471457027</t>
  </si>
  <si>
    <t>152</t>
  </si>
  <si>
    <t>6115101160</t>
  </si>
  <si>
    <t>Tubus pre svetlovod napr. SUNWAY 780 CUBE, priemer 775 mm, dĺžka 620 mm</t>
  </si>
  <si>
    <t>668727853</t>
  </si>
  <si>
    <t>153</t>
  </si>
  <si>
    <t>767411103R</t>
  </si>
  <si>
    <t>Montáž opláštenia sendvičovými stenovými panelmi s viditeľným spojom na OK, hrúbky nad 150 mm, vrátane opláštenia a doplnkov</t>
  </si>
  <si>
    <t>-815300182</t>
  </si>
  <si>
    <t>154</t>
  </si>
  <si>
    <t>553250000700</t>
  </si>
  <si>
    <t>Panel sendvičový s jadrom z minerálnej vlny stenový s viditeľným spojom hr. jadra 175 mm, napr. BALEX METAL alebo ekvivalent, farba slonovinová RAL 1015, vrátane oplechovania a doplnkov</t>
  </si>
  <si>
    <t>-106695830</t>
  </si>
  <si>
    <t>155</t>
  </si>
  <si>
    <t>5532500007R1</t>
  </si>
  <si>
    <t>Doprava sendvičových panelov</t>
  </si>
  <si>
    <t>súb</t>
  </si>
  <si>
    <t>712489602</t>
  </si>
  <si>
    <t>156</t>
  </si>
  <si>
    <t>5532500007R2</t>
  </si>
  <si>
    <t>Žeriav na zhotovenie opláštenia zo sendvičových panelov</t>
  </si>
  <si>
    <t>-677251042</t>
  </si>
  <si>
    <t>157</t>
  </si>
  <si>
    <t>767411104R</t>
  </si>
  <si>
    <t>Dodávka a montáž opláštenia okenných ostení k sendvičovým stenovým panelom</t>
  </si>
  <si>
    <t>-975752197</t>
  </si>
  <si>
    <t>158</t>
  </si>
  <si>
    <t>5534130920</t>
  </si>
  <si>
    <t>Dvere interiérové presklené Al dvojkrídlové s nadsvetlíkom, izolačné dvojsklo, v.š.2000x3000mm D+M</t>
  </si>
  <si>
    <t>-204175544</t>
  </si>
  <si>
    <t>159</t>
  </si>
  <si>
    <t>5534130950</t>
  </si>
  <si>
    <t>Dvere interiérové presklené Al dvojkrídlové, presklená stena s nadsvetlíkom protipožiarná EI 30, izolačné dvojsklo v.š.2800x3270mm. D+M</t>
  </si>
  <si>
    <t>-2110418270</t>
  </si>
  <si>
    <t>160</t>
  </si>
  <si>
    <t>553415100</t>
  </si>
  <si>
    <t>Dvere interiérové presklené Al dvojkrídlové v presklenej stene s nadsvetlíkom, izolačné dvojsklo  v.š.3750x3000mm, D+M</t>
  </si>
  <si>
    <t>1207908368</t>
  </si>
  <si>
    <t>161</t>
  </si>
  <si>
    <t>5534130620</t>
  </si>
  <si>
    <t>Dvere interiérové presklené Al dvojkrídlové s nadsvetlíkom  a vetraciou mriežkou, izolačné dvojsklo, v.š.2000x3000mm, D+M</t>
  </si>
  <si>
    <t>2071833926</t>
  </si>
  <si>
    <t>162</t>
  </si>
  <si>
    <t>5534130940</t>
  </si>
  <si>
    <t>Dvere interiérové presklené Al dvojkrídlové , presklená stena s nadsvetlíkom, izolačné dvojsklo  v.š.5750x3000mm. D+M</t>
  </si>
  <si>
    <t>1879575896</t>
  </si>
  <si>
    <t>163</t>
  </si>
  <si>
    <t>5534130930</t>
  </si>
  <si>
    <t>Dvere interiérové presklené Al dvojkrídlové, presklená stena s nadsvetlíkom protipožiarná EI 30, izolačné dvojsklo v.š.4675x3000mm. D+M</t>
  </si>
  <si>
    <t>1784886</t>
  </si>
  <si>
    <t>164</t>
  </si>
  <si>
    <t>611611412 SUB11</t>
  </si>
  <si>
    <t>Dvere exteriérové hliníkové dvojkrídlové presklené s nadsvetlíkom terasové, protipožiarne EI 30, izolačné dvojsklo, 3020x2400mm D+M</t>
  </si>
  <si>
    <t>-278771054</t>
  </si>
  <si>
    <t>165</t>
  </si>
  <si>
    <t>767995101.1</t>
  </si>
  <si>
    <t>Montáž ostatných atypických kovových stavebných doplnkových konštrukcií do 5 kg</t>
  </si>
  <si>
    <t>kg</t>
  </si>
  <si>
    <t>-978753531</t>
  </si>
  <si>
    <t>166</t>
  </si>
  <si>
    <t>767995285</t>
  </si>
  <si>
    <t>Výroba doplnku stavebného atypického o hmotnosti od 2,51 do 4,0 kg stupňa zložitosti 2</t>
  </si>
  <si>
    <t>-1260195053</t>
  </si>
  <si>
    <t>167</t>
  </si>
  <si>
    <t>767995105.1</t>
  </si>
  <si>
    <t>Montáž ostatných atypických kovových stavebných doplnkových konštrukcií nad 50 do 100 kg - zosilnenie jestvujúcich ŽB prekladov profilmi L200x100x12mm prilepenými epoxidovým lepidlom a stiahnutými svorkami každých 600mm</t>
  </si>
  <si>
    <t>-960715001</t>
  </si>
  <si>
    <t>168</t>
  </si>
  <si>
    <t>1333164200</t>
  </si>
  <si>
    <t>Tyč oceľová prierezu L uholník 200x100x12 mm, ozn.11 373 podľa EN ISO S235JRG1</t>
  </si>
  <si>
    <t>1186939877</t>
  </si>
  <si>
    <t>169</t>
  </si>
  <si>
    <t>3090370181</t>
  </si>
  <si>
    <t>Svorník d16</t>
  </si>
  <si>
    <t>341718112</t>
  </si>
  <si>
    <t>170</t>
  </si>
  <si>
    <t>767996801</t>
  </si>
  <si>
    <t>Demontáž ostatných doplnkov stavieb s hmotnosťou jednotlivých dielov konštrukcií do 50 kg,  -0,00100t</t>
  </si>
  <si>
    <t>423584814</t>
  </si>
  <si>
    <t>171</t>
  </si>
  <si>
    <t>998767103</t>
  </si>
  <si>
    <t>Presun hmôt pre kovové stavebné doplnkové konštrukcie v objektoch výšky nad 12 do 24 m</t>
  </si>
  <si>
    <t>-108232075</t>
  </si>
  <si>
    <t>172</t>
  </si>
  <si>
    <t>998767194</t>
  </si>
  <si>
    <t>Kovové stav.dopln.konštr., prípl.za presun nad najväčšiu dopr. vzdial. do 1000 m</t>
  </si>
  <si>
    <t>-1861322074</t>
  </si>
  <si>
    <t>173</t>
  </si>
  <si>
    <t>998767199</t>
  </si>
  <si>
    <t>Kovové stav.dopln.konštr., prípl.za presun za k. ď. i začatých 1000 m nad 1000 m</t>
  </si>
  <si>
    <t>-1873200180</t>
  </si>
  <si>
    <t>769</t>
  </si>
  <si>
    <t xml:space="preserve"> Montáž vzduchotechnických zariadení</t>
  </si>
  <si>
    <t>174</t>
  </si>
  <si>
    <t>76901SUB</t>
  </si>
  <si>
    <t>Vzduchotechnika - podľa samostatného rozpočtu v prílohe</t>
  </si>
  <si>
    <t>-684114040</t>
  </si>
  <si>
    <t>771</t>
  </si>
  <si>
    <t xml:space="preserve">   Podlahy z dlaždíc</t>
  </si>
  <si>
    <t>175</t>
  </si>
  <si>
    <t>771415004</t>
  </si>
  <si>
    <t>Montáž soklíkov z obkladačiek do tmelu veľ. 300 x 80 mm</t>
  </si>
  <si>
    <t>-269487652</t>
  </si>
  <si>
    <t>176</t>
  </si>
  <si>
    <t>771541015</t>
  </si>
  <si>
    <t>Montáž podláh z dlaždíc gres kladených do malty veľ. 300 x 300 mm</t>
  </si>
  <si>
    <t>308675068</t>
  </si>
  <si>
    <t>177</t>
  </si>
  <si>
    <t>5978651460</t>
  </si>
  <si>
    <t>Napríklad TAURUS GRANIT dlaždice - leštené, rozmer 295x295x8 mm, farba 61 SL Tunis</t>
  </si>
  <si>
    <t>1268335154</t>
  </si>
  <si>
    <t>178</t>
  </si>
  <si>
    <t>998771103</t>
  </si>
  <si>
    <t>Presun hmôt pre podlahy z dlaždíc v objektoch výšky nad 12 do 24 m</t>
  </si>
  <si>
    <t>-1103134778</t>
  </si>
  <si>
    <t>775</t>
  </si>
  <si>
    <t xml:space="preserve">   Podlahy vlysové a parketové</t>
  </si>
  <si>
    <t>179</t>
  </si>
  <si>
    <t>775413430</t>
  </si>
  <si>
    <t>Montáž schodovej lišty lepením</t>
  </si>
  <si>
    <t>-1956943995</t>
  </si>
  <si>
    <t>180</t>
  </si>
  <si>
    <t>6119800978</t>
  </si>
  <si>
    <t>Lišta schodová napr. KUGELE formáT 24,2 x 10 mm</t>
  </si>
  <si>
    <t>-1591597298</t>
  </si>
  <si>
    <t>181</t>
  </si>
  <si>
    <t>998775103</t>
  </si>
  <si>
    <t>Presun hmôt pre podlahy vlysové a parketové v objektoch výšky nad 12 do 24 m</t>
  </si>
  <si>
    <t>981706759</t>
  </si>
  <si>
    <t>776</t>
  </si>
  <si>
    <t xml:space="preserve">   Podlahy povlakové</t>
  </si>
  <si>
    <t>182</t>
  </si>
  <si>
    <t>776220116</t>
  </si>
  <si>
    <t>Lepenie povlakových podláh z linolea na schodiskových stupňoch na stupnice rovné</t>
  </si>
  <si>
    <t>927818691</t>
  </si>
  <si>
    <t>183</t>
  </si>
  <si>
    <t>776220260</t>
  </si>
  <si>
    <t>Lepenie povlakových podláh z linolea na schodiskových stupňoch na podstupnice</t>
  </si>
  <si>
    <t>-427706785</t>
  </si>
  <si>
    <t>184</t>
  </si>
  <si>
    <t>776420011</t>
  </si>
  <si>
    <t>Lepenie podlahových soklov z PVC vinyl vytiahnutím</t>
  </si>
  <si>
    <t>888036427</t>
  </si>
  <si>
    <t>185</t>
  </si>
  <si>
    <t>776541300</t>
  </si>
  <si>
    <t>1490644448</t>
  </si>
  <si>
    <t>186</t>
  </si>
  <si>
    <t>2843106010</t>
  </si>
  <si>
    <t>Vinylová podlaha napríklad SPHERA hr.2 mm</t>
  </si>
  <si>
    <t>802120041</t>
  </si>
  <si>
    <t>187</t>
  </si>
  <si>
    <t>776990110</t>
  </si>
  <si>
    <t>Penetrovanie podkladu pred kladením povlakovýck podláh</t>
  </si>
  <si>
    <t>-1123058814</t>
  </si>
  <si>
    <t>188</t>
  </si>
  <si>
    <t>998776202</t>
  </si>
  <si>
    <t>Presun hmôt pre podlahy povlakové v objektoch výšky nad 6 do 12 m</t>
  </si>
  <si>
    <t>-647342793</t>
  </si>
  <si>
    <t>189</t>
  </si>
  <si>
    <t>998776294</t>
  </si>
  <si>
    <t>Podlahy povlakové, prípl.za presun nad vymedz. najväčšiu dopr. vzdial. do 1000 m</t>
  </si>
  <si>
    <t>-381119819</t>
  </si>
  <si>
    <t>190</t>
  </si>
  <si>
    <t>998776299</t>
  </si>
  <si>
    <t>Podlahy povlakové, prípl.za každých ďalších i začatých 1000 m nad 1000 m</t>
  </si>
  <si>
    <t>853438843</t>
  </si>
  <si>
    <t>781</t>
  </si>
  <si>
    <t xml:space="preserve">   Dokončovacie práce a obklady</t>
  </si>
  <si>
    <t>191</t>
  </si>
  <si>
    <t>781445017</t>
  </si>
  <si>
    <t>Montáž obkladov vnútor. stien z obkladačiek kladených do tmelu veľ. 300x200 mm</t>
  </si>
  <si>
    <t>-313946177</t>
  </si>
  <si>
    <t>192</t>
  </si>
  <si>
    <t>5976582000</t>
  </si>
  <si>
    <t>Obkladačky keramické glazované jednofarebné hladké B 300x200 Ia</t>
  </si>
  <si>
    <t>-604257960</t>
  </si>
  <si>
    <t>193</t>
  </si>
  <si>
    <t>781445067</t>
  </si>
  <si>
    <t>Montáž obkladov vnútor. stien z obkladačiek kladených do tmelu v obmedzenom priestore veľ. 300x200 mm</t>
  </si>
  <si>
    <t>-351090927</t>
  </si>
  <si>
    <t>194</t>
  </si>
  <si>
    <t>998781103</t>
  </si>
  <si>
    <t>Presun hmôt pre obklady keramické v objektoch výšky nad 12 do 24 m</t>
  </si>
  <si>
    <t>-474074025</t>
  </si>
  <si>
    <t>784</t>
  </si>
  <si>
    <t xml:space="preserve">   Dokončovacie práce</t>
  </si>
  <si>
    <t>195</t>
  </si>
  <si>
    <t>784152271</t>
  </si>
  <si>
    <t>Maľby z maliarskych zmesí napr. Primalex, Farmal, strojne nanášané dvojnásobné, základné na jemnozrnný podklad výšky do 3,80 m</t>
  </si>
  <si>
    <t>-1015260589</t>
  </si>
  <si>
    <t>196</t>
  </si>
  <si>
    <t>784410100</t>
  </si>
  <si>
    <t>Penetrovanie jednonásobné jemnozrnných podkladov výšky do 3,80 m</t>
  </si>
  <si>
    <t>833647305</t>
  </si>
  <si>
    <t>197</t>
  </si>
  <si>
    <t>784418011</t>
  </si>
  <si>
    <t xml:space="preserve">Zakrývanie otvorov, podláh a zariadení fóliou v miestnostiach alebo na schodisku   </t>
  </si>
  <si>
    <t>1469319125</t>
  </si>
  <si>
    <t>198</t>
  </si>
  <si>
    <t>RHP 001</t>
  </si>
  <si>
    <t>Hasiaci prístroj práškový ABC s náplňou 6 kg</t>
  </si>
  <si>
    <t>-1968961305</t>
  </si>
  <si>
    <t xml:space="preserve"> Práce a dodávky M</t>
  </si>
  <si>
    <t>21-M</t>
  </si>
  <si>
    <t xml:space="preserve"> Elektromontáže</t>
  </si>
  <si>
    <t>199</t>
  </si>
  <si>
    <t>210010010</t>
  </si>
  <si>
    <t>Elektroinštalácie - podľa samostatného rozpočtu v prílohe</t>
  </si>
  <si>
    <t>-898607843</t>
  </si>
  <si>
    <t>200</t>
  </si>
  <si>
    <t>210010020</t>
  </si>
  <si>
    <t>Slaboprúdové rozvody - podľa samostatného rozpočtu v prílohe</t>
  </si>
  <si>
    <t>1878047797</t>
  </si>
  <si>
    <t>43-M</t>
  </si>
  <si>
    <t>Montáž oceľových konštrukcií</t>
  </si>
  <si>
    <t>201</t>
  </si>
  <si>
    <t>430420007.S</t>
  </si>
  <si>
    <t>Výroba oceľovej konštrukcie haly</t>
  </si>
  <si>
    <t>843926444</t>
  </si>
  <si>
    <t>202</t>
  </si>
  <si>
    <t>4304200071S</t>
  </si>
  <si>
    <t>Výroba strešných trapézových plechov T, t=0,88 mm, fyb=320 Mpa, s povrchovou úpravou</t>
  </si>
  <si>
    <t>1716633332</t>
  </si>
  <si>
    <t>203</t>
  </si>
  <si>
    <t>430420008.S</t>
  </si>
  <si>
    <t>Výrobná dokumentácia oceľovej konštrukcie haly</t>
  </si>
  <si>
    <t>-648463763</t>
  </si>
  <si>
    <t>204</t>
  </si>
  <si>
    <t>430420009.S</t>
  </si>
  <si>
    <t>Základný + 2x vrchný syntetický náter oceľovej konštrukcie</t>
  </si>
  <si>
    <t>892713921</t>
  </si>
  <si>
    <t>205</t>
  </si>
  <si>
    <t>430420010.S</t>
  </si>
  <si>
    <t>Montáž oceľovej konštrukcie haly</t>
  </si>
  <si>
    <t>-757220916</t>
  </si>
  <si>
    <t>206</t>
  </si>
  <si>
    <t>430420011.S</t>
  </si>
  <si>
    <t>Kotvy + spojovací materiál</t>
  </si>
  <si>
    <t>1553903178</t>
  </si>
  <si>
    <t>207</t>
  </si>
  <si>
    <t>430420012.S</t>
  </si>
  <si>
    <t>Žeriav + plošina na montáž oceľovej konštrukcie</t>
  </si>
  <si>
    <t>-15216854</t>
  </si>
  <si>
    <t>208</t>
  </si>
  <si>
    <t>430420013.S</t>
  </si>
  <si>
    <t>Doprava materiálu a pracovníkov pre montáž oceľovej konštrukcie</t>
  </si>
  <si>
    <t>kpl</t>
  </si>
  <si>
    <t>1136119161</t>
  </si>
  <si>
    <t>Lepenie povlakových podláh PVC homogénnych LVT v dielcoch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</si>
</sst>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2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167" fontId="20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167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20" fillId="6" borderId="22" xfId="0" applyFont="1" applyFill="1" applyBorder="1" applyAlignment="1" applyProtection="1">
      <alignment horizontal="center" vertical="center"/>
      <protection locked="0"/>
    </xf>
    <xf numFmtId="49" fontId="20" fillId="6" borderId="22" xfId="0" applyNumberFormat="1" applyFont="1" applyFill="1" applyBorder="1" applyAlignment="1" applyProtection="1">
      <alignment horizontal="left" vertical="center" wrapText="1"/>
      <protection locked="0"/>
    </xf>
    <xf numFmtId="0" fontId="20" fillId="6" borderId="22" xfId="0" applyFont="1" applyFill="1" applyBorder="1" applyAlignment="1" applyProtection="1">
      <alignment horizontal="left" vertical="center" wrapText="1"/>
      <protection locked="0"/>
    </xf>
    <xf numFmtId="0" fontId="20" fillId="6" borderId="22" xfId="0" applyFont="1" applyFill="1" applyBorder="1" applyAlignment="1" applyProtection="1">
      <alignment horizontal="center" vertical="center" wrapText="1"/>
      <protection locked="0"/>
    </xf>
    <xf numFmtId="167" fontId="20" fillId="6" borderId="22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>
      <c r="AR2" s="176" t="s">
        <v>5</v>
      </c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07" t="s">
        <v>12</v>
      </c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R5" s="17"/>
      <c r="BE5" s="204" t="s">
        <v>13</v>
      </c>
      <c r="BS5" s="14" t="s">
        <v>6</v>
      </c>
    </row>
    <row r="6" spans="1:74" s="1" customFormat="1" ht="36.9" customHeight="1">
      <c r="B6" s="17"/>
      <c r="D6" s="23" t="s">
        <v>14</v>
      </c>
      <c r="K6" s="208" t="s">
        <v>15</v>
      </c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R6" s="17"/>
      <c r="BE6" s="205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205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 t="s">
        <v>21</v>
      </c>
      <c r="AR8" s="17"/>
      <c r="BE8" s="205"/>
      <c r="BS8" s="14" t="s">
        <v>6</v>
      </c>
    </row>
    <row r="9" spans="1:74" s="1" customFormat="1" ht="14.4" customHeight="1">
      <c r="B9" s="17"/>
      <c r="AR9" s="17"/>
      <c r="BE9" s="205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205"/>
      <c r="BS10" s="14" t="s">
        <v>6</v>
      </c>
    </row>
    <row r="11" spans="1:74" s="1" customFormat="1" ht="18.45" customHeight="1">
      <c r="B11" s="17"/>
      <c r="E11" s="22" t="s">
        <v>24</v>
      </c>
      <c r="AK11" s="24" t="s">
        <v>25</v>
      </c>
      <c r="AN11" s="22" t="s">
        <v>1</v>
      </c>
      <c r="AR11" s="17"/>
      <c r="BE11" s="205"/>
      <c r="BS11" s="14" t="s">
        <v>6</v>
      </c>
    </row>
    <row r="12" spans="1:74" s="1" customFormat="1" ht="6.9" customHeight="1">
      <c r="B12" s="17"/>
      <c r="AR12" s="17"/>
      <c r="BE12" s="205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23</v>
      </c>
      <c r="AN13" s="26" t="s">
        <v>27</v>
      </c>
      <c r="AR13" s="17"/>
      <c r="BE13" s="205"/>
      <c r="BS13" s="14" t="s">
        <v>6</v>
      </c>
    </row>
    <row r="14" spans="1:74" ht="13.2">
      <c r="B14" s="17"/>
      <c r="E14" s="209" t="s">
        <v>27</v>
      </c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4" t="s">
        <v>25</v>
      </c>
      <c r="AN14" s="26" t="s">
        <v>27</v>
      </c>
      <c r="AR14" s="17"/>
      <c r="BE14" s="205"/>
      <c r="BS14" s="14" t="s">
        <v>6</v>
      </c>
    </row>
    <row r="15" spans="1:74" s="1" customFormat="1" ht="6.9" customHeight="1">
      <c r="B15" s="17"/>
      <c r="AR15" s="17"/>
      <c r="BE15" s="205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23</v>
      </c>
      <c r="AN16" s="22" t="s">
        <v>1</v>
      </c>
      <c r="AR16" s="17"/>
      <c r="BE16" s="205"/>
      <c r="BS16" s="14" t="s">
        <v>3</v>
      </c>
    </row>
    <row r="17" spans="1:71" s="1" customFormat="1" ht="18.45" customHeight="1">
      <c r="B17" s="17"/>
      <c r="E17" s="22" t="s">
        <v>29</v>
      </c>
      <c r="AK17" s="24" t="s">
        <v>25</v>
      </c>
      <c r="AN17" s="22" t="s">
        <v>1</v>
      </c>
      <c r="AR17" s="17"/>
      <c r="BE17" s="205"/>
      <c r="BS17" s="14" t="s">
        <v>30</v>
      </c>
    </row>
    <row r="18" spans="1:71" s="1" customFormat="1" ht="6.9" customHeight="1">
      <c r="B18" s="17"/>
      <c r="AR18" s="17"/>
      <c r="BE18" s="205"/>
      <c r="BS18" s="14" t="s">
        <v>31</v>
      </c>
    </row>
    <row r="19" spans="1:71" s="1" customFormat="1" ht="12" customHeight="1">
      <c r="B19" s="17"/>
      <c r="D19" s="24" t="s">
        <v>32</v>
      </c>
      <c r="AK19" s="24" t="s">
        <v>23</v>
      </c>
      <c r="AN19" s="22" t="s">
        <v>1</v>
      </c>
      <c r="AR19" s="17"/>
      <c r="BE19" s="205"/>
      <c r="BS19" s="14" t="s">
        <v>31</v>
      </c>
    </row>
    <row r="20" spans="1:71" s="1" customFormat="1" ht="18.45" customHeight="1">
      <c r="B20" s="17"/>
      <c r="E20" s="22" t="s">
        <v>33</v>
      </c>
      <c r="AK20" s="24" t="s">
        <v>25</v>
      </c>
      <c r="AN20" s="22" t="s">
        <v>1</v>
      </c>
      <c r="AR20" s="17"/>
      <c r="BE20" s="205"/>
      <c r="BS20" s="14" t="s">
        <v>30</v>
      </c>
    </row>
    <row r="21" spans="1:71" s="1" customFormat="1" ht="6.9" customHeight="1">
      <c r="B21" s="17"/>
      <c r="AR21" s="17"/>
      <c r="BE21" s="205"/>
    </row>
    <row r="22" spans="1:71" s="1" customFormat="1" ht="12" customHeight="1">
      <c r="B22" s="17"/>
      <c r="D22" s="24" t="s">
        <v>34</v>
      </c>
      <c r="AR22" s="17"/>
      <c r="BE22" s="205"/>
    </row>
    <row r="23" spans="1:71" s="1" customFormat="1" ht="16.5" customHeight="1">
      <c r="B23" s="17"/>
      <c r="E23" s="211" t="s">
        <v>1</v>
      </c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R23" s="17"/>
      <c r="BE23" s="205"/>
    </row>
    <row r="24" spans="1:71" s="1" customFormat="1" ht="6.9" customHeight="1">
      <c r="B24" s="17"/>
      <c r="AR24" s="17"/>
      <c r="BE24" s="205"/>
    </row>
    <row r="25" spans="1:71" s="1" customFormat="1" ht="6.9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05"/>
    </row>
    <row r="26" spans="1:71" s="2" customFormat="1" ht="25.95" customHeight="1">
      <c r="A26" s="29"/>
      <c r="B26" s="30"/>
      <c r="C26" s="29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2">
        <f>ROUND(AG94,2)</f>
        <v>0</v>
      </c>
      <c r="AL26" s="213"/>
      <c r="AM26" s="213"/>
      <c r="AN26" s="213"/>
      <c r="AO26" s="213"/>
      <c r="AP26" s="29"/>
      <c r="AQ26" s="29"/>
      <c r="AR26" s="30"/>
      <c r="BE26" s="205"/>
    </row>
    <row r="27" spans="1:71" s="2" customFormat="1" ht="6.9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05"/>
    </row>
    <row r="28" spans="1:71" s="2" customFormat="1" ht="13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4" t="s">
        <v>36</v>
      </c>
      <c r="M28" s="214"/>
      <c r="N28" s="214"/>
      <c r="O28" s="214"/>
      <c r="P28" s="214"/>
      <c r="Q28" s="29"/>
      <c r="R28" s="29"/>
      <c r="S28" s="29"/>
      <c r="T28" s="29"/>
      <c r="U28" s="29"/>
      <c r="V28" s="29"/>
      <c r="W28" s="214" t="s">
        <v>37</v>
      </c>
      <c r="X28" s="214"/>
      <c r="Y28" s="214"/>
      <c r="Z28" s="214"/>
      <c r="AA28" s="214"/>
      <c r="AB28" s="214"/>
      <c r="AC28" s="214"/>
      <c r="AD28" s="214"/>
      <c r="AE28" s="214"/>
      <c r="AF28" s="29"/>
      <c r="AG28" s="29"/>
      <c r="AH28" s="29"/>
      <c r="AI28" s="29"/>
      <c r="AJ28" s="29"/>
      <c r="AK28" s="214" t="s">
        <v>38</v>
      </c>
      <c r="AL28" s="214"/>
      <c r="AM28" s="214"/>
      <c r="AN28" s="214"/>
      <c r="AO28" s="214"/>
      <c r="AP28" s="29"/>
      <c r="AQ28" s="29"/>
      <c r="AR28" s="30"/>
      <c r="BE28" s="205"/>
    </row>
    <row r="29" spans="1:71" s="3" customFormat="1" ht="14.4" customHeight="1">
      <c r="B29" s="34"/>
      <c r="D29" s="24" t="s">
        <v>39</v>
      </c>
      <c r="F29" s="35" t="s">
        <v>40</v>
      </c>
      <c r="L29" s="199">
        <v>0.2</v>
      </c>
      <c r="M29" s="198"/>
      <c r="N29" s="198"/>
      <c r="O29" s="198"/>
      <c r="P29" s="198"/>
      <c r="W29" s="197">
        <f>ROUND(AZ94, 2)</f>
        <v>0</v>
      </c>
      <c r="X29" s="198"/>
      <c r="Y29" s="198"/>
      <c r="Z29" s="198"/>
      <c r="AA29" s="198"/>
      <c r="AB29" s="198"/>
      <c r="AC29" s="198"/>
      <c r="AD29" s="198"/>
      <c r="AE29" s="198"/>
      <c r="AK29" s="197">
        <f>ROUND(AV94, 2)</f>
        <v>0</v>
      </c>
      <c r="AL29" s="198"/>
      <c r="AM29" s="198"/>
      <c r="AN29" s="198"/>
      <c r="AO29" s="198"/>
      <c r="AR29" s="34"/>
      <c r="BE29" s="206"/>
    </row>
    <row r="30" spans="1:71" s="3" customFormat="1" ht="14.4" customHeight="1">
      <c r="B30" s="34"/>
      <c r="F30" s="35" t="s">
        <v>41</v>
      </c>
      <c r="L30" s="199">
        <v>0.2</v>
      </c>
      <c r="M30" s="198"/>
      <c r="N30" s="198"/>
      <c r="O30" s="198"/>
      <c r="P30" s="198"/>
      <c r="W30" s="197">
        <f>ROUND(BA94, 2)</f>
        <v>0</v>
      </c>
      <c r="X30" s="198"/>
      <c r="Y30" s="198"/>
      <c r="Z30" s="198"/>
      <c r="AA30" s="198"/>
      <c r="AB30" s="198"/>
      <c r="AC30" s="198"/>
      <c r="AD30" s="198"/>
      <c r="AE30" s="198"/>
      <c r="AK30" s="197">
        <f>ROUND(AW94, 2)</f>
        <v>0</v>
      </c>
      <c r="AL30" s="198"/>
      <c r="AM30" s="198"/>
      <c r="AN30" s="198"/>
      <c r="AO30" s="198"/>
      <c r="AR30" s="34"/>
      <c r="BE30" s="206"/>
    </row>
    <row r="31" spans="1:71" s="3" customFormat="1" ht="14.4" hidden="1" customHeight="1">
      <c r="B31" s="34"/>
      <c r="F31" s="24" t="s">
        <v>42</v>
      </c>
      <c r="L31" s="199">
        <v>0.2</v>
      </c>
      <c r="M31" s="198"/>
      <c r="N31" s="198"/>
      <c r="O31" s="198"/>
      <c r="P31" s="198"/>
      <c r="W31" s="197">
        <f>ROUND(BB94, 2)</f>
        <v>0</v>
      </c>
      <c r="X31" s="198"/>
      <c r="Y31" s="198"/>
      <c r="Z31" s="198"/>
      <c r="AA31" s="198"/>
      <c r="AB31" s="198"/>
      <c r="AC31" s="198"/>
      <c r="AD31" s="198"/>
      <c r="AE31" s="198"/>
      <c r="AK31" s="197">
        <v>0</v>
      </c>
      <c r="AL31" s="198"/>
      <c r="AM31" s="198"/>
      <c r="AN31" s="198"/>
      <c r="AO31" s="198"/>
      <c r="AR31" s="34"/>
      <c r="BE31" s="206"/>
    </row>
    <row r="32" spans="1:71" s="3" customFormat="1" ht="14.4" hidden="1" customHeight="1">
      <c r="B32" s="34"/>
      <c r="F32" s="24" t="s">
        <v>43</v>
      </c>
      <c r="L32" s="199">
        <v>0.2</v>
      </c>
      <c r="M32" s="198"/>
      <c r="N32" s="198"/>
      <c r="O32" s="198"/>
      <c r="P32" s="198"/>
      <c r="W32" s="197">
        <f>ROUND(BC94, 2)</f>
        <v>0</v>
      </c>
      <c r="X32" s="198"/>
      <c r="Y32" s="198"/>
      <c r="Z32" s="198"/>
      <c r="AA32" s="198"/>
      <c r="AB32" s="198"/>
      <c r="AC32" s="198"/>
      <c r="AD32" s="198"/>
      <c r="AE32" s="198"/>
      <c r="AK32" s="197">
        <v>0</v>
      </c>
      <c r="AL32" s="198"/>
      <c r="AM32" s="198"/>
      <c r="AN32" s="198"/>
      <c r="AO32" s="198"/>
      <c r="AR32" s="34"/>
      <c r="BE32" s="206"/>
    </row>
    <row r="33" spans="1:57" s="3" customFormat="1" ht="14.4" hidden="1" customHeight="1">
      <c r="B33" s="34"/>
      <c r="F33" s="35" t="s">
        <v>44</v>
      </c>
      <c r="L33" s="199">
        <v>0</v>
      </c>
      <c r="M33" s="198"/>
      <c r="N33" s="198"/>
      <c r="O33" s="198"/>
      <c r="P33" s="198"/>
      <c r="W33" s="197">
        <f>ROUND(BD94, 2)</f>
        <v>0</v>
      </c>
      <c r="X33" s="198"/>
      <c r="Y33" s="198"/>
      <c r="Z33" s="198"/>
      <c r="AA33" s="198"/>
      <c r="AB33" s="198"/>
      <c r="AC33" s="198"/>
      <c r="AD33" s="198"/>
      <c r="AE33" s="198"/>
      <c r="AK33" s="197">
        <v>0</v>
      </c>
      <c r="AL33" s="198"/>
      <c r="AM33" s="198"/>
      <c r="AN33" s="198"/>
      <c r="AO33" s="198"/>
      <c r="AR33" s="34"/>
      <c r="BE33" s="206"/>
    </row>
    <row r="34" spans="1:57" s="2" customFormat="1" ht="6.9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05"/>
    </row>
    <row r="35" spans="1:57" s="2" customFormat="1" ht="25.95" customHeight="1">
      <c r="A35" s="29"/>
      <c r="B35" s="30"/>
      <c r="C35" s="36"/>
      <c r="D35" s="37" t="s">
        <v>45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46</v>
      </c>
      <c r="U35" s="38"/>
      <c r="V35" s="38"/>
      <c r="W35" s="38"/>
      <c r="X35" s="200" t="s">
        <v>47</v>
      </c>
      <c r="Y35" s="201"/>
      <c r="Z35" s="201"/>
      <c r="AA35" s="201"/>
      <c r="AB35" s="201"/>
      <c r="AC35" s="38"/>
      <c r="AD35" s="38"/>
      <c r="AE35" s="38"/>
      <c r="AF35" s="38"/>
      <c r="AG35" s="38"/>
      <c r="AH35" s="38"/>
      <c r="AI35" s="38"/>
      <c r="AJ35" s="38"/>
      <c r="AK35" s="202">
        <f>SUM(AK26:AK33)</f>
        <v>0</v>
      </c>
      <c r="AL35" s="201"/>
      <c r="AM35" s="201"/>
      <c r="AN35" s="201"/>
      <c r="AO35" s="203"/>
      <c r="AP35" s="36"/>
      <c r="AQ35" s="36"/>
      <c r="AR35" s="30"/>
      <c r="BE35" s="29"/>
    </row>
    <row r="36" spans="1:57" s="2" customFormat="1" ht="6.9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" customHeight="1">
      <c r="B38" s="17"/>
      <c r="AR38" s="17"/>
    </row>
    <row r="39" spans="1:57" s="1" customFormat="1" ht="14.4" customHeight="1">
      <c r="B39" s="17"/>
      <c r="AR39" s="17"/>
    </row>
    <row r="40" spans="1:57" s="1" customFormat="1" ht="14.4" customHeight="1">
      <c r="B40" s="17"/>
      <c r="AR40" s="17"/>
    </row>
    <row r="41" spans="1:57" s="1" customFormat="1" ht="14.4" customHeight="1">
      <c r="B41" s="17"/>
      <c r="AR41" s="17"/>
    </row>
    <row r="42" spans="1:57" s="1" customFormat="1" ht="14.4" customHeight="1">
      <c r="B42" s="17"/>
      <c r="AR42" s="17"/>
    </row>
    <row r="43" spans="1:57" s="1" customFormat="1" ht="14.4" customHeight="1">
      <c r="B43" s="17"/>
      <c r="AR43" s="17"/>
    </row>
    <row r="44" spans="1:57" s="1" customFormat="1" ht="14.4" customHeight="1">
      <c r="B44" s="17"/>
      <c r="AR44" s="17"/>
    </row>
    <row r="45" spans="1:57" s="1" customFormat="1" ht="14.4" customHeight="1">
      <c r="B45" s="17"/>
      <c r="AR45" s="17"/>
    </row>
    <row r="46" spans="1:57" s="1" customFormat="1" ht="14.4" customHeight="1">
      <c r="B46" s="17"/>
      <c r="AR46" s="17"/>
    </row>
    <row r="47" spans="1:57" s="1" customFormat="1" ht="14.4" customHeight="1">
      <c r="B47" s="17"/>
      <c r="AR47" s="17"/>
    </row>
    <row r="48" spans="1:57" s="1" customFormat="1" ht="14.4" customHeight="1">
      <c r="B48" s="17"/>
      <c r="AR48" s="17"/>
    </row>
    <row r="49" spans="1:57" s="2" customFormat="1" ht="14.4" customHeight="1">
      <c r="B49" s="40"/>
      <c r="D49" s="41" t="s">
        <v>48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49</v>
      </c>
      <c r="AI49" s="42"/>
      <c r="AJ49" s="42"/>
      <c r="AK49" s="42"/>
      <c r="AL49" s="42"/>
      <c r="AM49" s="42"/>
      <c r="AN49" s="42"/>
      <c r="AO49" s="42"/>
      <c r="AR49" s="40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3.2">
      <c r="A60" s="29"/>
      <c r="B60" s="30"/>
      <c r="C60" s="29"/>
      <c r="D60" s="43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3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3" t="s">
        <v>50</v>
      </c>
      <c r="AI60" s="32"/>
      <c r="AJ60" s="32"/>
      <c r="AK60" s="32"/>
      <c r="AL60" s="32"/>
      <c r="AM60" s="43" t="s">
        <v>51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3.2">
      <c r="A64" s="29"/>
      <c r="B64" s="30"/>
      <c r="C64" s="29"/>
      <c r="D64" s="41" t="s">
        <v>52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53</v>
      </c>
      <c r="AI64" s="44"/>
      <c r="AJ64" s="44"/>
      <c r="AK64" s="44"/>
      <c r="AL64" s="44"/>
      <c r="AM64" s="44"/>
      <c r="AN64" s="44"/>
      <c r="AO64" s="44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3.2">
      <c r="A75" s="29"/>
      <c r="B75" s="30"/>
      <c r="C75" s="29"/>
      <c r="D75" s="43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3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3" t="s">
        <v>50</v>
      </c>
      <c r="AI75" s="32"/>
      <c r="AJ75" s="32"/>
      <c r="AK75" s="32"/>
      <c r="AL75" s="32"/>
      <c r="AM75" s="43" t="s">
        <v>51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" customHeight="1">
      <c r="A77" s="2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0"/>
      <c r="BE77" s="29"/>
    </row>
    <row r="81" spans="1:90" s="2" customFormat="1" ht="6.9" customHeight="1">
      <c r="A81" s="29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0"/>
      <c r="BE81" s="29"/>
    </row>
    <row r="82" spans="1:90" s="2" customFormat="1" ht="24.9" customHeight="1">
      <c r="A82" s="29"/>
      <c r="B82" s="30"/>
      <c r="C82" s="18" t="s">
        <v>54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0" s="2" customFormat="1" ht="6.9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0" s="4" customFormat="1" ht="12" customHeight="1">
      <c r="B84" s="49"/>
      <c r="C84" s="24" t="s">
        <v>11</v>
      </c>
      <c r="L84" s="4" t="str">
        <f>K5</f>
        <v>2021/37</v>
      </c>
      <c r="AR84" s="49"/>
    </row>
    <row r="85" spans="1:90" s="5" customFormat="1" ht="36.9" customHeight="1">
      <c r="B85" s="50"/>
      <c r="C85" s="51" t="s">
        <v>14</v>
      </c>
      <c r="L85" s="188" t="str">
        <f>K6</f>
        <v>Nadstavba SOŠHSaO Banská Bystrica</v>
      </c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R85" s="50"/>
    </row>
    <row r="86" spans="1:90" s="2" customFormat="1" ht="6.9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0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2" t="str">
        <f>IF(K8="","",K8)</f>
        <v>Banská Bystrica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190" t="str">
        <f>IF(AN8= "","",AN8)</f>
        <v>22. 10. 2021</v>
      </c>
      <c r="AN87" s="190"/>
      <c r="AO87" s="29"/>
      <c r="AP87" s="29"/>
      <c r="AQ87" s="29"/>
      <c r="AR87" s="30"/>
      <c r="BE87" s="29"/>
    </row>
    <row r="88" spans="1:90" s="2" customFormat="1" ht="6.9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0" s="2" customFormat="1" ht="15.15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SOŠ hotelových služieb a obchodu, Banská Bystrica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191" t="str">
        <f>IF(E17="","",E17)</f>
        <v>Ing.Arch.Tomáš Sobota</v>
      </c>
      <c r="AN89" s="192"/>
      <c r="AO89" s="192"/>
      <c r="AP89" s="192"/>
      <c r="AQ89" s="29"/>
      <c r="AR89" s="30"/>
      <c r="AS89" s="193" t="s">
        <v>55</v>
      </c>
      <c r="AT89" s="194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29"/>
    </row>
    <row r="90" spans="1:90" s="2" customFormat="1" ht="15.15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32</v>
      </c>
      <c r="AJ90" s="29"/>
      <c r="AK90" s="29"/>
      <c r="AL90" s="29"/>
      <c r="AM90" s="191" t="str">
        <f>IF(E20="","",E20)</f>
        <v>Ing. Kozák</v>
      </c>
      <c r="AN90" s="192"/>
      <c r="AO90" s="192"/>
      <c r="AP90" s="192"/>
      <c r="AQ90" s="29"/>
      <c r="AR90" s="30"/>
      <c r="AS90" s="195"/>
      <c r="AT90" s="196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29"/>
    </row>
    <row r="91" spans="1:90" s="2" customFormat="1" ht="10.9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95"/>
      <c r="AT91" s="196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29"/>
    </row>
    <row r="92" spans="1:90" s="2" customFormat="1" ht="29.25" customHeight="1">
      <c r="A92" s="29"/>
      <c r="B92" s="30"/>
      <c r="C92" s="178" t="s">
        <v>56</v>
      </c>
      <c r="D92" s="179"/>
      <c r="E92" s="179"/>
      <c r="F92" s="179"/>
      <c r="G92" s="179"/>
      <c r="H92" s="58"/>
      <c r="I92" s="180" t="s">
        <v>57</v>
      </c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81" t="s">
        <v>58</v>
      </c>
      <c r="AH92" s="179"/>
      <c r="AI92" s="179"/>
      <c r="AJ92" s="179"/>
      <c r="AK92" s="179"/>
      <c r="AL92" s="179"/>
      <c r="AM92" s="179"/>
      <c r="AN92" s="180" t="s">
        <v>59</v>
      </c>
      <c r="AO92" s="179"/>
      <c r="AP92" s="182"/>
      <c r="AQ92" s="59" t="s">
        <v>60</v>
      </c>
      <c r="AR92" s="30"/>
      <c r="AS92" s="60" t="s">
        <v>61</v>
      </c>
      <c r="AT92" s="61" t="s">
        <v>62</v>
      </c>
      <c r="AU92" s="61" t="s">
        <v>63</v>
      </c>
      <c r="AV92" s="61" t="s">
        <v>64</v>
      </c>
      <c r="AW92" s="61" t="s">
        <v>65</v>
      </c>
      <c r="AX92" s="61" t="s">
        <v>66</v>
      </c>
      <c r="AY92" s="61" t="s">
        <v>67</v>
      </c>
      <c r="AZ92" s="61" t="s">
        <v>68</v>
      </c>
      <c r="BA92" s="61" t="s">
        <v>69</v>
      </c>
      <c r="BB92" s="61" t="s">
        <v>70</v>
      </c>
      <c r="BC92" s="61" t="s">
        <v>71</v>
      </c>
      <c r="BD92" s="62" t="s">
        <v>72</v>
      </c>
      <c r="BE92" s="29"/>
    </row>
    <row r="93" spans="1:90" s="2" customFormat="1" ht="10.9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29"/>
    </row>
    <row r="94" spans="1:90" s="6" customFormat="1" ht="32.4" customHeight="1">
      <c r="B94" s="66"/>
      <c r="C94" s="67" t="s">
        <v>73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186">
        <f>ROUND(AG95,2)</f>
        <v>0</v>
      </c>
      <c r="AH94" s="186"/>
      <c r="AI94" s="186"/>
      <c r="AJ94" s="186"/>
      <c r="AK94" s="186"/>
      <c r="AL94" s="186"/>
      <c r="AM94" s="186"/>
      <c r="AN94" s="187">
        <f>SUM(AG94,AT94)</f>
        <v>0</v>
      </c>
      <c r="AO94" s="187"/>
      <c r="AP94" s="187"/>
      <c r="AQ94" s="70" t="s">
        <v>1</v>
      </c>
      <c r="AR94" s="66"/>
      <c r="AS94" s="71">
        <f>ROUND(AS95,2)</f>
        <v>0</v>
      </c>
      <c r="AT94" s="72">
        <f>ROUND(SUM(AV94:AW94),2)</f>
        <v>0</v>
      </c>
      <c r="AU94" s="73">
        <f>ROUND(AU95,5)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ROUND(AZ95,2)</f>
        <v>0</v>
      </c>
      <c r="BA94" s="72">
        <f>ROUND(BA95,2)</f>
        <v>0</v>
      </c>
      <c r="BB94" s="72">
        <f>ROUND(BB95,2)</f>
        <v>0</v>
      </c>
      <c r="BC94" s="72">
        <f>ROUND(BC95,2)</f>
        <v>0</v>
      </c>
      <c r="BD94" s="74">
        <f>ROUND(BD95,2)</f>
        <v>0</v>
      </c>
      <c r="BS94" s="75" t="s">
        <v>74</v>
      </c>
      <c r="BT94" s="75" t="s">
        <v>75</v>
      </c>
      <c r="BV94" s="75" t="s">
        <v>76</v>
      </c>
      <c r="BW94" s="75" t="s">
        <v>4</v>
      </c>
      <c r="BX94" s="75" t="s">
        <v>77</v>
      </c>
      <c r="CL94" s="75" t="s">
        <v>1</v>
      </c>
    </row>
    <row r="95" spans="1:90" s="7" customFormat="1" ht="16.5" customHeight="1">
      <c r="A95" s="76" t="s">
        <v>78</v>
      </c>
      <c r="B95" s="77"/>
      <c r="C95" s="78"/>
      <c r="D95" s="185" t="s">
        <v>12</v>
      </c>
      <c r="E95" s="185"/>
      <c r="F95" s="185"/>
      <c r="G95" s="185"/>
      <c r="H95" s="185"/>
      <c r="I95" s="79"/>
      <c r="J95" s="185" t="s">
        <v>15</v>
      </c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3">
        <f>'2021-37 - Nadstavba SOŠHS...'!J28</f>
        <v>0</v>
      </c>
      <c r="AH95" s="184"/>
      <c r="AI95" s="184"/>
      <c r="AJ95" s="184"/>
      <c r="AK95" s="184"/>
      <c r="AL95" s="184"/>
      <c r="AM95" s="184"/>
      <c r="AN95" s="183">
        <f>SUM(AG95,AT95)</f>
        <v>0</v>
      </c>
      <c r="AO95" s="184"/>
      <c r="AP95" s="184"/>
      <c r="AQ95" s="80" t="s">
        <v>79</v>
      </c>
      <c r="AR95" s="77"/>
      <c r="AS95" s="81">
        <v>0</v>
      </c>
      <c r="AT95" s="82">
        <f>ROUND(SUM(AV95:AW95),2)</f>
        <v>0</v>
      </c>
      <c r="AU95" s="83">
        <f>'2021-37 - Nadstavba SOŠHS...'!P137</f>
        <v>0</v>
      </c>
      <c r="AV95" s="82">
        <f>'2021-37 - Nadstavba SOŠHS...'!J31</f>
        <v>0</v>
      </c>
      <c r="AW95" s="82">
        <f>'2021-37 - Nadstavba SOŠHS...'!J32</f>
        <v>0</v>
      </c>
      <c r="AX95" s="82">
        <f>'2021-37 - Nadstavba SOŠHS...'!J33</f>
        <v>0</v>
      </c>
      <c r="AY95" s="82">
        <f>'2021-37 - Nadstavba SOŠHS...'!J34</f>
        <v>0</v>
      </c>
      <c r="AZ95" s="82">
        <f>'2021-37 - Nadstavba SOŠHS...'!F31</f>
        <v>0</v>
      </c>
      <c r="BA95" s="82">
        <f>'2021-37 - Nadstavba SOŠHS...'!F32</f>
        <v>0</v>
      </c>
      <c r="BB95" s="82">
        <f>'2021-37 - Nadstavba SOŠHS...'!F33</f>
        <v>0</v>
      </c>
      <c r="BC95" s="82">
        <f>'2021-37 - Nadstavba SOŠHS...'!F34</f>
        <v>0</v>
      </c>
      <c r="BD95" s="84">
        <f>'2021-37 - Nadstavba SOŠHS...'!F35</f>
        <v>0</v>
      </c>
      <c r="BT95" s="85" t="s">
        <v>80</v>
      </c>
      <c r="BU95" s="85" t="s">
        <v>81</v>
      </c>
      <c r="BV95" s="85" t="s">
        <v>76</v>
      </c>
      <c r="BW95" s="85" t="s">
        <v>4</v>
      </c>
      <c r="BX95" s="85" t="s">
        <v>77</v>
      </c>
      <c r="CL95" s="85" t="s">
        <v>1</v>
      </c>
    </row>
    <row r="96" spans="1:90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" customHeight="1">
      <c r="A97" s="29"/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2021-37 - Nadstavba SOŠHS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371"/>
  <sheetViews>
    <sheetView showGridLines="0" tabSelected="1" workbookViewId="0">
      <selection activeCell="D2" sqref="D2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176" t="s">
        <v>5</v>
      </c>
      <c r="M2" s="177"/>
      <c r="N2" s="177"/>
      <c r="O2" s="177"/>
      <c r="P2" s="177"/>
      <c r="Q2" s="177"/>
      <c r="R2" s="177"/>
      <c r="S2" s="177"/>
      <c r="T2" s="177"/>
      <c r="U2" s="177"/>
      <c r="V2" s="177"/>
      <c r="AT2" s="14" t="s">
        <v>4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" customHeight="1">
      <c r="B4" s="17"/>
      <c r="D4" s="18" t="s">
        <v>82</v>
      </c>
      <c r="L4" s="17"/>
      <c r="M4" s="86" t="s">
        <v>9</v>
      </c>
      <c r="AT4" s="14" t="s">
        <v>3</v>
      </c>
    </row>
    <row r="5" spans="1:46" s="1" customFormat="1" ht="6.9" customHeight="1">
      <c r="B5" s="17"/>
      <c r="L5" s="17"/>
    </row>
    <row r="6" spans="1:46" s="2" customFormat="1" ht="12" customHeight="1">
      <c r="A6" s="29"/>
      <c r="B6" s="30"/>
      <c r="C6" s="29"/>
      <c r="D6" s="24" t="s">
        <v>14</v>
      </c>
      <c r="E6" s="29"/>
      <c r="F6" s="29"/>
      <c r="G6" s="29"/>
      <c r="H6" s="29"/>
      <c r="I6" s="29"/>
      <c r="J6" s="29"/>
      <c r="K6" s="29"/>
      <c r="L6" s="40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46" s="2" customFormat="1" ht="16.5" customHeight="1">
      <c r="A7" s="29"/>
      <c r="B7" s="30"/>
      <c r="C7" s="29"/>
      <c r="D7" s="29"/>
      <c r="E7" s="188" t="s">
        <v>15</v>
      </c>
      <c r="F7" s="215"/>
      <c r="G7" s="215"/>
      <c r="H7" s="215"/>
      <c r="I7" s="29"/>
      <c r="J7" s="29"/>
      <c r="K7" s="29"/>
      <c r="L7" s="40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46" s="2" customForma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40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2" customHeight="1">
      <c r="A9" s="29"/>
      <c r="B9" s="30"/>
      <c r="C9" s="29"/>
      <c r="D9" s="24" t="s">
        <v>16</v>
      </c>
      <c r="E9" s="29"/>
      <c r="F9" s="22" t="s">
        <v>1</v>
      </c>
      <c r="G9" s="29"/>
      <c r="H9" s="29"/>
      <c r="I9" s="24" t="s">
        <v>17</v>
      </c>
      <c r="J9" s="22" t="s">
        <v>1</v>
      </c>
      <c r="K9" s="29"/>
      <c r="L9" s="40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18</v>
      </c>
      <c r="E10" s="29"/>
      <c r="F10" s="22" t="s">
        <v>19</v>
      </c>
      <c r="G10" s="29"/>
      <c r="H10" s="29"/>
      <c r="I10" s="24" t="s">
        <v>20</v>
      </c>
      <c r="J10" s="53" t="str">
        <f>'Rekapitulácia stavby'!AN8</f>
        <v>22. 10. 2021</v>
      </c>
      <c r="K10" s="29"/>
      <c r="L10" s="40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0.9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40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22</v>
      </c>
      <c r="E12" s="29"/>
      <c r="F12" s="29"/>
      <c r="G12" s="29"/>
      <c r="H12" s="29"/>
      <c r="I12" s="24" t="s">
        <v>23</v>
      </c>
      <c r="J12" s="22" t="s">
        <v>1</v>
      </c>
      <c r="K12" s="29"/>
      <c r="L12" s="40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8" customHeight="1">
      <c r="A13" s="29"/>
      <c r="B13" s="30"/>
      <c r="C13" s="29"/>
      <c r="D13" s="29"/>
      <c r="E13" s="22" t="s">
        <v>24</v>
      </c>
      <c r="F13" s="29"/>
      <c r="G13" s="29"/>
      <c r="H13" s="29"/>
      <c r="I13" s="24" t="s">
        <v>25</v>
      </c>
      <c r="J13" s="22" t="s">
        <v>1</v>
      </c>
      <c r="K13" s="29"/>
      <c r="L13" s="40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6.9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40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4" t="s">
        <v>26</v>
      </c>
      <c r="E15" s="29"/>
      <c r="F15" s="29"/>
      <c r="G15" s="29"/>
      <c r="H15" s="29"/>
      <c r="I15" s="24" t="s">
        <v>23</v>
      </c>
      <c r="J15" s="25" t="str">
        <f>'Rekapitulácia stavby'!AN13</f>
        <v>Vyplň údaj</v>
      </c>
      <c r="K15" s="29"/>
      <c r="L15" s="40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8" customHeight="1">
      <c r="A16" s="29"/>
      <c r="B16" s="30"/>
      <c r="C16" s="29"/>
      <c r="D16" s="29"/>
      <c r="E16" s="216" t="str">
        <f>'Rekapitulácia stavby'!E14</f>
        <v>Vyplň údaj</v>
      </c>
      <c r="F16" s="207"/>
      <c r="G16" s="207"/>
      <c r="H16" s="207"/>
      <c r="I16" s="24" t="s">
        <v>25</v>
      </c>
      <c r="J16" s="25" t="str">
        <f>'Rekapitulácia stavby'!AN14</f>
        <v>Vyplň údaj</v>
      </c>
      <c r="K16" s="29"/>
      <c r="L16" s="40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52" s="2" customFormat="1" ht="6.9" customHeight="1">
      <c r="A17" s="29"/>
      <c r="B17" s="30"/>
      <c r="C17" s="29"/>
      <c r="D17" s="29"/>
      <c r="E17" s="29"/>
      <c r="F17" s="29"/>
      <c r="G17" s="29"/>
      <c r="H17" s="29"/>
      <c r="I17" s="29"/>
      <c r="J17" s="29"/>
      <c r="K17" s="29"/>
      <c r="L17" s="40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52" s="2" customFormat="1" ht="12" customHeight="1">
      <c r="A18" s="29"/>
      <c r="B18" s="30"/>
      <c r="C18" s="29"/>
      <c r="D18" s="24" t="s">
        <v>28</v>
      </c>
      <c r="E18" s="29"/>
      <c r="F18" s="29"/>
      <c r="G18" s="29"/>
      <c r="H18" s="29"/>
      <c r="I18" s="24" t="s">
        <v>23</v>
      </c>
      <c r="J18" s="22" t="s">
        <v>1</v>
      </c>
      <c r="K18" s="29"/>
      <c r="L18" s="40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52" s="2" customFormat="1" ht="18" customHeight="1">
      <c r="A19" s="29"/>
      <c r="B19" s="30"/>
      <c r="C19" s="29"/>
      <c r="D19" s="29"/>
      <c r="E19" s="22" t="s">
        <v>29</v>
      </c>
      <c r="F19" s="29"/>
      <c r="G19" s="29"/>
      <c r="H19" s="29"/>
      <c r="I19" s="24" t="s">
        <v>25</v>
      </c>
      <c r="J19" s="22" t="s">
        <v>1</v>
      </c>
      <c r="K19" s="29"/>
      <c r="L19" s="40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52" s="2" customFormat="1" ht="6.9" customHeight="1">
      <c r="A20" s="29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40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52" s="2" customFormat="1" ht="12" customHeight="1">
      <c r="A21" s="29"/>
      <c r="B21" s="30"/>
      <c r="C21" s="29"/>
      <c r="D21" s="24" t="s">
        <v>32</v>
      </c>
      <c r="E21" s="29"/>
      <c r="F21" s="29"/>
      <c r="G21" s="29"/>
      <c r="H21" s="29"/>
      <c r="I21" s="24" t="s">
        <v>23</v>
      </c>
      <c r="J21" s="22" t="s">
        <v>1</v>
      </c>
      <c r="K21" s="29"/>
      <c r="L21" s="40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52" s="2" customFormat="1" ht="18" customHeight="1">
      <c r="A22" s="29"/>
      <c r="B22" s="30"/>
      <c r="C22" s="29"/>
      <c r="D22" s="29"/>
      <c r="E22" s="22" t="s">
        <v>33</v>
      </c>
      <c r="F22" s="29"/>
      <c r="G22" s="29"/>
      <c r="H22" s="29"/>
      <c r="I22" s="24" t="s">
        <v>25</v>
      </c>
      <c r="J22" s="22" t="s">
        <v>1</v>
      </c>
      <c r="K22" s="29"/>
      <c r="L22" s="40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52" s="2" customFormat="1" ht="6.9" customHeight="1">
      <c r="A23" s="29"/>
      <c r="B23" s="30"/>
      <c r="C23" s="29"/>
      <c r="D23" s="29"/>
      <c r="E23" s="29"/>
      <c r="F23" s="29"/>
      <c r="G23" s="29"/>
      <c r="H23" s="29"/>
      <c r="I23" s="29"/>
      <c r="J23" s="29"/>
      <c r="K23" s="29"/>
      <c r="L23" s="40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52" s="2" customFormat="1" ht="12" customHeight="1">
      <c r="A24" s="29"/>
      <c r="B24" s="30"/>
      <c r="C24" s="29"/>
      <c r="D24" s="24" t="s">
        <v>34</v>
      </c>
      <c r="E24" s="29"/>
      <c r="F24" s="29"/>
      <c r="G24" s="29"/>
      <c r="H24" s="29"/>
      <c r="I24" s="29"/>
      <c r="J24" s="29"/>
      <c r="K24" s="29"/>
      <c r="L24" s="40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52" s="8" customFormat="1" ht="16.5" customHeight="1">
      <c r="A25" s="87"/>
      <c r="B25" s="88"/>
      <c r="C25" s="87"/>
      <c r="D25" s="87"/>
      <c r="E25" s="211" t="s">
        <v>1</v>
      </c>
      <c r="F25" s="211"/>
      <c r="G25" s="211"/>
      <c r="H25" s="211"/>
      <c r="I25" s="87"/>
      <c r="J25" s="87"/>
      <c r="K25" s="87"/>
      <c r="L25" s="89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</row>
    <row r="26" spans="1:52" s="2" customFormat="1" ht="6.9" customHeight="1">
      <c r="A26" s="29"/>
      <c r="B26" s="30"/>
      <c r="C26" s="29"/>
      <c r="D26" s="29"/>
      <c r="E26" s="29"/>
      <c r="F26" s="29"/>
      <c r="G26" s="29"/>
      <c r="H26" s="29"/>
      <c r="I26" s="29"/>
      <c r="J26" s="29"/>
      <c r="K26" s="29"/>
      <c r="L26" s="40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52" s="2" customFormat="1" ht="6.9" customHeight="1">
      <c r="A27" s="29"/>
      <c r="B27" s="30"/>
      <c r="C27" s="29"/>
      <c r="D27" s="64"/>
      <c r="E27" s="64"/>
      <c r="F27" s="64"/>
      <c r="G27" s="64"/>
      <c r="H27" s="64"/>
      <c r="I27" s="64"/>
      <c r="J27" s="64"/>
      <c r="K27" s="64"/>
      <c r="L27" s="40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52" s="2" customFormat="1" ht="25.35" customHeight="1">
      <c r="A28" s="29"/>
      <c r="B28" s="30"/>
      <c r="C28" s="29"/>
      <c r="D28" s="90" t="s">
        <v>35</v>
      </c>
      <c r="E28" s="29"/>
      <c r="F28" s="29"/>
      <c r="G28" s="29"/>
      <c r="H28" s="29"/>
      <c r="I28" s="29"/>
      <c r="J28" s="69">
        <f>ROUND(J137, 2)</f>
        <v>0</v>
      </c>
      <c r="K28" s="29"/>
      <c r="L28" s="40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52" s="2" customFormat="1" ht="6.9" customHeight="1">
      <c r="A29" s="29"/>
      <c r="B29" s="30"/>
      <c r="C29" s="29"/>
      <c r="D29" s="64"/>
      <c r="E29" s="64"/>
      <c r="F29" s="64"/>
      <c r="G29" s="64"/>
      <c r="H29" s="64"/>
      <c r="I29" s="64"/>
      <c r="J29" s="64"/>
      <c r="K29" s="64"/>
      <c r="L29" s="91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</row>
    <row r="30" spans="1:52" s="2" customFormat="1" ht="14.4" customHeight="1">
      <c r="A30" s="29"/>
      <c r="B30" s="30"/>
      <c r="C30" s="29"/>
      <c r="D30" s="29"/>
      <c r="E30" s="29"/>
      <c r="F30" s="33" t="s">
        <v>37</v>
      </c>
      <c r="G30" s="29"/>
      <c r="H30" s="29"/>
      <c r="I30" s="33" t="s">
        <v>36</v>
      </c>
      <c r="J30" s="33" t="s">
        <v>38</v>
      </c>
      <c r="K30" s="29"/>
      <c r="L30" s="91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</row>
    <row r="31" spans="1:52" s="2" customFormat="1" ht="14.4" customHeight="1">
      <c r="A31" s="29"/>
      <c r="B31" s="30"/>
      <c r="C31" s="29"/>
      <c r="D31" s="93" t="s">
        <v>39</v>
      </c>
      <c r="E31" s="35" t="s">
        <v>40</v>
      </c>
      <c r="F31" s="94">
        <f>ROUND((SUM(BE137:BE370)),  2)</f>
        <v>0</v>
      </c>
      <c r="G31" s="92"/>
      <c r="H31" s="92"/>
      <c r="I31" s="95">
        <v>0.2</v>
      </c>
      <c r="J31" s="94">
        <f>ROUND(((SUM(BE137:BE370))*I31),  2)</f>
        <v>0</v>
      </c>
      <c r="K31" s="29"/>
      <c r="L31" s="40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52" s="2" customFormat="1" ht="14.4" customHeight="1">
      <c r="A32" s="29"/>
      <c r="B32" s="30"/>
      <c r="C32" s="29"/>
      <c r="D32" s="29"/>
      <c r="E32" s="35" t="s">
        <v>41</v>
      </c>
      <c r="F32" s="94">
        <f>ROUND((SUM(BF137:BF370)),  2)</f>
        <v>0</v>
      </c>
      <c r="G32" s="92"/>
      <c r="H32" s="92"/>
      <c r="I32" s="95">
        <v>0.2</v>
      </c>
      <c r="J32" s="94">
        <f>ROUND(((SUM(BF137:BF370))*I32),  2)</f>
        <v>0</v>
      </c>
      <c r="K32" s="29"/>
      <c r="L32" s="4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52" s="2" customFormat="1" ht="14.4" hidden="1" customHeight="1">
      <c r="A33" s="29"/>
      <c r="B33" s="30"/>
      <c r="C33" s="29"/>
      <c r="D33" s="29"/>
      <c r="E33" s="24" t="s">
        <v>42</v>
      </c>
      <c r="F33" s="96">
        <f>ROUND((SUM(BG137:BG370)),  2)</f>
        <v>0</v>
      </c>
      <c r="G33" s="29"/>
      <c r="H33" s="29"/>
      <c r="I33" s="97">
        <v>0.2</v>
      </c>
      <c r="J33" s="96">
        <f>0</f>
        <v>0</v>
      </c>
      <c r="K33" s="29"/>
      <c r="L33" s="91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</row>
    <row r="34" spans="1:52" s="2" customFormat="1" ht="14.4" hidden="1" customHeight="1">
      <c r="A34" s="29"/>
      <c r="B34" s="30"/>
      <c r="C34" s="29"/>
      <c r="D34" s="29"/>
      <c r="E34" s="24" t="s">
        <v>43</v>
      </c>
      <c r="F34" s="96">
        <f>ROUND((SUM(BH137:BH370)),  2)</f>
        <v>0</v>
      </c>
      <c r="G34" s="29"/>
      <c r="H34" s="29"/>
      <c r="I34" s="97">
        <v>0.2</v>
      </c>
      <c r="J34" s="96">
        <f>0</f>
        <v>0</v>
      </c>
      <c r="K34" s="29"/>
      <c r="L34" s="40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52" s="2" customFormat="1" ht="14.4" hidden="1" customHeight="1">
      <c r="A35" s="29"/>
      <c r="B35" s="30"/>
      <c r="C35" s="29"/>
      <c r="D35" s="29"/>
      <c r="E35" s="35" t="s">
        <v>44</v>
      </c>
      <c r="F35" s="94">
        <f>ROUND((SUM(BI137:BI370)),  2)</f>
        <v>0</v>
      </c>
      <c r="G35" s="92"/>
      <c r="H35" s="92"/>
      <c r="I35" s="95">
        <v>0</v>
      </c>
      <c r="J35" s="94">
        <f>0</f>
        <v>0</v>
      </c>
      <c r="K35" s="29"/>
      <c r="L35" s="40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52" s="2" customFormat="1" ht="6.9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40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52" s="2" customFormat="1" ht="25.35" customHeight="1">
      <c r="A37" s="29"/>
      <c r="B37" s="30"/>
      <c r="C37" s="98"/>
      <c r="D37" s="99" t="s">
        <v>45</v>
      </c>
      <c r="E37" s="58"/>
      <c r="F37" s="58"/>
      <c r="G37" s="100" t="s">
        <v>46</v>
      </c>
      <c r="H37" s="101" t="s">
        <v>47</v>
      </c>
      <c r="I37" s="58"/>
      <c r="J37" s="102">
        <f>SUM(J28:J35)</f>
        <v>0</v>
      </c>
      <c r="K37" s="103"/>
      <c r="L37" s="40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52" s="2" customFormat="1" ht="14.4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0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52" s="1" customFormat="1" ht="14.4" customHeight="1">
      <c r="B39" s="17"/>
      <c r="L39" s="17"/>
    </row>
    <row r="40" spans="1:52" s="1" customFormat="1" ht="14.4" customHeight="1">
      <c r="B40" s="17"/>
      <c r="L40" s="17"/>
    </row>
    <row r="41" spans="1:52" s="1" customFormat="1" ht="14.4" customHeight="1">
      <c r="B41" s="17"/>
      <c r="L41" s="17"/>
    </row>
    <row r="42" spans="1:52" s="1" customFormat="1" ht="14.4" customHeight="1">
      <c r="B42" s="17"/>
      <c r="L42" s="17"/>
    </row>
    <row r="43" spans="1:52" s="1" customFormat="1" ht="14.4" customHeight="1">
      <c r="B43" s="17"/>
      <c r="L43" s="17"/>
    </row>
    <row r="44" spans="1:52" s="1" customFormat="1" ht="14.4" customHeight="1">
      <c r="B44" s="17"/>
      <c r="L44" s="17"/>
    </row>
    <row r="45" spans="1:52" s="1" customFormat="1" ht="14.4" customHeight="1">
      <c r="B45" s="17"/>
      <c r="L45" s="17"/>
    </row>
    <row r="46" spans="1:52" s="1" customFormat="1" ht="14.4" customHeight="1">
      <c r="B46" s="17"/>
      <c r="L46" s="17"/>
    </row>
    <row r="47" spans="1:52" s="1" customFormat="1" ht="14.4" customHeight="1">
      <c r="B47" s="17"/>
      <c r="L47" s="17"/>
    </row>
    <row r="48" spans="1:52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0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40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9"/>
      <c r="B61" s="30"/>
      <c r="C61" s="29"/>
      <c r="D61" s="43" t="s">
        <v>50</v>
      </c>
      <c r="E61" s="32"/>
      <c r="F61" s="104" t="s">
        <v>51</v>
      </c>
      <c r="G61" s="43" t="s">
        <v>50</v>
      </c>
      <c r="H61" s="32"/>
      <c r="I61" s="32"/>
      <c r="J61" s="105" t="s">
        <v>51</v>
      </c>
      <c r="K61" s="32"/>
      <c r="L61" s="40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9"/>
      <c r="B65" s="30"/>
      <c r="C65" s="29"/>
      <c r="D65" s="41" t="s">
        <v>52</v>
      </c>
      <c r="E65" s="44"/>
      <c r="F65" s="44"/>
      <c r="G65" s="41" t="s">
        <v>53</v>
      </c>
      <c r="H65" s="44"/>
      <c r="I65" s="44"/>
      <c r="J65" s="44"/>
      <c r="K65" s="44"/>
      <c r="L65" s="40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9"/>
      <c r="B76" s="30"/>
      <c r="C76" s="29"/>
      <c r="D76" s="43" t="s">
        <v>50</v>
      </c>
      <c r="E76" s="32"/>
      <c r="F76" s="104" t="s">
        <v>51</v>
      </c>
      <c r="G76" s="43" t="s">
        <v>50</v>
      </c>
      <c r="H76" s="32"/>
      <c r="I76" s="32"/>
      <c r="J76" s="105" t="s">
        <v>51</v>
      </c>
      <c r="K76" s="32"/>
      <c r="L76" s="40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customHeight="1">
      <c r="A81" s="29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customHeight="1">
      <c r="A82" s="29"/>
      <c r="B82" s="30"/>
      <c r="C82" s="18" t="s">
        <v>83</v>
      </c>
      <c r="D82" s="29"/>
      <c r="E82" s="29"/>
      <c r="F82" s="29"/>
      <c r="G82" s="29"/>
      <c r="H82" s="29"/>
      <c r="I82" s="29"/>
      <c r="J82" s="29"/>
      <c r="K82" s="29"/>
      <c r="L82" s="40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0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0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188" t="str">
        <f>E7</f>
        <v>Nadstavba SOŠHSaO Banská Bystrica</v>
      </c>
      <c r="F85" s="215"/>
      <c r="G85" s="215"/>
      <c r="H85" s="215"/>
      <c r="I85" s="29"/>
      <c r="J85" s="29"/>
      <c r="K85" s="29"/>
      <c r="L85" s="40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6.9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40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2" customHeight="1">
      <c r="A87" s="29"/>
      <c r="B87" s="30"/>
      <c r="C87" s="24" t="s">
        <v>18</v>
      </c>
      <c r="D87" s="29"/>
      <c r="E87" s="29"/>
      <c r="F87" s="22" t="str">
        <f>F10</f>
        <v>Banská Bystrica</v>
      </c>
      <c r="G87" s="29"/>
      <c r="H87" s="29"/>
      <c r="I87" s="24" t="s">
        <v>20</v>
      </c>
      <c r="J87" s="53" t="str">
        <f>IF(J10="","",J10)</f>
        <v>22. 10. 2021</v>
      </c>
      <c r="K87" s="29"/>
      <c r="L87" s="40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0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25.65" customHeight="1">
      <c r="A89" s="29"/>
      <c r="B89" s="30"/>
      <c r="C89" s="24" t="s">
        <v>22</v>
      </c>
      <c r="D89" s="29"/>
      <c r="E89" s="29"/>
      <c r="F89" s="22" t="str">
        <f>E13</f>
        <v>SOŠ hotelových služieb a obchodu, Banská Bystrica</v>
      </c>
      <c r="G89" s="29"/>
      <c r="H89" s="29"/>
      <c r="I89" s="24" t="s">
        <v>28</v>
      </c>
      <c r="J89" s="27" t="str">
        <f>E19</f>
        <v>Ing.Arch.Tomáš Sobota</v>
      </c>
      <c r="K89" s="29"/>
      <c r="L89" s="40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15.15" customHeight="1">
      <c r="A90" s="29"/>
      <c r="B90" s="30"/>
      <c r="C90" s="24" t="s">
        <v>26</v>
      </c>
      <c r="D90" s="29"/>
      <c r="E90" s="29"/>
      <c r="F90" s="22" t="str">
        <f>IF(E16="","",E16)</f>
        <v>Vyplň údaj</v>
      </c>
      <c r="G90" s="29"/>
      <c r="H90" s="29"/>
      <c r="I90" s="24" t="s">
        <v>32</v>
      </c>
      <c r="J90" s="27" t="str">
        <f>E22</f>
        <v>Ing. Kozák</v>
      </c>
      <c r="K90" s="29"/>
      <c r="L90" s="40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0.3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40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9.25" customHeight="1">
      <c r="A92" s="29"/>
      <c r="B92" s="30"/>
      <c r="C92" s="106" t="s">
        <v>84</v>
      </c>
      <c r="D92" s="98"/>
      <c r="E92" s="98"/>
      <c r="F92" s="98"/>
      <c r="G92" s="98"/>
      <c r="H92" s="98"/>
      <c r="I92" s="98"/>
      <c r="J92" s="107" t="s">
        <v>85</v>
      </c>
      <c r="K92" s="98"/>
      <c r="L92" s="40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0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2.95" customHeight="1">
      <c r="A94" s="29"/>
      <c r="B94" s="30"/>
      <c r="C94" s="108" t="s">
        <v>86</v>
      </c>
      <c r="D94" s="29"/>
      <c r="E94" s="29"/>
      <c r="F94" s="29"/>
      <c r="G94" s="29"/>
      <c r="H94" s="29"/>
      <c r="I94" s="29"/>
      <c r="J94" s="69">
        <f>J137</f>
        <v>0</v>
      </c>
      <c r="K94" s="29"/>
      <c r="L94" s="40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U94" s="14" t="s">
        <v>87</v>
      </c>
    </row>
    <row r="95" spans="1:47" s="9" customFormat="1" ht="24.9" customHeight="1">
      <c r="B95" s="109"/>
      <c r="D95" s="110" t="s">
        <v>88</v>
      </c>
      <c r="E95" s="111"/>
      <c r="F95" s="111"/>
      <c r="G95" s="111"/>
      <c r="H95" s="111"/>
      <c r="I95" s="111"/>
      <c r="J95" s="112">
        <f>J138</f>
        <v>0</v>
      </c>
      <c r="L95" s="109"/>
    </row>
    <row r="96" spans="1:47" s="10" customFormat="1" ht="19.95" customHeight="1">
      <c r="B96" s="113"/>
      <c r="D96" s="114" t="s">
        <v>89</v>
      </c>
      <c r="E96" s="115"/>
      <c r="F96" s="115"/>
      <c r="G96" s="115"/>
      <c r="H96" s="115"/>
      <c r="I96" s="115"/>
      <c r="J96" s="116">
        <f>J139</f>
        <v>0</v>
      </c>
      <c r="L96" s="113"/>
    </row>
    <row r="97" spans="2:12" s="10" customFormat="1" ht="19.95" customHeight="1">
      <c r="B97" s="113"/>
      <c r="D97" s="114" t="s">
        <v>90</v>
      </c>
      <c r="E97" s="115"/>
      <c r="F97" s="115"/>
      <c r="G97" s="115"/>
      <c r="H97" s="115"/>
      <c r="I97" s="115"/>
      <c r="J97" s="116">
        <f>J141</f>
        <v>0</v>
      </c>
      <c r="L97" s="113"/>
    </row>
    <row r="98" spans="2:12" s="10" customFormat="1" ht="19.95" customHeight="1">
      <c r="B98" s="113"/>
      <c r="D98" s="114" t="s">
        <v>91</v>
      </c>
      <c r="E98" s="115"/>
      <c r="F98" s="115"/>
      <c r="G98" s="115"/>
      <c r="H98" s="115"/>
      <c r="I98" s="115"/>
      <c r="J98" s="116">
        <f>J148</f>
        <v>0</v>
      </c>
      <c r="L98" s="113"/>
    </row>
    <row r="99" spans="2:12" s="10" customFormat="1" ht="14.85" customHeight="1">
      <c r="B99" s="113"/>
      <c r="D99" s="114" t="s">
        <v>92</v>
      </c>
      <c r="E99" s="115"/>
      <c r="F99" s="115"/>
      <c r="G99" s="115"/>
      <c r="H99" s="115"/>
      <c r="I99" s="115"/>
      <c r="J99" s="116">
        <f>J161</f>
        <v>0</v>
      </c>
      <c r="L99" s="113"/>
    </row>
    <row r="100" spans="2:12" s="10" customFormat="1" ht="19.95" customHeight="1">
      <c r="B100" s="113"/>
      <c r="D100" s="114" t="s">
        <v>93</v>
      </c>
      <c r="E100" s="115"/>
      <c r="F100" s="115"/>
      <c r="G100" s="115"/>
      <c r="H100" s="115"/>
      <c r="I100" s="115"/>
      <c r="J100" s="116">
        <f>J163</f>
        <v>0</v>
      </c>
      <c r="L100" s="113"/>
    </row>
    <row r="101" spans="2:12" s="9" customFormat="1" ht="24.9" customHeight="1">
      <c r="B101" s="109"/>
      <c r="D101" s="110" t="s">
        <v>94</v>
      </c>
      <c r="E101" s="111"/>
      <c r="F101" s="111"/>
      <c r="G101" s="111"/>
      <c r="H101" s="111"/>
      <c r="I101" s="111"/>
      <c r="J101" s="112">
        <f>J192</f>
        <v>0</v>
      </c>
      <c r="L101" s="109"/>
    </row>
    <row r="102" spans="2:12" s="10" customFormat="1" ht="19.95" customHeight="1">
      <c r="B102" s="113"/>
      <c r="D102" s="114" t="s">
        <v>95</v>
      </c>
      <c r="E102" s="115"/>
      <c r="F102" s="115"/>
      <c r="G102" s="115"/>
      <c r="H102" s="115"/>
      <c r="I102" s="115"/>
      <c r="J102" s="116">
        <f>J193</f>
        <v>0</v>
      </c>
      <c r="L102" s="113"/>
    </row>
    <row r="103" spans="2:12" s="10" customFormat="1" ht="19.95" customHeight="1">
      <c r="B103" s="113"/>
      <c r="D103" s="114" t="s">
        <v>96</v>
      </c>
      <c r="E103" s="115"/>
      <c r="F103" s="115"/>
      <c r="G103" s="115"/>
      <c r="H103" s="115"/>
      <c r="I103" s="115"/>
      <c r="J103" s="116">
        <f>J213</f>
        <v>0</v>
      </c>
      <c r="L103" s="113"/>
    </row>
    <row r="104" spans="2:12" s="10" customFormat="1" ht="19.95" customHeight="1">
      <c r="B104" s="113"/>
      <c r="D104" s="114" t="s">
        <v>97</v>
      </c>
      <c r="E104" s="115"/>
      <c r="F104" s="115"/>
      <c r="G104" s="115"/>
      <c r="H104" s="115"/>
      <c r="I104" s="115"/>
      <c r="J104" s="116">
        <f>J226</f>
        <v>0</v>
      </c>
      <c r="L104" s="113"/>
    </row>
    <row r="105" spans="2:12" s="10" customFormat="1" ht="19.95" customHeight="1">
      <c r="B105" s="113"/>
      <c r="D105" s="114" t="s">
        <v>98</v>
      </c>
      <c r="E105" s="115"/>
      <c r="F105" s="115"/>
      <c r="G105" s="115"/>
      <c r="H105" s="115"/>
      <c r="I105" s="115"/>
      <c r="J105" s="116">
        <f>J231</f>
        <v>0</v>
      </c>
      <c r="L105" s="113"/>
    </row>
    <row r="106" spans="2:12" s="10" customFormat="1" ht="19.95" customHeight="1">
      <c r="B106" s="113"/>
      <c r="D106" s="114" t="s">
        <v>99</v>
      </c>
      <c r="E106" s="115"/>
      <c r="F106" s="115"/>
      <c r="G106" s="115"/>
      <c r="H106" s="115"/>
      <c r="I106" s="115"/>
      <c r="J106" s="116">
        <f>J233</f>
        <v>0</v>
      </c>
      <c r="L106" s="113"/>
    </row>
    <row r="107" spans="2:12" s="10" customFormat="1" ht="19.95" customHeight="1">
      <c r="B107" s="113"/>
      <c r="D107" s="114" t="s">
        <v>100</v>
      </c>
      <c r="E107" s="115"/>
      <c r="F107" s="115"/>
      <c r="G107" s="115"/>
      <c r="H107" s="115"/>
      <c r="I107" s="115"/>
      <c r="J107" s="116">
        <f>J239</f>
        <v>0</v>
      </c>
      <c r="L107" s="113"/>
    </row>
    <row r="108" spans="2:12" s="10" customFormat="1" ht="19.95" customHeight="1">
      <c r="B108" s="113"/>
      <c r="D108" s="114" t="s">
        <v>101</v>
      </c>
      <c r="E108" s="115"/>
      <c r="F108" s="115"/>
      <c r="G108" s="115"/>
      <c r="H108" s="115"/>
      <c r="I108" s="115"/>
      <c r="J108" s="116">
        <f>J253</f>
        <v>0</v>
      </c>
      <c r="L108" s="113"/>
    </row>
    <row r="109" spans="2:12" s="10" customFormat="1" ht="19.95" customHeight="1">
      <c r="B109" s="113"/>
      <c r="D109" s="114" t="s">
        <v>102</v>
      </c>
      <c r="E109" s="115"/>
      <c r="F109" s="115"/>
      <c r="G109" s="115"/>
      <c r="H109" s="115"/>
      <c r="I109" s="115"/>
      <c r="J109" s="116">
        <f>J266</f>
        <v>0</v>
      </c>
      <c r="L109" s="113"/>
    </row>
    <row r="110" spans="2:12" s="10" customFormat="1" ht="19.95" customHeight="1">
      <c r="B110" s="113"/>
      <c r="D110" s="114" t="s">
        <v>103</v>
      </c>
      <c r="E110" s="115"/>
      <c r="F110" s="115"/>
      <c r="G110" s="115"/>
      <c r="H110" s="115"/>
      <c r="I110" s="115"/>
      <c r="J110" s="116">
        <f>J296</f>
        <v>0</v>
      </c>
      <c r="L110" s="113"/>
    </row>
    <row r="111" spans="2:12" s="10" customFormat="1" ht="19.95" customHeight="1">
      <c r="B111" s="113"/>
      <c r="D111" s="114" t="s">
        <v>104</v>
      </c>
      <c r="E111" s="115"/>
      <c r="F111" s="115"/>
      <c r="G111" s="115"/>
      <c r="H111" s="115"/>
      <c r="I111" s="115"/>
      <c r="J111" s="116">
        <f>J327</f>
        <v>0</v>
      </c>
      <c r="L111" s="113"/>
    </row>
    <row r="112" spans="2:12" s="10" customFormat="1" ht="19.95" customHeight="1">
      <c r="B112" s="113"/>
      <c r="D112" s="114" t="s">
        <v>105</v>
      </c>
      <c r="E112" s="115"/>
      <c r="F112" s="115"/>
      <c r="G112" s="115"/>
      <c r="H112" s="115"/>
      <c r="I112" s="115"/>
      <c r="J112" s="116">
        <f>J329</f>
        <v>0</v>
      </c>
      <c r="L112" s="113"/>
    </row>
    <row r="113" spans="1:31" s="10" customFormat="1" ht="19.95" customHeight="1">
      <c r="B113" s="113"/>
      <c r="D113" s="114" t="s">
        <v>106</v>
      </c>
      <c r="E113" s="115"/>
      <c r="F113" s="115"/>
      <c r="G113" s="115"/>
      <c r="H113" s="115"/>
      <c r="I113" s="115"/>
      <c r="J113" s="116">
        <f>J334</f>
        <v>0</v>
      </c>
      <c r="L113" s="113"/>
    </row>
    <row r="114" spans="1:31" s="10" customFormat="1" ht="19.95" customHeight="1">
      <c r="B114" s="113"/>
      <c r="D114" s="114" t="s">
        <v>107</v>
      </c>
      <c r="E114" s="115"/>
      <c r="F114" s="115"/>
      <c r="G114" s="115"/>
      <c r="H114" s="115"/>
      <c r="I114" s="115"/>
      <c r="J114" s="116">
        <f>J338</f>
        <v>0</v>
      </c>
      <c r="L114" s="113"/>
    </row>
    <row r="115" spans="1:31" s="10" customFormat="1" ht="19.95" customHeight="1">
      <c r="B115" s="113"/>
      <c r="D115" s="114" t="s">
        <v>108</v>
      </c>
      <c r="E115" s="115"/>
      <c r="F115" s="115"/>
      <c r="G115" s="115"/>
      <c r="H115" s="115"/>
      <c r="I115" s="115"/>
      <c r="J115" s="116">
        <f>J348</f>
        <v>0</v>
      </c>
      <c r="L115" s="113"/>
    </row>
    <row r="116" spans="1:31" s="10" customFormat="1" ht="19.95" customHeight="1">
      <c r="B116" s="113"/>
      <c r="D116" s="114" t="s">
        <v>109</v>
      </c>
      <c r="E116" s="115"/>
      <c r="F116" s="115"/>
      <c r="G116" s="115"/>
      <c r="H116" s="115"/>
      <c r="I116" s="115"/>
      <c r="J116" s="116">
        <f>J353</f>
        <v>0</v>
      </c>
      <c r="L116" s="113"/>
    </row>
    <row r="117" spans="1:31" s="9" customFormat="1" ht="24.9" customHeight="1">
      <c r="B117" s="109"/>
      <c r="D117" s="110" t="s">
        <v>110</v>
      </c>
      <c r="E117" s="111"/>
      <c r="F117" s="111"/>
      <c r="G117" s="111"/>
      <c r="H117" s="111"/>
      <c r="I117" s="111"/>
      <c r="J117" s="112">
        <f>J358</f>
        <v>0</v>
      </c>
      <c r="L117" s="109"/>
    </row>
    <row r="118" spans="1:31" s="10" customFormat="1" ht="19.95" customHeight="1">
      <c r="B118" s="113"/>
      <c r="D118" s="114" t="s">
        <v>111</v>
      </c>
      <c r="E118" s="115"/>
      <c r="F118" s="115"/>
      <c r="G118" s="115"/>
      <c r="H118" s="115"/>
      <c r="I118" s="115"/>
      <c r="J118" s="116">
        <f>J359</f>
        <v>0</v>
      </c>
      <c r="L118" s="113"/>
    </row>
    <row r="119" spans="1:31" s="10" customFormat="1" ht="19.95" customHeight="1">
      <c r="B119" s="113"/>
      <c r="D119" s="114" t="s">
        <v>112</v>
      </c>
      <c r="E119" s="115"/>
      <c r="F119" s="115"/>
      <c r="G119" s="115"/>
      <c r="H119" s="115"/>
      <c r="I119" s="115"/>
      <c r="J119" s="116">
        <f>J362</f>
        <v>0</v>
      </c>
      <c r="L119" s="113"/>
    </row>
    <row r="120" spans="1:31" s="2" customFormat="1" ht="21.7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0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6.9" customHeight="1">
      <c r="A121" s="29"/>
      <c r="B121" s="45"/>
      <c r="C121" s="46"/>
      <c r="D121" s="46"/>
      <c r="E121" s="46"/>
      <c r="F121" s="46"/>
      <c r="G121" s="46"/>
      <c r="H121" s="46"/>
      <c r="I121" s="46"/>
      <c r="J121" s="46"/>
      <c r="K121" s="46"/>
      <c r="L121" s="40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5" spans="1:31" s="2" customFormat="1" ht="6.9" customHeight="1">
      <c r="A125" s="29"/>
      <c r="B125" s="47"/>
      <c r="C125" s="48"/>
      <c r="D125" s="48"/>
      <c r="E125" s="48"/>
      <c r="F125" s="48"/>
      <c r="G125" s="48"/>
      <c r="H125" s="48"/>
      <c r="I125" s="48"/>
      <c r="J125" s="48"/>
      <c r="K125" s="48"/>
      <c r="L125" s="40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24.9" customHeight="1">
      <c r="A126" s="29"/>
      <c r="B126" s="30"/>
      <c r="C126" s="18" t="s">
        <v>113</v>
      </c>
      <c r="D126" s="29"/>
      <c r="E126" s="29"/>
      <c r="F126" s="29"/>
      <c r="G126" s="29"/>
      <c r="H126" s="29"/>
      <c r="I126" s="29"/>
      <c r="J126" s="29"/>
      <c r="K126" s="29"/>
      <c r="L126" s="40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6.9" customHeight="1">
      <c r="A127" s="29"/>
      <c r="B127" s="30"/>
      <c r="C127" s="29"/>
      <c r="D127" s="29"/>
      <c r="E127" s="29"/>
      <c r="F127" s="29"/>
      <c r="G127" s="29"/>
      <c r="H127" s="29"/>
      <c r="I127" s="29"/>
      <c r="J127" s="29"/>
      <c r="K127" s="29"/>
      <c r="L127" s="40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2" customHeight="1">
      <c r="A128" s="29"/>
      <c r="B128" s="30"/>
      <c r="C128" s="24" t="s">
        <v>14</v>
      </c>
      <c r="D128" s="29"/>
      <c r="E128" s="29"/>
      <c r="F128" s="29"/>
      <c r="G128" s="29"/>
      <c r="H128" s="29"/>
      <c r="I128" s="29"/>
      <c r="J128" s="29"/>
      <c r="K128" s="29"/>
      <c r="L128" s="40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6.5" customHeight="1">
      <c r="A129" s="29"/>
      <c r="B129" s="30"/>
      <c r="C129" s="29"/>
      <c r="D129" s="29"/>
      <c r="E129" s="188" t="str">
        <f>E7</f>
        <v>Nadstavba SOŠHSaO Banská Bystrica</v>
      </c>
      <c r="F129" s="215"/>
      <c r="G129" s="215"/>
      <c r="H129" s="215"/>
      <c r="I129" s="29"/>
      <c r="J129" s="29"/>
      <c r="K129" s="29"/>
      <c r="L129" s="40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6.9" customHeight="1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40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2" customHeight="1">
      <c r="A131" s="29"/>
      <c r="B131" s="30"/>
      <c r="C131" s="24" t="s">
        <v>18</v>
      </c>
      <c r="D131" s="29"/>
      <c r="E131" s="29"/>
      <c r="F131" s="22" t="str">
        <f>F10</f>
        <v>Banská Bystrica</v>
      </c>
      <c r="G131" s="29"/>
      <c r="H131" s="29"/>
      <c r="I131" s="24" t="s">
        <v>20</v>
      </c>
      <c r="J131" s="53" t="str">
        <f>IF(J10="","",J10)</f>
        <v>22. 10. 2021</v>
      </c>
      <c r="K131" s="29"/>
      <c r="L131" s="40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6.9" customHeight="1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40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25.65" customHeight="1">
      <c r="A133" s="29"/>
      <c r="B133" s="30"/>
      <c r="C133" s="24" t="s">
        <v>22</v>
      </c>
      <c r="D133" s="29"/>
      <c r="E133" s="29"/>
      <c r="F133" s="22" t="str">
        <f>E13</f>
        <v>SOŠ hotelových služieb a obchodu, Banská Bystrica</v>
      </c>
      <c r="G133" s="29"/>
      <c r="H133" s="29"/>
      <c r="I133" s="24" t="s">
        <v>28</v>
      </c>
      <c r="J133" s="27" t="str">
        <f>E19</f>
        <v>Ing.Arch.Tomáš Sobota</v>
      </c>
      <c r="K133" s="29"/>
      <c r="L133" s="40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15.15" customHeight="1">
      <c r="A134" s="29"/>
      <c r="B134" s="30"/>
      <c r="C134" s="24" t="s">
        <v>26</v>
      </c>
      <c r="D134" s="29"/>
      <c r="E134" s="29"/>
      <c r="F134" s="22" t="str">
        <f>IF(E16="","",E16)</f>
        <v>Vyplň údaj</v>
      </c>
      <c r="G134" s="29"/>
      <c r="H134" s="29"/>
      <c r="I134" s="24" t="s">
        <v>32</v>
      </c>
      <c r="J134" s="27" t="str">
        <f>E22</f>
        <v>Ing. Kozák</v>
      </c>
      <c r="K134" s="29"/>
      <c r="L134" s="40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2" customFormat="1" ht="10.35" customHeight="1">
      <c r="A135" s="29"/>
      <c r="B135" s="30"/>
      <c r="C135" s="29"/>
      <c r="D135" s="29"/>
      <c r="E135" s="29"/>
      <c r="F135" s="29"/>
      <c r="G135" s="29"/>
      <c r="H135" s="29"/>
      <c r="I135" s="29"/>
      <c r="J135" s="29"/>
      <c r="K135" s="29"/>
      <c r="L135" s="40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5" s="11" customFormat="1" ht="29.25" customHeight="1">
      <c r="A136" s="117"/>
      <c r="B136" s="118"/>
      <c r="C136" s="119" t="s">
        <v>114</v>
      </c>
      <c r="D136" s="120" t="s">
        <v>60</v>
      </c>
      <c r="E136" s="120" t="s">
        <v>56</v>
      </c>
      <c r="F136" s="120" t="s">
        <v>57</v>
      </c>
      <c r="G136" s="120" t="s">
        <v>115</v>
      </c>
      <c r="H136" s="120" t="s">
        <v>116</v>
      </c>
      <c r="I136" s="120" t="s">
        <v>117</v>
      </c>
      <c r="J136" s="121" t="s">
        <v>85</v>
      </c>
      <c r="K136" s="122" t="s">
        <v>118</v>
      </c>
      <c r="L136" s="123"/>
      <c r="M136" s="60" t="s">
        <v>1</v>
      </c>
      <c r="N136" s="61" t="s">
        <v>39</v>
      </c>
      <c r="O136" s="61" t="s">
        <v>119</v>
      </c>
      <c r="P136" s="61" t="s">
        <v>120</v>
      </c>
      <c r="Q136" s="61" t="s">
        <v>121</v>
      </c>
      <c r="R136" s="61" t="s">
        <v>122</v>
      </c>
      <c r="S136" s="61" t="s">
        <v>123</v>
      </c>
      <c r="T136" s="62" t="s">
        <v>124</v>
      </c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</row>
    <row r="137" spans="1:65" s="2" customFormat="1" ht="22.95" customHeight="1">
      <c r="A137" s="29"/>
      <c r="B137" s="30"/>
      <c r="C137" s="67" t="s">
        <v>86</v>
      </c>
      <c r="D137" s="29"/>
      <c r="E137" s="29"/>
      <c r="F137" s="29"/>
      <c r="G137" s="29"/>
      <c r="H137" s="29"/>
      <c r="I137" s="29"/>
      <c r="J137" s="124">
        <f>BK137</f>
        <v>0</v>
      </c>
      <c r="K137" s="29"/>
      <c r="L137" s="30"/>
      <c r="M137" s="63"/>
      <c r="N137" s="54"/>
      <c r="O137" s="64"/>
      <c r="P137" s="125">
        <f>P138+P192+P358</f>
        <v>0</v>
      </c>
      <c r="Q137" s="64"/>
      <c r="R137" s="125">
        <f>R138+R192+R358</f>
        <v>250.55728278999999</v>
      </c>
      <c r="S137" s="64"/>
      <c r="T137" s="126">
        <f>T138+T192+T358</f>
        <v>371.39561710000004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T137" s="14" t="s">
        <v>74</v>
      </c>
      <c r="AU137" s="14" t="s">
        <v>87</v>
      </c>
      <c r="BK137" s="127">
        <f>BK138+BK192+BK358</f>
        <v>0</v>
      </c>
    </row>
    <row r="138" spans="1:65" s="12" customFormat="1" ht="25.95" customHeight="1">
      <c r="B138" s="128"/>
      <c r="D138" s="129" t="s">
        <v>74</v>
      </c>
      <c r="E138" s="130" t="s">
        <v>125</v>
      </c>
      <c r="F138" s="130" t="s">
        <v>126</v>
      </c>
      <c r="I138" s="131"/>
      <c r="J138" s="132">
        <f>BK138</f>
        <v>0</v>
      </c>
      <c r="L138" s="128"/>
      <c r="M138" s="133"/>
      <c r="N138" s="134"/>
      <c r="O138" s="134"/>
      <c r="P138" s="135">
        <f>P139+P141+P148+P163</f>
        <v>0</v>
      </c>
      <c r="Q138" s="134"/>
      <c r="R138" s="135">
        <f>R139+R141+R148+R163</f>
        <v>167.48031470999999</v>
      </c>
      <c r="S138" s="134"/>
      <c r="T138" s="136">
        <f>T139+T141+T148+T163</f>
        <v>357.08687000000003</v>
      </c>
      <c r="AR138" s="129" t="s">
        <v>80</v>
      </c>
      <c r="AT138" s="137" t="s">
        <v>74</v>
      </c>
      <c r="AU138" s="137" t="s">
        <v>75</v>
      </c>
      <c r="AY138" s="129" t="s">
        <v>127</v>
      </c>
      <c r="BK138" s="138">
        <f>BK139+BK141+BK148+BK163</f>
        <v>0</v>
      </c>
    </row>
    <row r="139" spans="1:65" s="12" customFormat="1" ht="22.95" customHeight="1">
      <c r="B139" s="128"/>
      <c r="D139" s="129" t="s">
        <v>74</v>
      </c>
      <c r="E139" s="139" t="s">
        <v>128</v>
      </c>
      <c r="F139" s="139" t="s">
        <v>129</v>
      </c>
      <c r="I139" s="131"/>
      <c r="J139" s="140">
        <f>BK139</f>
        <v>0</v>
      </c>
      <c r="L139" s="128"/>
      <c r="M139" s="133"/>
      <c r="N139" s="134"/>
      <c r="O139" s="134"/>
      <c r="P139" s="135">
        <f>P140</f>
        <v>0</v>
      </c>
      <c r="Q139" s="134"/>
      <c r="R139" s="135">
        <f>R140</f>
        <v>3.2460781999999999</v>
      </c>
      <c r="S139" s="134"/>
      <c r="T139" s="136">
        <f>T140</f>
        <v>0</v>
      </c>
      <c r="AR139" s="129" t="s">
        <v>80</v>
      </c>
      <c r="AT139" s="137" t="s">
        <v>74</v>
      </c>
      <c r="AU139" s="137" t="s">
        <v>80</v>
      </c>
      <c r="AY139" s="129" t="s">
        <v>127</v>
      </c>
      <c r="BK139" s="138">
        <f>BK140</f>
        <v>0</v>
      </c>
    </row>
    <row r="140" spans="1:65" s="2" customFormat="1" ht="37.950000000000003" customHeight="1">
      <c r="A140" s="29"/>
      <c r="B140" s="141"/>
      <c r="C140" s="142" t="s">
        <v>80</v>
      </c>
      <c r="D140" s="142" t="s">
        <v>130</v>
      </c>
      <c r="E140" s="143" t="s">
        <v>131</v>
      </c>
      <c r="F140" s="144" t="s">
        <v>132</v>
      </c>
      <c r="G140" s="145" t="s">
        <v>133</v>
      </c>
      <c r="H140" s="146">
        <v>3.83</v>
      </c>
      <c r="I140" s="147"/>
      <c r="J140" s="146">
        <f>ROUND(I140*H140,3)</f>
        <v>0</v>
      </c>
      <c r="K140" s="148"/>
      <c r="L140" s="30"/>
      <c r="M140" s="149" t="s">
        <v>1</v>
      </c>
      <c r="N140" s="150" t="s">
        <v>41</v>
      </c>
      <c r="O140" s="56"/>
      <c r="P140" s="151">
        <f>O140*H140</f>
        <v>0</v>
      </c>
      <c r="Q140" s="151">
        <v>0.84753999999999996</v>
      </c>
      <c r="R140" s="151">
        <f>Q140*H140</f>
        <v>3.2460781999999999</v>
      </c>
      <c r="S140" s="151">
        <v>0</v>
      </c>
      <c r="T140" s="152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3" t="s">
        <v>134</v>
      </c>
      <c r="AT140" s="153" t="s">
        <v>130</v>
      </c>
      <c r="AU140" s="153" t="s">
        <v>135</v>
      </c>
      <c r="AY140" s="14" t="s">
        <v>127</v>
      </c>
      <c r="BE140" s="154">
        <f>IF(N140="základná",J140,0)</f>
        <v>0</v>
      </c>
      <c r="BF140" s="154">
        <f>IF(N140="znížená",J140,0)</f>
        <v>0</v>
      </c>
      <c r="BG140" s="154">
        <f>IF(N140="zákl. prenesená",J140,0)</f>
        <v>0</v>
      </c>
      <c r="BH140" s="154">
        <f>IF(N140="zníž. prenesená",J140,0)</f>
        <v>0</v>
      </c>
      <c r="BI140" s="154">
        <f>IF(N140="nulová",J140,0)</f>
        <v>0</v>
      </c>
      <c r="BJ140" s="14" t="s">
        <v>135</v>
      </c>
      <c r="BK140" s="155">
        <f>ROUND(I140*H140,3)</f>
        <v>0</v>
      </c>
      <c r="BL140" s="14" t="s">
        <v>134</v>
      </c>
      <c r="BM140" s="153" t="s">
        <v>136</v>
      </c>
    </row>
    <row r="141" spans="1:65" s="12" customFormat="1" ht="22.95" customHeight="1">
      <c r="B141" s="128"/>
      <c r="D141" s="129" t="s">
        <v>74</v>
      </c>
      <c r="E141" s="139" t="s">
        <v>134</v>
      </c>
      <c r="F141" s="139" t="s">
        <v>137</v>
      </c>
      <c r="I141" s="131"/>
      <c r="J141" s="140">
        <f>BK141</f>
        <v>0</v>
      </c>
      <c r="L141" s="128"/>
      <c r="M141" s="133"/>
      <c r="N141" s="134"/>
      <c r="O141" s="134"/>
      <c r="P141" s="135">
        <f>SUM(P142:P147)</f>
        <v>0</v>
      </c>
      <c r="Q141" s="134"/>
      <c r="R141" s="135">
        <f>SUM(R142:R147)</f>
        <v>9.5014579699999988</v>
      </c>
      <c r="S141" s="134"/>
      <c r="T141" s="136">
        <f>SUM(T142:T147)</f>
        <v>0</v>
      </c>
      <c r="AR141" s="129" t="s">
        <v>80</v>
      </c>
      <c r="AT141" s="137" t="s">
        <v>74</v>
      </c>
      <c r="AU141" s="137" t="s">
        <v>80</v>
      </c>
      <c r="AY141" s="129" t="s">
        <v>127</v>
      </c>
      <c r="BK141" s="138">
        <f>SUM(BK142:BK147)</f>
        <v>0</v>
      </c>
    </row>
    <row r="142" spans="1:65" s="2" customFormat="1" ht="21.75" customHeight="1">
      <c r="A142" s="29"/>
      <c r="B142" s="141"/>
      <c r="C142" s="142" t="s">
        <v>135</v>
      </c>
      <c r="D142" s="142" t="s">
        <v>130</v>
      </c>
      <c r="E142" s="143" t="s">
        <v>138</v>
      </c>
      <c r="F142" s="144" t="s">
        <v>139</v>
      </c>
      <c r="G142" s="145" t="s">
        <v>133</v>
      </c>
      <c r="H142" s="146">
        <v>3.55</v>
      </c>
      <c r="I142" s="147"/>
      <c r="J142" s="146">
        <f t="shared" ref="J142:J147" si="0">ROUND(I142*H142,3)</f>
        <v>0</v>
      </c>
      <c r="K142" s="148"/>
      <c r="L142" s="30"/>
      <c r="M142" s="149" t="s">
        <v>1</v>
      </c>
      <c r="N142" s="150" t="s">
        <v>41</v>
      </c>
      <c r="O142" s="56"/>
      <c r="P142" s="151">
        <f t="shared" ref="P142:P147" si="1">O142*H142</f>
        <v>0</v>
      </c>
      <c r="Q142" s="151">
        <v>2.4157999999999999</v>
      </c>
      <c r="R142" s="151">
        <f t="shared" ref="R142:R147" si="2">Q142*H142</f>
        <v>8.5760899999999989</v>
      </c>
      <c r="S142" s="151">
        <v>0</v>
      </c>
      <c r="T142" s="152">
        <f t="shared" ref="T142:T147" si="3"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3" t="s">
        <v>134</v>
      </c>
      <c r="AT142" s="153" t="s">
        <v>130</v>
      </c>
      <c r="AU142" s="153" t="s">
        <v>135</v>
      </c>
      <c r="AY142" s="14" t="s">
        <v>127</v>
      </c>
      <c r="BE142" s="154">
        <f t="shared" ref="BE142:BE147" si="4">IF(N142="základná",J142,0)</f>
        <v>0</v>
      </c>
      <c r="BF142" s="154">
        <f t="shared" ref="BF142:BF147" si="5">IF(N142="znížená",J142,0)</f>
        <v>0</v>
      </c>
      <c r="BG142" s="154">
        <f t="shared" ref="BG142:BG147" si="6">IF(N142="zákl. prenesená",J142,0)</f>
        <v>0</v>
      </c>
      <c r="BH142" s="154">
        <f t="shared" ref="BH142:BH147" si="7">IF(N142="zníž. prenesená",J142,0)</f>
        <v>0</v>
      </c>
      <c r="BI142" s="154">
        <f t="shared" ref="BI142:BI147" si="8">IF(N142="nulová",J142,0)</f>
        <v>0</v>
      </c>
      <c r="BJ142" s="14" t="s">
        <v>135</v>
      </c>
      <c r="BK142" s="155">
        <f t="shared" ref="BK142:BK147" si="9">ROUND(I142*H142,3)</f>
        <v>0</v>
      </c>
      <c r="BL142" s="14" t="s">
        <v>134</v>
      </c>
      <c r="BM142" s="153" t="s">
        <v>140</v>
      </c>
    </row>
    <row r="143" spans="1:65" s="2" customFormat="1" ht="24.15" customHeight="1">
      <c r="A143" s="29"/>
      <c r="B143" s="141"/>
      <c r="C143" s="142" t="s">
        <v>128</v>
      </c>
      <c r="D143" s="142" t="s">
        <v>130</v>
      </c>
      <c r="E143" s="143" t="s">
        <v>141</v>
      </c>
      <c r="F143" s="144" t="s">
        <v>142</v>
      </c>
      <c r="G143" s="145" t="s">
        <v>143</v>
      </c>
      <c r="H143" s="146">
        <v>0.55700000000000005</v>
      </c>
      <c r="I143" s="147"/>
      <c r="J143" s="146">
        <f t="shared" si="0"/>
        <v>0</v>
      </c>
      <c r="K143" s="148"/>
      <c r="L143" s="30"/>
      <c r="M143" s="149" t="s">
        <v>1</v>
      </c>
      <c r="N143" s="150" t="s">
        <v>41</v>
      </c>
      <c r="O143" s="56"/>
      <c r="P143" s="151">
        <f t="shared" si="1"/>
        <v>0</v>
      </c>
      <c r="Q143" s="151">
        <v>1.0165500000000001</v>
      </c>
      <c r="R143" s="151">
        <f t="shared" si="2"/>
        <v>0.56621835000000009</v>
      </c>
      <c r="S143" s="151">
        <v>0</v>
      </c>
      <c r="T143" s="152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3" t="s">
        <v>134</v>
      </c>
      <c r="AT143" s="153" t="s">
        <v>130</v>
      </c>
      <c r="AU143" s="153" t="s">
        <v>135</v>
      </c>
      <c r="AY143" s="14" t="s">
        <v>127</v>
      </c>
      <c r="BE143" s="154">
        <f t="shared" si="4"/>
        <v>0</v>
      </c>
      <c r="BF143" s="154">
        <f t="shared" si="5"/>
        <v>0</v>
      </c>
      <c r="BG143" s="154">
        <f t="shared" si="6"/>
        <v>0</v>
      </c>
      <c r="BH143" s="154">
        <f t="shared" si="7"/>
        <v>0</v>
      </c>
      <c r="BI143" s="154">
        <f t="shared" si="8"/>
        <v>0</v>
      </c>
      <c r="BJ143" s="14" t="s">
        <v>135</v>
      </c>
      <c r="BK143" s="155">
        <f t="shared" si="9"/>
        <v>0</v>
      </c>
      <c r="BL143" s="14" t="s">
        <v>134</v>
      </c>
      <c r="BM143" s="153" t="s">
        <v>144</v>
      </c>
    </row>
    <row r="144" spans="1:65" s="2" customFormat="1" ht="33" customHeight="1">
      <c r="A144" s="29"/>
      <c r="B144" s="141"/>
      <c r="C144" s="142" t="s">
        <v>134</v>
      </c>
      <c r="D144" s="142" t="s">
        <v>130</v>
      </c>
      <c r="E144" s="143" t="s">
        <v>145</v>
      </c>
      <c r="F144" s="144" t="s">
        <v>146</v>
      </c>
      <c r="G144" s="145" t="s">
        <v>147</v>
      </c>
      <c r="H144" s="146">
        <v>36.975000000000001</v>
      </c>
      <c r="I144" s="147"/>
      <c r="J144" s="146">
        <f t="shared" si="0"/>
        <v>0</v>
      </c>
      <c r="K144" s="148"/>
      <c r="L144" s="30"/>
      <c r="M144" s="149" t="s">
        <v>1</v>
      </c>
      <c r="N144" s="150" t="s">
        <v>41</v>
      </c>
      <c r="O144" s="56"/>
      <c r="P144" s="151">
        <f t="shared" si="1"/>
        <v>0</v>
      </c>
      <c r="Q144" s="151">
        <v>8.4600000000000005E-3</v>
      </c>
      <c r="R144" s="151">
        <f t="shared" si="2"/>
        <v>0.31280850000000004</v>
      </c>
      <c r="S144" s="151">
        <v>0</v>
      </c>
      <c r="T144" s="152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3" t="s">
        <v>134</v>
      </c>
      <c r="AT144" s="153" t="s">
        <v>130</v>
      </c>
      <c r="AU144" s="153" t="s">
        <v>135</v>
      </c>
      <c r="AY144" s="14" t="s">
        <v>127</v>
      </c>
      <c r="BE144" s="154">
        <f t="shared" si="4"/>
        <v>0</v>
      </c>
      <c r="BF144" s="154">
        <f t="shared" si="5"/>
        <v>0</v>
      </c>
      <c r="BG144" s="154">
        <f t="shared" si="6"/>
        <v>0</v>
      </c>
      <c r="BH144" s="154">
        <f t="shared" si="7"/>
        <v>0</v>
      </c>
      <c r="BI144" s="154">
        <f t="shared" si="8"/>
        <v>0</v>
      </c>
      <c r="BJ144" s="14" t="s">
        <v>135</v>
      </c>
      <c r="BK144" s="155">
        <f t="shared" si="9"/>
        <v>0</v>
      </c>
      <c r="BL144" s="14" t="s">
        <v>134</v>
      </c>
      <c r="BM144" s="153" t="s">
        <v>148</v>
      </c>
    </row>
    <row r="145" spans="1:65" s="2" customFormat="1" ht="33" customHeight="1">
      <c r="A145" s="29"/>
      <c r="B145" s="141"/>
      <c r="C145" s="142" t="s">
        <v>149</v>
      </c>
      <c r="D145" s="142" t="s">
        <v>130</v>
      </c>
      <c r="E145" s="143" t="s">
        <v>150</v>
      </c>
      <c r="F145" s="144" t="s">
        <v>151</v>
      </c>
      <c r="G145" s="145" t="s">
        <v>147</v>
      </c>
      <c r="H145" s="146">
        <v>36.975000000000001</v>
      </c>
      <c r="I145" s="147"/>
      <c r="J145" s="146">
        <f t="shared" si="0"/>
        <v>0</v>
      </c>
      <c r="K145" s="148"/>
      <c r="L145" s="30"/>
      <c r="M145" s="149" t="s">
        <v>1</v>
      </c>
      <c r="N145" s="150" t="s">
        <v>41</v>
      </c>
      <c r="O145" s="56"/>
      <c r="P145" s="151">
        <f t="shared" si="1"/>
        <v>0</v>
      </c>
      <c r="Q145" s="151">
        <v>0</v>
      </c>
      <c r="R145" s="151">
        <f t="shared" si="2"/>
        <v>0</v>
      </c>
      <c r="S145" s="151">
        <v>0</v>
      </c>
      <c r="T145" s="152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3" t="s">
        <v>134</v>
      </c>
      <c r="AT145" s="153" t="s">
        <v>130</v>
      </c>
      <c r="AU145" s="153" t="s">
        <v>135</v>
      </c>
      <c r="AY145" s="14" t="s">
        <v>127</v>
      </c>
      <c r="BE145" s="154">
        <f t="shared" si="4"/>
        <v>0</v>
      </c>
      <c r="BF145" s="154">
        <f t="shared" si="5"/>
        <v>0</v>
      </c>
      <c r="BG145" s="154">
        <f t="shared" si="6"/>
        <v>0</v>
      </c>
      <c r="BH145" s="154">
        <f t="shared" si="7"/>
        <v>0</v>
      </c>
      <c r="BI145" s="154">
        <f t="shared" si="8"/>
        <v>0</v>
      </c>
      <c r="BJ145" s="14" t="s">
        <v>135</v>
      </c>
      <c r="BK145" s="155">
        <f t="shared" si="9"/>
        <v>0</v>
      </c>
      <c r="BL145" s="14" t="s">
        <v>134</v>
      </c>
      <c r="BM145" s="153" t="s">
        <v>152</v>
      </c>
    </row>
    <row r="146" spans="1:65" s="2" customFormat="1" ht="24.15" customHeight="1">
      <c r="A146" s="29"/>
      <c r="B146" s="141"/>
      <c r="C146" s="142" t="s">
        <v>153</v>
      </c>
      <c r="D146" s="142" t="s">
        <v>130</v>
      </c>
      <c r="E146" s="143" t="s">
        <v>154</v>
      </c>
      <c r="F146" s="144" t="s">
        <v>155</v>
      </c>
      <c r="G146" s="145" t="s">
        <v>147</v>
      </c>
      <c r="H146" s="146">
        <v>10.752000000000001</v>
      </c>
      <c r="I146" s="147"/>
      <c r="J146" s="146">
        <f t="shared" si="0"/>
        <v>0</v>
      </c>
      <c r="K146" s="148"/>
      <c r="L146" s="30"/>
      <c r="M146" s="149" t="s">
        <v>1</v>
      </c>
      <c r="N146" s="150" t="s">
        <v>41</v>
      </c>
      <c r="O146" s="56"/>
      <c r="P146" s="151">
        <f t="shared" si="1"/>
        <v>0</v>
      </c>
      <c r="Q146" s="151">
        <v>4.3099999999999996E-3</v>
      </c>
      <c r="R146" s="151">
        <f t="shared" si="2"/>
        <v>4.634112E-2</v>
      </c>
      <c r="S146" s="151">
        <v>0</v>
      </c>
      <c r="T146" s="152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3" t="s">
        <v>134</v>
      </c>
      <c r="AT146" s="153" t="s">
        <v>130</v>
      </c>
      <c r="AU146" s="153" t="s">
        <v>135</v>
      </c>
      <c r="AY146" s="14" t="s">
        <v>127</v>
      </c>
      <c r="BE146" s="154">
        <f t="shared" si="4"/>
        <v>0</v>
      </c>
      <c r="BF146" s="154">
        <f t="shared" si="5"/>
        <v>0</v>
      </c>
      <c r="BG146" s="154">
        <f t="shared" si="6"/>
        <v>0</v>
      </c>
      <c r="BH146" s="154">
        <f t="shared" si="7"/>
        <v>0</v>
      </c>
      <c r="BI146" s="154">
        <f t="shared" si="8"/>
        <v>0</v>
      </c>
      <c r="BJ146" s="14" t="s">
        <v>135</v>
      </c>
      <c r="BK146" s="155">
        <f t="shared" si="9"/>
        <v>0</v>
      </c>
      <c r="BL146" s="14" t="s">
        <v>134</v>
      </c>
      <c r="BM146" s="153" t="s">
        <v>156</v>
      </c>
    </row>
    <row r="147" spans="1:65" s="2" customFormat="1" ht="24.15" customHeight="1">
      <c r="A147" s="29"/>
      <c r="B147" s="141"/>
      <c r="C147" s="142" t="s">
        <v>157</v>
      </c>
      <c r="D147" s="142" t="s">
        <v>130</v>
      </c>
      <c r="E147" s="143" t="s">
        <v>158</v>
      </c>
      <c r="F147" s="144" t="s">
        <v>159</v>
      </c>
      <c r="G147" s="145" t="s">
        <v>147</v>
      </c>
      <c r="H147" s="146">
        <v>10.752000000000001</v>
      </c>
      <c r="I147" s="147"/>
      <c r="J147" s="146">
        <f t="shared" si="0"/>
        <v>0</v>
      </c>
      <c r="K147" s="148"/>
      <c r="L147" s="30"/>
      <c r="M147" s="149" t="s">
        <v>1</v>
      </c>
      <c r="N147" s="150" t="s">
        <v>41</v>
      </c>
      <c r="O147" s="56"/>
      <c r="P147" s="151">
        <f t="shared" si="1"/>
        <v>0</v>
      </c>
      <c r="Q147" s="151">
        <v>0</v>
      </c>
      <c r="R147" s="151">
        <f t="shared" si="2"/>
        <v>0</v>
      </c>
      <c r="S147" s="151">
        <v>0</v>
      </c>
      <c r="T147" s="152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3" t="s">
        <v>134</v>
      </c>
      <c r="AT147" s="153" t="s">
        <v>130</v>
      </c>
      <c r="AU147" s="153" t="s">
        <v>135</v>
      </c>
      <c r="AY147" s="14" t="s">
        <v>127</v>
      </c>
      <c r="BE147" s="154">
        <f t="shared" si="4"/>
        <v>0</v>
      </c>
      <c r="BF147" s="154">
        <f t="shared" si="5"/>
        <v>0</v>
      </c>
      <c r="BG147" s="154">
        <f t="shared" si="6"/>
        <v>0</v>
      </c>
      <c r="BH147" s="154">
        <f t="shared" si="7"/>
        <v>0</v>
      </c>
      <c r="BI147" s="154">
        <f t="shared" si="8"/>
        <v>0</v>
      </c>
      <c r="BJ147" s="14" t="s">
        <v>135</v>
      </c>
      <c r="BK147" s="155">
        <f t="shared" si="9"/>
        <v>0</v>
      </c>
      <c r="BL147" s="14" t="s">
        <v>134</v>
      </c>
      <c r="BM147" s="153" t="s">
        <v>160</v>
      </c>
    </row>
    <row r="148" spans="1:65" s="12" customFormat="1" ht="22.95" customHeight="1">
      <c r="B148" s="128"/>
      <c r="D148" s="129" t="s">
        <v>74</v>
      </c>
      <c r="E148" s="139" t="s">
        <v>153</v>
      </c>
      <c r="F148" s="139" t="s">
        <v>161</v>
      </c>
      <c r="I148" s="131"/>
      <c r="J148" s="140">
        <f>BK148</f>
        <v>0</v>
      </c>
      <c r="L148" s="128"/>
      <c r="M148" s="133"/>
      <c r="N148" s="134"/>
      <c r="O148" s="134"/>
      <c r="P148" s="135">
        <f>P149+SUM(P150:P161)</f>
        <v>0</v>
      </c>
      <c r="Q148" s="134"/>
      <c r="R148" s="135">
        <f>R149+SUM(R150:R161)</f>
        <v>47.725104000000002</v>
      </c>
      <c r="S148" s="134"/>
      <c r="T148" s="136">
        <f>T149+SUM(T150:T161)</f>
        <v>0</v>
      </c>
      <c r="AR148" s="129" t="s">
        <v>80</v>
      </c>
      <c r="AT148" s="137" t="s">
        <v>74</v>
      </c>
      <c r="AU148" s="137" t="s">
        <v>80</v>
      </c>
      <c r="AY148" s="129" t="s">
        <v>127</v>
      </c>
      <c r="BK148" s="138">
        <f>BK149+SUM(BK150:BK161)</f>
        <v>0</v>
      </c>
    </row>
    <row r="149" spans="1:65" s="2" customFormat="1" ht="24.15" customHeight="1">
      <c r="A149" s="29"/>
      <c r="B149" s="141"/>
      <c r="C149" s="142" t="s">
        <v>162</v>
      </c>
      <c r="D149" s="142" t="s">
        <v>130</v>
      </c>
      <c r="E149" s="143" t="s">
        <v>163</v>
      </c>
      <c r="F149" s="144" t="s">
        <v>164</v>
      </c>
      <c r="G149" s="145" t="s">
        <v>165</v>
      </c>
      <c r="H149" s="146">
        <v>87</v>
      </c>
      <c r="I149" s="147"/>
      <c r="J149" s="146">
        <f t="shared" ref="J149:J160" si="10">ROUND(I149*H149,3)</f>
        <v>0</v>
      </c>
      <c r="K149" s="148"/>
      <c r="L149" s="30"/>
      <c r="M149" s="149" t="s">
        <v>1</v>
      </c>
      <c r="N149" s="150" t="s">
        <v>41</v>
      </c>
      <c r="O149" s="56"/>
      <c r="P149" s="151">
        <f t="shared" ref="P149:P160" si="11">O149*H149</f>
        <v>0</v>
      </c>
      <c r="Q149" s="151">
        <v>2.8E-3</v>
      </c>
      <c r="R149" s="151">
        <f t="shared" ref="R149:R160" si="12">Q149*H149</f>
        <v>0.24360000000000001</v>
      </c>
      <c r="S149" s="151">
        <v>0</v>
      </c>
      <c r="T149" s="152">
        <f t="shared" ref="T149:T160" si="13"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3" t="s">
        <v>134</v>
      </c>
      <c r="AT149" s="153" t="s">
        <v>130</v>
      </c>
      <c r="AU149" s="153" t="s">
        <v>135</v>
      </c>
      <c r="AY149" s="14" t="s">
        <v>127</v>
      </c>
      <c r="BE149" s="154">
        <f t="shared" ref="BE149:BE160" si="14">IF(N149="základná",J149,0)</f>
        <v>0</v>
      </c>
      <c r="BF149" s="154">
        <f t="shared" ref="BF149:BF160" si="15">IF(N149="znížená",J149,0)</f>
        <v>0</v>
      </c>
      <c r="BG149" s="154">
        <f t="shared" ref="BG149:BG160" si="16">IF(N149="zákl. prenesená",J149,0)</f>
        <v>0</v>
      </c>
      <c r="BH149" s="154">
        <f t="shared" ref="BH149:BH160" si="17">IF(N149="zníž. prenesená",J149,0)</f>
        <v>0</v>
      </c>
      <c r="BI149" s="154">
        <f t="shared" ref="BI149:BI160" si="18">IF(N149="nulová",J149,0)</f>
        <v>0</v>
      </c>
      <c r="BJ149" s="14" t="s">
        <v>135</v>
      </c>
      <c r="BK149" s="155">
        <f t="shared" ref="BK149:BK160" si="19">ROUND(I149*H149,3)</f>
        <v>0</v>
      </c>
      <c r="BL149" s="14" t="s">
        <v>134</v>
      </c>
      <c r="BM149" s="153" t="s">
        <v>166</v>
      </c>
    </row>
    <row r="150" spans="1:65" s="2" customFormat="1" ht="33" customHeight="1">
      <c r="A150" s="29"/>
      <c r="B150" s="141"/>
      <c r="C150" s="142" t="s">
        <v>167</v>
      </c>
      <c r="D150" s="142" t="s">
        <v>130</v>
      </c>
      <c r="E150" s="143" t="s">
        <v>168</v>
      </c>
      <c r="F150" s="144" t="s">
        <v>169</v>
      </c>
      <c r="G150" s="145" t="s">
        <v>147</v>
      </c>
      <c r="H150" s="146">
        <v>150</v>
      </c>
      <c r="I150" s="147"/>
      <c r="J150" s="146">
        <f t="shared" si="10"/>
        <v>0</v>
      </c>
      <c r="K150" s="148"/>
      <c r="L150" s="30"/>
      <c r="M150" s="149" t="s">
        <v>1</v>
      </c>
      <c r="N150" s="150" t="s">
        <v>41</v>
      </c>
      <c r="O150" s="56"/>
      <c r="P150" s="151">
        <f t="shared" si="11"/>
        <v>0</v>
      </c>
      <c r="Q150" s="151">
        <v>1.7239999999999998E-2</v>
      </c>
      <c r="R150" s="151">
        <f t="shared" si="12"/>
        <v>2.5859999999999999</v>
      </c>
      <c r="S150" s="151">
        <v>0</v>
      </c>
      <c r="T150" s="152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3" t="s">
        <v>134</v>
      </c>
      <c r="AT150" s="153" t="s">
        <v>130</v>
      </c>
      <c r="AU150" s="153" t="s">
        <v>135</v>
      </c>
      <c r="AY150" s="14" t="s">
        <v>127</v>
      </c>
      <c r="BE150" s="154">
        <f t="shared" si="14"/>
        <v>0</v>
      </c>
      <c r="BF150" s="154">
        <f t="shared" si="15"/>
        <v>0</v>
      </c>
      <c r="BG150" s="154">
        <f t="shared" si="16"/>
        <v>0</v>
      </c>
      <c r="BH150" s="154">
        <f t="shared" si="17"/>
        <v>0</v>
      </c>
      <c r="BI150" s="154">
        <f t="shared" si="18"/>
        <v>0</v>
      </c>
      <c r="BJ150" s="14" t="s">
        <v>135</v>
      </c>
      <c r="BK150" s="155">
        <f t="shared" si="19"/>
        <v>0</v>
      </c>
      <c r="BL150" s="14" t="s">
        <v>134</v>
      </c>
      <c r="BM150" s="153" t="s">
        <v>170</v>
      </c>
    </row>
    <row r="151" spans="1:65" s="2" customFormat="1" ht="24.15" customHeight="1">
      <c r="A151" s="29"/>
      <c r="B151" s="141"/>
      <c r="C151" s="142" t="s">
        <v>171</v>
      </c>
      <c r="D151" s="142" t="s">
        <v>130</v>
      </c>
      <c r="E151" s="143" t="s">
        <v>172</v>
      </c>
      <c r="F151" s="144" t="s">
        <v>173</v>
      </c>
      <c r="G151" s="145" t="s">
        <v>147</v>
      </c>
      <c r="H151" s="146">
        <v>20</v>
      </c>
      <c r="I151" s="147"/>
      <c r="J151" s="146">
        <f t="shared" si="10"/>
        <v>0</v>
      </c>
      <c r="K151" s="148"/>
      <c r="L151" s="30"/>
      <c r="M151" s="149" t="s">
        <v>1</v>
      </c>
      <c r="N151" s="150" t="s">
        <v>41</v>
      </c>
      <c r="O151" s="56"/>
      <c r="P151" s="151">
        <f t="shared" si="11"/>
        <v>0</v>
      </c>
      <c r="Q151" s="151">
        <v>4.7200000000000002E-3</v>
      </c>
      <c r="R151" s="151">
        <f t="shared" si="12"/>
        <v>9.4400000000000012E-2</v>
      </c>
      <c r="S151" s="151">
        <v>0</v>
      </c>
      <c r="T151" s="152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3" t="s">
        <v>134</v>
      </c>
      <c r="AT151" s="153" t="s">
        <v>130</v>
      </c>
      <c r="AU151" s="153" t="s">
        <v>135</v>
      </c>
      <c r="AY151" s="14" t="s">
        <v>127</v>
      </c>
      <c r="BE151" s="154">
        <f t="shared" si="14"/>
        <v>0</v>
      </c>
      <c r="BF151" s="154">
        <f t="shared" si="15"/>
        <v>0</v>
      </c>
      <c r="BG151" s="154">
        <f t="shared" si="16"/>
        <v>0</v>
      </c>
      <c r="BH151" s="154">
        <f t="shared" si="17"/>
        <v>0</v>
      </c>
      <c r="BI151" s="154">
        <f t="shared" si="18"/>
        <v>0</v>
      </c>
      <c r="BJ151" s="14" t="s">
        <v>135</v>
      </c>
      <c r="BK151" s="155">
        <f t="shared" si="19"/>
        <v>0</v>
      </c>
      <c r="BL151" s="14" t="s">
        <v>134</v>
      </c>
      <c r="BM151" s="153" t="s">
        <v>174</v>
      </c>
    </row>
    <row r="152" spans="1:65" s="2" customFormat="1" ht="24.15" customHeight="1">
      <c r="A152" s="29"/>
      <c r="B152" s="141"/>
      <c r="C152" s="142" t="s">
        <v>175</v>
      </c>
      <c r="D152" s="142" t="s">
        <v>130</v>
      </c>
      <c r="E152" s="143" t="s">
        <v>176</v>
      </c>
      <c r="F152" s="144" t="s">
        <v>177</v>
      </c>
      <c r="G152" s="145" t="s">
        <v>147</v>
      </c>
      <c r="H152" s="146">
        <v>20</v>
      </c>
      <c r="I152" s="147"/>
      <c r="J152" s="146">
        <f t="shared" si="10"/>
        <v>0</v>
      </c>
      <c r="K152" s="148"/>
      <c r="L152" s="30"/>
      <c r="M152" s="149" t="s">
        <v>1</v>
      </c>
      <c r="N152" s="150" t="s">
        <v>41</v>
      </c>
      <c r="O152" s="56"/>
      <c r="P152" s="151">
        <f t="shared" si="11"/>
        <v>0</v>
      </c>
      <c r="Q152" s="151">
        <v>4.0000000000000002E-4</v>
      </c>
      <c r="R152" s="151">
        <f t="shared" si="12"/>
        <v>8.0000000000000002E-3</v>
      </c>
      <c r="S152" s="151">
        <v>0</v>
      </c>
      <c r="T152" s="152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3" t="s">
        <v>134</v>
      </c>
      <c r="AT152" s="153" t="s">
        <v>130</v>
      </c>
      <c r="AU152" s="153" t="s">
        <v>135</v>
      </c>
      <c r="AY152" s="14" t="s">
        <v>127</v>
      </c>
      <c r="BE152" s="154">
        <f t="shared" si="14"/>
        <v>0</v>
      </c>
      <c r="BF152" s="154">
        <f t="shared" si="15"/>
        <v>0</v>
      </c>
      <c r="BG152" s="154">
        <f t="shared" si="16"/>
        <v>0</v>
      </c>
      <c r="BH152" s="154">
        <f t="shared" si="17"/>
        <v>0</v>
      </c>
      <c r="BI152" s="154">
        <f t="shared" si="18"/>
        <v>0</v>
      </c>
      <c r="BJ152" s="14" t="s">
        <v>135</v>
      </c>
      <c r="BK152" s="155">
        <f t="shared" si="19"/>
        <v>0</v>
      </c>
      <c r="BL152" s="14" t="s">
        <v>134</v>
      </c>
      <c r="BM152" s="153" t="s">
        <v>178</v>
      </c>
    </row>
    <row r="153" spans="1:65" s="2" customFormat="1" ht="49.2" customHeight="1">
      <c r="A153" s="29"/>
      <c r="B153" s="141"/>
      <c r="C153" s="142" t="s">
        <v>179</v>
      </c>
      <c r="D153" s="142" t="s">
        <v>130</v>
      </c>
      <c r="E153" s="143" t="s">
        <v>180</v>
      </c>
      <c r="F153" s="144" t="s">
        <v>181</v>
      </c>
      <c r="G153" s="145" t="s">
        <v>147</v>
      </c>
      <c r="H153" s="146">
        <v>20</v>
      </c>
      <c r="I153" s="147"/>
      <c r="J153" s="146">
        <f t="shared" si="10"/>
        <v>0</v>
      </c>
      <c r="K153" s="148"/>
      <c r="L153" s="30"/>
      <c r="M153" s="149" t="s">
        <v>1</v>
      </c>
      <c r="N153" s="150" t="s">
        <v>41</v>
      </c>
      <c r="O153" s="56"/>
      <c r="P153" s="151">
        <f t="shared" si="11"/>
        <v>0</v>
      </c>
      <c r="Q153" s="151">
        <v>1.6799999999999999E-2</v>
      </c>
      <c r="R153" s="151">
        <f t="shared" si="12"/>
        <v>0.33599999999999997</v>
      </c>
      <c r="S153" s="151">
        <v>0</v>
      </c>
      <c r="T153" s="152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3" t="s">
        <v>134</v>
      </c>
      <c r="AT153" s="153" t="s">
        <v>130</v>
      </c>
      <c r="AU153" s="153" t="s">
        <v>135</v>
      </c>
      <c r="AY153" s="14" t="s">
        <v>127</v>
      </c>
      <c r="BE153" s="154">
        <f t="shared" si="14"/>
        <v>0</v>
      </c>
      <c r="BF153" s="154">
        <f t="shared" si="15"/>
        <v>0</v>
      </c>
      <c r="BG153" s="154">
        <f t="shared" si="16"/>
        <v>0</v>
      </c>
      <c r="BH153" s="154">
        <f t="shared" si="17"/>
        <v>0</v>
      </c>
      <c r="BI153" s="154">
        <f t="shared" si="18"/>
        <v>0</v>
      </c>
      <c r="BJ153" s="14" t="s">
        <v>135</v>
      </c>
      <c r="BK153" s="155">
        <f t="shared" si="19"/>
        <v>0</v>
      </c>
      <c r="BL153" s="14" t="s">
        <v>134</v>
      </c>
      <c r="BM153" s="153" t="s">
        <v>182</v>
      </c>
    </row>
    <row r="154" spans="1:65" s="2" customFormat="1" ht="24.15" customHeight="1">
      <c r="A154" s="29"/>
      <c r="B154" s="141"/>
      <c r="C154" s="142" t="s">
        <v>183</v>
      </c>
      <c r="D154" s="142" t="s">
        <v>130</v>
      </c>
      <c r="E154" s="143" t="s">
        <v>184</v>
      </c>
      <c r="F154" s="144" t="s">
        <v>185</v>
      </c>
      <c r="G154" s="145" t="s">
        <v>147</v>
      </c>
      <c r="H154" s="146">
        <v>20</v>
      </c>
      <c r="I154" s="147"/>
      <c r="J154" s="146">
        <f t="shared" si="10"/>
        <v>0</v>
      </c>
      <c r="K154" s="148"/>
      <c r="L154" s="30"/>
      <c r="M154" s="149" t="s">
        <v>1</v>
      </c>
      <c r="N154" s="150" t="s">
        <v>41</v>
      </c>
      <c r="O154" s="56"/>
      <c r="P154" s="151">
        <f t="shared" si="11"/>
        <v>0</v>
      </c>
      <c r="Q154" s="151">
        <v>4.15E-3</v>
      </c>
      <c r="R154" s="151">
        <f t="shared" si="12"/>
        <v>8.3000000000000004E-2</v>
      </c>
      <c r="S154" s="151">
        <v>0</v>
      </c>
      <c r="T154" s="152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3" t="s">
        <v>134</v>
      </c>
      <c r="AT154" s="153" t="s">
        <v>130</v>
      </c>
      <c r="AU154" s="153" t="s">
        <v>135</v>
      </c>
      <c r="AY154" s="14" t="s">
        <v>127</v>
      </c>
      <c r="BE154" s="154">
        <f t="shared" si="14"/>
        <v>0</v>
      </c>
      <c r="BF154" s="154">
        <f t="shared" si="15"/>
        <v>0</v>
      </c>
      <c r="BG154" s="154">
        <f t="shared" si="16"/>
        <v>0</v>
      </c>
      <c r="BH154" s="154">
        <f t="shared" si="17"/>
        <v>0</v>
      </c>
      <c r="BI154" s="154">
        <f t="shared" si="18"/>
        <v>0</v>
      </c>
      <c r="BJ154" s="14" t="s">
        <v>135</v>
      </c>
      <c r="BK154" s="155">
        <f t="shared" si="19"/>
        <v>0</v>
      </c>
      <c r="BL154" s="14" t="s">
        <v>134</v>
      </c>
      <c r="BM154" s="153" t="s">
        <v>186</v>
      </c>
    </row>
    <row r="155" spans="1:65" s="2" customFormat="1" ht="33" customHeight="1">
      <c r="A155" s="29"/>
      <c r="B155" s="141"/>
      <c r="C155" s="142" t="s">
        <v>187</v>
      </c>
      <c r="D155" s="142" t="s">
        <v>130</v>
      </c>
      <c r="E155" s="143" t="s">
        <v>188</v>
      </c>
      <c r="F155" s="144" t="s">
        <v>189</v>
      </c>
      <c r="G155" s="145" t="s">
        <v>147</v>
      </c>
      <c r="H155" s="146">
        <v>540</v>
      </c>
      <c r="I155" s="147"/>
      <c r="J155" s="146">
        <f t="shared" si="10"/>
        <v>0</v>
      </c>
      <c r="K155" s="148"/>
      <c r="L155" s="30"/>
      <c r="M155" s="149" t="s">
        <v>1</v>
      </c>
      <c r="N155" s="150" t="s">
        <v>41</v>
      </c>
      <c r="O155" s="56"/>
      <c r="P155" s="151">
        <f t="shared" si="11"/>
        <v>0</v>
      </c>
      <c r="Q155" s="151">
        <v>6.8500000000000005E-2</v>
      </c>
      <c r="R155" s="151">
        <f t="shared" si="12"/>
        <v>36.99</v>
      </c>
      <c r="S155" s="151">
        <v>0</v>
      </c>
      <c r="T155" s="152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3" t="s">
        <v>134</v>
      </c>
      <c r="AT155" s="153" t="s">
        <v>130</v>
      </c>
      <c r="AU155" s="153" t="s">
        <v>135</v>
      </c>
      <c r="AY155" s="14" t="s">
        <v>127</v>
      </c>
      <c r="BE155" s="154">
        <f t="shared" si="14"/>
        <v>0</v>
      </c>
      <c r="BF155" s="154">
        <f t="shared" si="15"/>
        <v>0</v>
      </c>
      <c r="BG155" s="154">
        <f t="shared" si="16"/>
        <v>0</v>
      </c>
      <c r="BH155" s="154">
        <f t="shared" si="17"/>
        <v>0</v>
      </c>
      <c r="BI155" s="154">
        <f t="shared" si="18"/>
        <v>0</v>
      </c>
      <c r="BJ155" s="14" t="s">
        <v>135</v>
      </c>
      <c r="BK155" s="155">
        <f t="shared" si="19"/>
        <v>0</v>
      </c>
      <c r="BL155" s="14" t="s">
        <v>134</v>
      </c>
      <c r="BM155" s="153" t="s">
        <v>190</v>
      </c>
    </row>
    <row r="156" spans="1:65" s="2" customFormat="1" ht="24.15" customHeight="1">
      <c r="A156" s="29"/>
      <c r="B156" s="141"/>
      <c r="C156" s="142" t="s">
        <v>191</v>
      </c>
      <c r="D156" s="142" t="s">
        <v>130</v>
      </c>
      <c r="E156" s="143" t="s">
        <v>192</v>
      </c>
      <c r="F156" s="144" t="s">
        <v>193</v>
      </c>
      <c r="G156" s="145" t="s">
        <v>147</v>
      </c>
      <c r="H156" s="146">
        <v>580.09</v>
      </c>
      <c r="I156" s="147"/>
      <c r="J156" s="146">
        <f t="shared" si="10"/>
        <v>0</v>
      </c>
      <c r="K156" s="148"/>
      <c r="L156" s="30"/>
      <c r="M156" s="149" t="s">
        <v>1</v>
      </c>
      <c r="N156" s="150" t="s">
        <v>41</v>
      </c>
      <c r="O156" s="56"/>
      <c r="P156" s="151">
        <f t="shared" si="11"/>
        <v>0</v>
      </c>
      <c r="Q156" s="151">
        <v>4.5999999999999999E-3</v>
      </c>
      <c r="R156" s="151">
        <f t="shared" si="12"/>
        <v>2.6684140000000003</v>
      </c>
      <c r="S156" s="151">
        <v>0</v>
      </c>
      <c r="T156" s="152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3" t="s">
        <v>134</v>
      </c>
      <c r="AT156" s="153" t="s">
        <v>130</v>
      </c>
      <c r="AU156" s="153" t="s">
        <v>135</v>
      </c>
      <c r="AY156" s="14" t="s">
        <v>127</v>
      </c>
      <c r="BE156" s="154">
        <f t="shared" si="14"/>
        <v>0</v>
      </c>
      <c r="BF156" s="154">
        <f t="shared" si="15"/>
        <v>0</v>
      </c>
      <c r="BG156" s="154">
        <f t="shared" si="16"/>
        <v>0</v>
      </c>
      <c r="BH156" s="154">
        <f t="shared" si="17"/>
        <v>0</v>
      </c>
      <c r="BI156" s="154">
        <f t="shared" si="18"/>
        <v>0</v>
      </c>
      <c r="BJ156" s="14" t="s">
        <v>135</v>
      </c>
      <c r="BK156" s="155">
        <f t="shared" si="19"/>
        <v>0</v>
      </c>
      <c r="BL156" s="14" t="s">
        <v>134</v>
      </c>
      <c r="BM156" s="153" t="s">
        <v>194</v>
      </c>
    </row>
    <row r="157" spans="1:65" s="2" customFormat="1" ht="24.15" customHeight="1">
      <c r="A157" s="29"/>
      <c r="B157" s="141"/>
      <c r="C157" s="142" t="s">
        <v>195</v>
      </c>
      <c r="D157" s="142" t="s">
        <v>130</v>
      </c>
      <c r="E157" s="143" t="s">
        <v>196</v>
      </c>
      <c r="F157" s="144" t="s">
        <v>197</v>
      </c>
      <c r="G157" s="145" t="s">
        <v>147</v>
      </c>
      <c r="H157" s="146">
        <v>1</v>
      </c>
      <c r="I157" s="147"/>
      <c r="J157" s="146">
        <f t="shared" si="10"/>
        <v>0</v>
      </c>
      <c r="K157" s="148"/>
      <c r="L157" s="30"/>
      <c r="M157" s="149" t="s">
        <v>1</v>
      </c>
      <c r="N157" s="150" t="s">
        <v>41</v>
      </c>
      <c r="O157" s="56"/>
      <c r="P157" s="151">
        <f t="shared" si="11"/>
        <v>0</v>
      </c>
      <c r="Q157" s="151">
        <v>5.0000000000000001E-3</v>
      </c>
      <c r="R157" s="151">
        <f t="shared" si="12"/>
        <v>5.0000000000000001E-3</v>
      </c>
      <c r="S157" s="151">
        <v>0</v>
      </c>
      <c r="T157" s="152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3" t="s">
        <v>134</v>
      </c>
      <c r="AT157" s="153" t="s">
        <v>130</v>
      </c>
      <c r="AU157" s="153" t="s">
        <v>135</v>
      </c>
      <c r="AY157" s="14" t="s">
        <v>127</v>
      </c>
      <c r="BE157" s="154">
        <f t="shared" si="14"/>
        <v>0</v>
      </c>
      <c r="BF157" s="154">
        <f t="shared" si="15"/>
        <v>0</v>
      </c>
      <c r="BG157" s="154">
        <f t="shared" si="16"/>
        <v>0</v>
      </c>
      <c r="BH157" s="154">
        <f t="shared" si="17"/>
        <v>0</v>
      </c>
      <c r="BI157" s="154">
        <f t="shared" si="18"/>
        <v>0</v>
      </c>
      <c r="BJ157" s="14" t="s">
        <v>135</v>
      </c>
      <c r="BK157" s="155">
        <f t="shared" si="19"/>
        <v>0</v>
      </c>
      <c r="BL157" s="14" t="s">
        <v>134</v>
      </c>
      <c r="BM157" s="153" t="s">
        <v>198</v>
      </c>
    </row>
    <row r="158" spans="1:65" s="2" customFormat="1" ht="24.15" customHeight="1">
      <c r="A158" s="29"/>
      <c r="B158" s="141"/>
      <c r="C158" s="142" t="s">
        <v>199</v>
      </c>
      <c r="D158" s="142" t="s">
        <v>130</v>
      </c>
      <c r="E158" s="143" t="s">
        <v>200</v>
      </c>
      <c r="F158" s="144" t="s">
        <v>201</v>
      </c>
      <c r="G158" s="145" t="s">
        <v>202</v>
      </c>
      <c r="H158" s="146">
        <v>9</v>
      </c>
      <c r="I158" s="147"/>
      <c r="J158" s="146">
        <f t="shared" si="10"/>
        <v>0</v>
      </c>
      <c r="K158" s="148"/>
      <c r="L158" s="30"/>
      <c r="M158" s="149" t="s">
        <v>1</v>
      </c>
      <c r="N158" s="150" t="s">
        <v>41</v>
      </c>
      <c r="O158" s="56"/>
      <c r="P158" s="151">
        <f t="shared" si="11"/>
        <v>0</v>
      </c>
      <c r="Q158" s="151">
        <v>0.43841000000000002</v>
      </c>
      <c r="R158" s="151">
        <f t="shared" si="12"/>
        <v>3.9456900000000004</v>
      </c>
      <c r="S158" s="151">
        <v>0</v>
      </c>
      <c r="T158" s="152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3" t="s">
        <v>134</v>
      </c>
      <c r="AT158" s="153" t="s">
        <v>130</v>
      </c>
      <c r="AU158" s="153" t="s">
        <v>135</v>
      </c>
      <c r="AY158" s="14" t="s">
        <v>127</v>
      </c>
      <c r="BE158" s="154">
        <f t="shared" si="14"/>
        <v>0</v>
      </c>
      <c r="BF158" s="154">
        <f t="shared" si="15"/>
        <v>0</v>
      </c>
      <c r="BG158" s="154">
        <f t="shared" si="16"/>
        <v>0</v>
      </c>
      <c r="BH158" s="154">
        <f t="shared" si="17"/>
        <v>0</v>
      </c>
      <c r="BI158" s="154">
        <f t="shared" si="18"/>
        <v>0</v>
      </c>
      <c r="BJ158" s="14" t="s">
        <v>135</v>
      </c>
      <c r="BK158" s="155">
        <f t="shared" si="19"/>
        <v>0</v>
      </c>
      <c r="BL158" s="14" t="s">
        <v>134</v>
      </c>
      <c r="BM158" s="153" t="s">
        <v>203</v>
      </c>
    </row>
    <row r="159" spans="1:65" s="2" customFormat="1" ht="37.950000000000003" customHeight="1">
      <c r="A159" s="29"/>
      <c r="B159" s="141"/>
      <c r="C159" s="156" t="s">
        <v>204</v>
      </c>
      <c r="D159" s="156" t="s">
        <v>205</v>
      </c>
      <c r="E159" s="157" t="s">
        <v>206</v>
      </c>
      <c r="F159" s="158" t="s">
        <v>207</v>
      </c>
      <c r="G159" s="159" t="s">
        <v>202</v>
      </c>
      <c r="H159" s="160">
        <v>6</v>
      </c>
      <c r="I159" s="161"/>
      <c r="J159" s="160">
        <f t="shared" si="10"/>
        <v>0</v>
      </c>
      <c r="K159" s="162"/>
      <c r="L159" s="163"/>
      <c r="M159" s="164" t="s">
        <v>1</v>
      </c>
      <c r="N159" s="165" t="s">
        <v>41</v>
      </c>
      <c r="O159" s="56"/>
      <c r="P159" s="151">
        <f t="shared" si="11"/>
        <v>0</v>
      </c>
      <c r="Q159" s="151">
        <v>8.5000000000000006E-2</v>
      </c>
      <c r="R159" s="151">
        <f t="shared" si="12"/>
        <v>0.51</v>
      </c>
      <c r="S159" s="151">
        <v>0</v>
      </c>
      <c r="T159" s="152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3" t="s">
        <v>162</v>
      </c>
      <c r="AT159" s="153" t="s">
        <v>205</v>
      </c>
      <c r="AU159" s="153" t="s">
        <v>135</v>
      </c>
      <c r="AY159" s="14" t="s">
        <v>127</v>
      </c>
      <c r="BE159" s="154">
        <f t="shared" si="14"/>
        <v>0</v>
      </c>
      <c r="BF159" s="154">
        <f t="shared" si="15"/>
        <v>0</v>
      </c>
      <c r="BG159" s="154">
        <f t="shared" si="16"/>
        <v>0</v>
      </c>
      <c r="BH159" s="154">
        <f t="shared" si="17"/>
        <v>0</v>
      </c>
      <c r="BI159" s="154">
        <f t="shared" si="18"/>
        <v>0</v>
      </c>
      <c r="BJ159" s="14" t="s">
        <v>135</v>
      </c>
      <c r="BK159" s="155">
        <f t="shared" si="19"/>
        <v>0</v>
      </c>
      <c r="BL159" s="14" t="s">
        <v>134</v>
      </c>
      <c r="BM159" s="153" t="s">
        <v>208</v>
      </c>
    </row>
    <row r="160" spans="1:65" s="2" customFormat="1" ht="37.950000000000003" customHeight="1">
      <c r="A160" s="29"/>
      <c r="B160" s="141"/>
      <c r="C160" s="156" t="s">
        <v>209</v>
      </c>
      <c r="D160" s="156" t="s">
        <v>205</v>
      </c>
      <c r="E160" s="157" t="s">
        <v>210</v>
      </c>
      <c r="F160" s="158" t="s">
        <v>211</v>
      </c>
      <c r="G160" s="159" t="s">
        <v>202</v>
      </c>
      <c r="H160" s="160">
        <v>3</v>
      </c>
      <c r="I160" s="161"/>
      <c r="J160" s="160">
        <f t="shared" si="10"/>
        <v>0</v>
      </c>
      <c r="K160" s="162"/>
      <c r="L160" s="163"/>
      <c r="M160" s="164" t="s">
        <v>1</v>
      </c>
      <c r="N160" s="165" t="s">
        <v>41</v>
      </c>
      <c r="O160" s="56"/>
      <c r="P160" s="151">
        <f t="shared" si="11"/>
        <v>0</v>
      </c>
      <c r="Q160" s="151">
        <v>8.5000000000000006E-2</v>
      </c>
      <c r="R160" s="151">
        <f t="shared" si="12"/>
        <v>0.255</v>
      </c>
      <c r="S160" s="151">
        <v>0</v>
      </c>
      <c r="T160" s="152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3" t="s">
        <v>162</v>
      </c>
      <c r="AT160" s="153" t="s">
        <v>205</v>
      </c>
      <c r="AU160" s="153" t="s">
        <v>135</v>
      </c>
      <c r="AY160" s="14" t="s">
        <v>127</v>
      </c>
      <c r="BE160" s="154">
        <f t="shared" si="14"/>
        <v>0</v>
      </c>
      <c r="BF160" s="154">
        <f t="shared" si="15"/>
        <v>0</v>
      </c>
      <c r="BG160" s="154">
        <f t="shared" si="16"/>
        <v>0</v>
      </c>
      <c r="BH160" s="154">
        <f t="shared" si="17"/>
        <v>0</v>
      </c>
      <c r="BI160" s="154">
        <f t="shared" si="18"/>
        <v>0</v>
      </c>
      <c r="BJ160" s="14" t="s">
        <v>135</v>
      </c>
      <c r="BK160" s="155">
        <f t="shared" si="19"/>
        <v>0</v>
      </c>
      <c r="BL160" s="14" t="s">
        <v>134</v>
      </c>
      <c r="BM160" s="153" t="s">
        <v>212</v>
      </c>
    </row>
    <row r="161" spans="1:65" s="12" customFormat="1" ht="20.85" customHeight="1">
      <c r="B161" s="128"/>
      <c r="D161" s="129" t="s">
        <v>74</v>
      </c>
      <c r="E161" s="139" t="s">
        <v>213</v>
      </c>
      <c r="F161" s="139" t="s">
        <v>214</v>
      </c>
      <c r="I161" s="131"/>
      <c r="J161" s="140">
        <f>BK161</f>
        <v>0</v>
      </c>
      <c r="L161" s="128"/>
      <c r="M161" s="133"/>
      <c r="N161" s="134"/>
      <c r="O161" s="134"/>
      <c r="P161" s="135">
        <f>P162</f>
        <v>0</v>
      </c>
      <c r="Q161" s="134"/>
      <c r="R161" s="135">
        <f>R162</f>
        <v>0</v>
      </c>
      <c r="S161" s="134"/>
      <c r="T161" s="136">
        <f>T162</f>
        <v>0</v>
      </c>
      <c r="AR161" s="129" t="s">
        <v>80</v>
      </c>
      <c r="AT161" s="137" t="s">
        <v>74</v>
      </c>
      <c r="AU161" s="137" t="s">
        <v>135</v>
      </c>
      <c r="AY161" s="129" t="s">
        <v>127</v>
      </c>
      <c r="BK161" s="138">
        <f>BK162</f>
        <v>0</v>
      </c>
    </row>
    <row r="162" spans="1:65" s="2" customFormat="1" ht="24.15" customHeight="1">
      <c r="A162" s="29"/>
      <c r="B162" s="141"/>
      <c r="C162" s="142" t="s">
        <v>7</v>
      </c>
      <c r="D162" s="142" t="s">
        <v>130</v>
      </c>
      <c r="E162" s="143" t="s">
        <v>215</v>
      </c>
      <c r="F162" s="144" t="s">
        <v>216</v>
      </c>
      <c r="G162" s="145" t="s">
        <v>143</v>
      </c>
      <c r="H162" s="146">
        <v>167.78</v>
      </c>
      <c r="I162" s="147"/>
      <c r="J162" s="146">
        <f>ROUND(I162*H162,3)</f>
        <v>0</v>
      </c>
      <c r="K162" s="148"/>
      <c r="L162" s="30"/>
      <c r="M162" s="149" t="s">
        <v>1</v>
      </c>
      <c r="N162" s="150" t="s">
        <v>41</v>
      </c>
      <c r="O162" s="56"/>
      <c r="P162" s="151">
        <f>O162*H162</f>
        <v>0</v>
      </c>
      <c r="Q162" s="151">
        <v>0</v>
      </c>
      <c r="R162" s="151">
        <f>Q162*H162</f>
        <v>0</v>
      </c>
      <c r="S162" s="151">
        <v>0</v>
      </c>
      <c r="T162" s="152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3" t="s">
        <v>134</v>
      </c>
      <c r="AT162" s="153" t="s">
        <v>130</v>
      </c>
      <c r="AU162" s="153" t="s">
        <v>128</v>
      </c>
      <c r="AY162" s="14" t="s">
        <v>127</v>
      </c>
      <c r="BE162" s="154">
        <f>IF(N162="základná",J162,0)</f>
        <v>0</v>
      </c>
      <c r="BF162" s="154">
        <f>IF(N162="znížená",J162,0)</f>
        <v>0</v>
      </c>
      <c r="BG162" s="154">
        <f>IF(N162="zákl. prenesená",J162,0)</f>
        <v>0</v>
      </c>
      <c r="BH162" s="154">
        <f>IF(N162="zníž. prenesená",J162,0)</f>
        <v>0</v>
      </c>
      <c r="BI162" s="154">
        <f>IF(N162="nulová",J162,0)</f>
        <v>0</v>
      </c>
      <c r="BJ162" s="14" t="s">
        <v>135</v>
      </c>
      <c r="BK162" s="155">
        <f>ROUND(I162*H162,3)</f>
        <v>0</v>
      </c>
      <c r="BL162" s="14" t="s">
        <v>134</v>
      </c>
      <c r="BM162" s="153" t="s">
        <v>217</v>
      </c>
    </row>
    <row r="163" spans="1:65" s="12" customFormat="1" ht="22.95" customHeight="1">
      <c r="B163" s="128"/>
      <c r="D163" s="129" t="s">
        <v>74</v>
      </c>
      <c r="E163" s="139" t="s">
        <v>167</v>
      </c>
      <c r="F163" s="139" t="s">
        <v>218</v>
      </c>
      <c r="I163" s="131"/>
      <c r="J163" s="140">
        <f>BK163</f>
        <v>0</v>
      </c>
      <c r="L163" s="128"/>
      <c r="M163" s="133"/>
      <c r="N163" s="134"/>
      <c r="O163" s="134"/>
      <c r="P163" s="135">
        <f>SUM(P164:P191)</f>
        <v>0</v>
      </c>
      <c r="Q163" s="134"/>
      <c r="R163" s="135">
        <f>SUM(R164:R191)</f>
        <v>107.00767454</v>
      </c>
      <c r="S163" s="134"/>
      <c r="T163" s="136">
        <f>SUM(T164:T191)</f>
        <v>357.08687000000003</v>
      </c>
      <c r="AR163" s="129" t="s">
        <v>80</v>
      </c>
      <c r="AT163" s="137" t="s">
        <v>74</v>
      </c>
      <c r="AU163" s="137" t="s">
        <v>80</v>
      </c>
      <c r="AY163" s="129" t="s">
        <v>127</v>
      </c>
      <c r="BK163" s="138">
        <f>SUM(BK164:BK191)</f>
        <v>0</v>
      </c>
    </row>
    <row r="164" spans="1:65" s="2" customFormat="1" ht="37.950000000000003" customHeight="1">
      <c r="A164" s="29"/>
      <c r="B164" s="141"/>
      <c r="C164" s="142" t="s">
        <v>219</v>
      </c>
      <c r="D164" s="142" t="s">
        <v>130</v>
      </c>
      <c r="E164" s="143" t="s">
        <v>220</v>
      </c>
      <c r="F164" s="144" t="s">
        <v>221</v>
      </c>
      <c r="G164" s="145" t="s">
        <v>147</v>
      </c>
      <c r="H164" s="146">
        <v>2151.8130000000001</v>
      </c>
      <c r="I164" s="147"/>
      <c r="J164" s="146">
        <f t="shared" ref="J164:J191" si="20">ROUND(I164*H164,3)</f>
        <v>0</v>
      </c>
      <c r="K164" s="148"/>
      <c r="L164" s="30"/>
      <c r="M164" s="149" t="s">
        <v>1</v>
      </c>
      <c r="N164" s="150" t="s">
        <v>41</v>
      </c>
      <c r="O164" s="56"/>
      <c r="P164" s="151">
        <f t="shared" ref="P164:P191" si="21">O164*H164</f>
        <v>0</v>
      </c>
      <c r="Q164" s="151">
        <v>2.3990000000000001E-2</v>
      </c>
      <c r="R164" s="151">
        <f t="shared" ref="R164:R191" si="22">Q164*H164</f>
        <v>51.621993870000004</v>
      </c>
      <c r="S164" s="151">
        <v>0</v>
      </c>
      <c r="T164" s="152">
        <f t="shared" ref="T164:T191" si="23"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3" t="s">
        <v>134</v>
      </c>
      <c r="AT164" s="153" t="s">
        <v>130</v>
      </c>
      <c r="AU164" s="153" t="s">
        <v>135</v>
      </c>
      <c r="AY164" s="14" t="s">
        <v>127</v>
      </c>
      <c r="BE164" s="154">
        <f t="shared" ref="BE164:BE191" si="24">IF(N164="základná",J164,0)</f>
        <v>0</v>
      </c>
      <c r="BF164" s="154">
        <f t="shared" ref="BF164:BF191" si="25">IF(N164="znížená",J164,0)</f>
        <v>0</v>
      </c>
      <c r="BG164" s="154">
        <f t="shared" ref="BG164:BG191" si="26">IF(N164="zákl. prenesená",J164,0)</f>
        <v>0</v>
      </c>
      <c r="BH164" s="154">
        <f t="shared" ref="BH164:BH191" si="27">IF(N164="zníž. prenesená",J164,0)</f>
        <v>0</v>
      </c>
      <c r="BI164" s="154">
        <f t="shared" ref="BI164:BI191" si="28">IF(N164="nulová",J164,0)</f>
        <v>0</v>
      </c>
      <c r="BJ164" s="14" t="s">
        <v>135</v>
      </c>
      <c r="BK164" s="155">
        <f t="shared" ref="BK164:BK191" si="29">ROUND(I164*H164,3)</f>
        <v>0</v>
      </c>
      <c r="BL164" s="14" t="s">
        <v>134</v>
      </c>
      <c r="BM164" s="153" t="s">
        <v>222</v>
      </c>
    </row>
    <row r="165" spans="1:65" s="2" customFormat="1" ht="44.25" customHeight="1">
      <c r="A165" s="29"/>
      <c r="B165" s="141"/>
      <c r="C165" s="142" t="s">
        <v>223</v>
      </c>
      <c r="D165" s="142" t="s">
        <v>130</v>
      </c>
      <c r="E165" s="143" t="s">
        <v>224</v>
      </c>
      <c r="F165" s="144" t="s">
        <v>225</v>
      </c>
      <c r="G165" s="145" t="s">
        <v>147</v>
      </c>
      <c r="H165" s="146">
        <v>2151.8130000000001</v>
      </c>
      <c r="I165" s="147"/>
      <c r="J165" s="146">
        <f t="shared" si="20"/>
        <v>0</v>
      </c>
      <c r="K165" s="148"/>
      <c r="L165" s="30"/>
      <c r="M165" s="149" t="s">
        <v>1</v>
      </c>
      <c r="N165" s="150" t="s">
        <v>41</v>
      </c>
      <c r="O165" s="56"/>
      <c r="P165" s="151">
        <f t="shared" si="21"/>
        <v>0</v>
      </c>
      <c r="Q165" s="151">
        <v>0</v>
      </c>
      <c r="R165" s="151">
        <f t="shared" si="22"/>
        <v>0</v>
      </c>
      <c r="S165" s="151">
        <v>0</v>
      </c>
      <c r="T165" s="152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3" t="s">
        <v>134</v>
      </c>
      <c r="AT165" s="153" t="s">
        <v>130</v>
      </c>
      <c r="AU165" s="153" t="s">
        <v>135</v>
      </c>
      <c r="AY165" s="14" t="s">
        <v>127</v>
      </c>
      <c r="BE165" s="154">
        <f t="shared" si="24"/>
        <v>0</v>
      </c>
      <c r="BF165" s="154">
        <f t="shared" si="25"/>
        <v>0</v>
      </c>
      <c r="BG165" s="154">
        <f t="shared" si="26"/>
        <v>0</v>
      </c>
      <c r="BH165" s="154">
        <f t="shared" si="27"/>
        <v>0</v>
      </c>
      <c r="BI165" s="154">
        <f t="shared" si="28"/>
        <v>0</v>
      </c>
      <c r="BJ165" s="14" t="s">
        <v>135</v>
      </c>
      <c r="BK165" s="155">
        <f t="shared" si="29"/>
        <v>0</v>
      </c>
      <c r="BL165" s="14" t="s">
        <v>134</v>
      </c>
      <c r="BM165" s="153" t="s">
        <v>226</v>
      </c>
    </row>
    <row r="166" spans="1:65" s="2" customFormat="1" ht="37.950000000000003" customHeight="1">
      <c r="A166" s="29"/>
      <c r="B166" s="141"/>
      <c r="C166" s="142" t="s">
        <v>227</v>
      </c>
      <c r="D166" s="142" t="s">
        <v>130</v>
      </c>
      <c r="E166" s="143" t="s">
        <v>228</v>
      </c>
      <c r="F166" s="144" t="s">
        <v>229</v>
      </c>
      <c r="G166" s="145" t="s">
        <v>147</v>
      </c>
      <c r="H166" s="146">
        <v>2151.8130000000001</v>
      </c>
      <c r="I166" s="147"/>
      <c r="J166" s="146">
        <f t="shared" si="20"/>
        <v>0</v>
      </c>
      <c r="K166" s="148"/>
      <c r="L166" s="30"/>
      <c r="M166" s="149" t="s">
        <v>1</v>
      </c>
      <c r="N166" s="150" t="s">
        <v>41</v>
      </c>
      <c r="O166" s="56"/>
      <c r="P166" s="151">
        <f t="shared" si="21"/>
        <v>0</v>
      </c>
      <c r="Q166" s="151">
        <v>2.3990000000000001E-2</v>
      </c>
      <c r="R166" s="151">
        <f t="shared" si="22"/>
        <v>51.621993870000004</v>
      </c>
      <c r="S166" s="151">
        <v>0</v>
      </c>
      <c r="T166" s="152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3" t="s">
        <v>134</v>
      </c>
      <c r="AT166" s="153" t="s">
        <v>130</v>
      </c>
      <c r="AU166" s="153" t="s">
        <v>135</v>
      </c>
      <c r="AY166" s="14" t="s">
        <v>127</v>
      </c>
      <c r="BE166" s="154">
        <f t="shared" si="24"/>
        <v>0</v>
      </c>
      <c r="BF166" s="154">
        <f t="shared" si="25"/>
        <v>0</v>
      </c>
      <c r="BG166" s="154">
        <f t="shared" si="26"/>
        <v>0</v>
      </c>
      <c r="BH166" s="154">
        <f t="shared" si="27"/>
        <v>0</v>
      </c>
      <c r="BI166" s="154">
        <f t="shared" si="28"/>
        <v>0</v>
      </c>
      <c r="BJ166" s="14" t="s">
        <v>135</v>
      </c>
      <c r="BK166" s="155">
        <f t="shared" si="29"/>
        <v>0</v>
      </c>
      <c r="BL166" s="14" t="s">
        <v>134</v>
      </c>
      <c r="BM166" s="153" t="s">
        <v>230</v>
      </c>
    </row>
    <row r="167" spans="1:65" s="2" customFormat="1" ht="24.15" customHeight="1">
      <c r="A167" s="29"/>
      <c r="B167" s="141"/>
      <c r="C167" s="142" t="s">
        <v>231</v>
      </c>
      <c r="D167" s="142" t="s">
        <v>130</v>
      </c>
      <c r="E167" s="143" t="s">
        <v>232</v>
      </c>
      <c r="F167" s="144" t="s">
        <v>233</v>
      </c>
      <c r="G167" s="145" t="s">
        <v>147</v>
      </c>
      <c r="H167" s="146">
        <v>590</v>
      </c>
      <c r="I167" s="147"/>
      <c r="J167" s="146">
        <f t="shared" si="20"/>
        <v>0</v>
      </c>
      <c r="K167" s="148"/>
      <c r="L167" s="30"/>
      <c r="M167" s="149" t="s">
        <v>1</v>
      </c>
      <c r="N167" s="150" t="s">
        <v>41</v>
      </c>
      <c r="O167" s="56"/>
      <c r="P167" s="151">
        <f t="shared" si="21"/>
        <v>0</v>
      </c>
      <c r="Q167" s="151">
        <v>6.1799999999999997E-3</v>
      </c>
      <c r="R167" s="151">
        <f t="shared" si="22"/>
        <v>3.6461999999999999</v>
      </c>
      <c r="S167" s="151">
        <v>0</v>
      </c>
      <c r="T167" s="152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3" t="s">
        <v>134</v>
      </c>
      <c r="AT167" s="153" t="s">
        <v>130</v>
      </c>
      <c r="AU167" s="153" t="s">
        <v>135</v>
      </c>
      <c r="AY167" s="14" t="s">
        <v>127</v>
      </c>
      <c r="BE167" s="154">
        <f t="shared" si="24"/>
        <v>0</v>
      </c>
      <c r="BF167" s="154">
        <f t="shared" si="25"/>
        <v>0</v>
      </c>
      <c r="BG167" s="154">
        <f t="shared" si="26"/>
        <v>0</v>
      </c>
      <c r="BH167" s="154">
        <f t="shared" si="27"/>
        <v>0</v>
      </c>
      <c r="BI167" s="154">
        <f t="shared" si="28"/>
        <v>0</v>
      </c>
      <c r="BJ167" s="14" t="s">
        <v>135</v>
      </c>
      <c r="BK167" s="155">
        <f t="shared" si="29"/>
        <v>0</v>
      </c>
      <c r="BL167" s="14" t="s">
        <v>134</v>
      </c>
      <c r="BM167" s="153" t="s">
        <v>234</v>
      </c>
    </row>
    <row r="168" spans="1:65" s="2" customFormat="1" ht="16.5" customHeight="1">
      <c r="A168" s="29"/>
      <c r="B168" s="141"/>
      <c r="C168" s="142" t="s">
        <v>235</v>
      </c>
      <c r="D168" s="142" t="s">
        <v>130</v>
      </c>
      <c r="E168" s="143" t="s">
        <v>236</v>
      </c>
      <c r="F168" s="144" t="s">
        <v>237</v>
      </c>
      <c r="G168" s="145" t="s">
        <v>147</v>
      </c>
      <c r="H168" s="146">
        <v>2017.9359999999999</v>
      </c>
      <c r="I168" s="147"/>
      <c r="J168" s="146">
        <f t="shared" si="20"/>
        <v>0</v>
      </c>
      <c r="K168" s="148"/>
      <c r="L168" s="30"/>
      <c r="M168" s="149" t="s">
        <v>1</v>
      </c>
      <c r="N168" s="150" t="s">
        <v>41</v>
      </c>
      <c r="O168" s="56"/>
      <c r="P168" s="151">
        <f t="shared" si="21"/>
        <v>0</v>
      </c>
      <c r="Q168" s="151">
        <v>5.0000000000000002E-5</v>
      </c>
      <c r="R168" s="151">
        <f t="shared" si="22"/>
        <v>0.10089679999999999</v>
      </c>
      <c r="S168" s="151">
        <v>0</v>
      </c>
      <c r="T168" s="152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3" t="s">
        <v>134</v>
      </c>
      <c r="AT168" s="153" t="s">
        <v>130</v>
      </c>
      <c r="AU168" s="153" t="s">
        <v>135</v>
      </c>
      <c r="AY168" s="14" t="s">
        <v>127</v>
      </c>
      <c r="BE168" s="154">
        <f t="shared" si="24"/>
        <v>0</v>
      </c>
      <c r="BF168" s="154">
        <f t="shared" si="25"/>
        <v>0</v>
      </c>
      <c r="BG168" s="154">
        <f t="shared" si="26"/>
        <v>0</v>
      </c>
      <c r="BH168" s="154">
        <f t="shared" si="27"/>
        <v>0</v>
      </c>
      <c r="BI168" s="154">
        <f t="shared" si="28"/>
        <v>0</v>
      </c>
      <c r="BJ168" s="14" t="s">
        <v>135</v>
      </c>
      <c r="BK168" s="155">
        <f t="shared" si="29"/>
        <v>0</v>
      </c>
      <c r="BL168" s="14" t="s">
        <v>134</v>
      </c>
      <c r="BM168" s="153" t="s">
        <v>238</v>
      </c>
    </row>
    <row r="169" spans="1:65" s="2" customFormat="1" ht="33" customHeight="1">
      <c r="A169" s="29"/>
      <c r="B169" s="141"/>
      <c r="C169" s="142" t="s">
        <v>239</v>
      </c>
      <c r="D169" s="142" t="s">
        <v>130</v>
      </c>
      <c r="E169" s="143" t="s">
        <v>240</v>
      </c>
      <c r="F169" s="144" t="s">
        <v>241</v>
      </c>
      <c r="G169" s="145" t="s">
        <v>133</v>
      </c>
      <c r="H169" s="146">
        <v>12.433999999999999</v>
      </c>
      <c r="I169" s="147"/>
      <c r="J169" s="146">
        <f t="shared" si="20"/>
        <v>0</v>
      </c>
      <c r="K169" s="148"/>
      <c r="L169" s="30"/>
      <c r="M169" s="149" t="s">
        <v>1</v>
      </c>
      <c r="N169" s="150" t="s">
        <v>41</v>
      </c>
      <c r="O169" s="56"/>
      <c r="P169" s="151">
        <f t="shared" si="21"/>
        <v>0</v>
      </c>
      <c r="Q169" s="151">
        <v>0</v>
      </c>
      <c r="R169" s="151">
        <f t="shared" si="22"/>
        <v>0</v>
      </c>
      <c r="S169" s="151">
        <v>1.905</v>
      </c>
      <c r="T169" s="152">
        <f t="shared" si="23"/>
        <v>23.686769999999999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3" t="s">
        <v>134</v>
      </c>
      <c r="AT169" s="153" t="s">
        <v>130</v>
      </c>
      <c r="AU169" s="153" t="s">
        <v>135</v>
      </c>
      <c r="AY169" s="14" t="s">
        <v>127</v>
      </c>
      <c r="BE169" s="154">
        <f t="shared" si="24"/>
        <v>0</v>
      </c>
      <c r="BF169" s="154">
        <f t="shared" si="25"/>
        <v>0</v>
      </c>
      <c r="BG169" s="154">
        <f t="shared" si="26"/>
        <v>0</v>
      </c>
      <c r="BH169" s="154">
        <f t="shared" si="27"/>
        <v>0</v>
      </c>
      <c r="BI169" s="154">
        <f t="shared" si="28"/>
        <v>0</v>
      </c>
      <c r="BJ169" s="14" t="s">
        <v>135</v>
      </c>
      <c r="BK169" s="155">
        <f t="shared" si="29"/>
        <v>0</v>
      </c>
      <c r="BL169" s="14" t="s">
        <v>134</v>
      </c>
      <c r="BM169" s="153" t="s">
        <v>242</v>
      </c>
    </row>
    <row r="170" spans="1:65" s="2" customFormat="1" ht="33" customHeight="1">
      <c r="A170" s="29"/>
      <c r="B170" s="141"/>
      <c r="C170" s="142" t="s">
        <v>243</v>
      </c>
      <c r="D170" s="142" t="s">
        <v>130</v>
      </c>
      <c r="E170" s="143" t="s">
        <v>240</v>
      </c>
      <c r="F170" s="144" t="s">
        <v>241</v>
      </c>
      <c r="G170" s="145" t="s">
        <v>133</v>
      </c>
      <c r="H170" s="146">
        <v>5.9</v>
      </c>
      <c r="I170" s="147"/>
      <c r="J170" s="146">
        <f t="shared" si="20"/>
        <v>0</v>
      </c>
      <c r="K170" s="148"/>
      <c r="L170" s="30"/>
      <c r="M170" s="149" t="s">
        <v>1</v>
      </c>
      <c r="N170" s="150" t="s">
        <v>41</v>
      </c>
      <c r="O170" s="56"/>
      <c r="P170" s="151">
        <f t="shared" si="21"/>
        <v>0</v>
      </c>
      <c r="Q170" s="151">
        <v>0</v>
      </c>
      <c r="R170" s="151">
        <f t="shared" si="22"/>
        <v>0</v>
      </c>
      <c r="S170" s="151">
        <v>1.905</v>
      </c>
      <c r="T170" s="152">
        <f t="shared" si="23"/>
        <v>11.239500000000001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3" t="s">
        <v>134</v>
      </c>
      <c r="AT170" s="153" t="s">
        <v>130</v>
      </c>
      <c r="AU170" s="153" t="s">
        <v>135</v>
      </c>
      <c r="AY170" s="14" t="s">
        <v>127</v>
      </c>
      <c r="BE170" s="154">
        <f t="shared" si="24"/>
        <v>0</v>
      </c>
      <c r="BF170" s="154">
        <f t="shared" si="25"/>
        <v>0</v>
      </c>
      <c r="BG170" s="154">
        <f t="shared" si="26"/>
        <v>0</v>
      </c>
      <c r="BH170" s="154">
        <f t="shared" si="27"/>
        <v>0</v>
      </c>
      <c r="BI170" s="154">
        <f t="shared" si="28"/>
        <v>0</v>
      </c>
      <c r="BJ170" s="14" t="s">
        <v>135</v>
      </c>
      <c r="BK170" s="155">
        <f t="shared" si="29"/>
        <v>0</v>
      </c>
      <c r="BL170" s="14" t="s">
        <v>134</v>
      </c>
      <c r="BM170" s="153" t="s">
        <v>244</v>
      </c>
    </row>
    <row r="171" spans="1:65" s="2" customFormat="1" ht="24.15" customHeight="1">
      <c r="A171" s="29"/>
      <c r="B171" s="141"/>
      <c r="C171" s="142" t="s">
        <v>245</v>
      </c>
      <c r="D171" s="142" t="s">
        <v>130</v>
      </c>
      <c r="E171" s="143" t="s">
        <v>246</v>
      </c>
      <c r="F171" s="144" t="s">
        <v>247</v>
      </c>
      <c r="G171" s="145" t="s">
        <v>133</v>
      </c>
      <c r="H171" s="146">
        <v>7.28</v>
      </c>
      <c r="I171" s="147"/>
      <c r="J171" s="146">
        <f t="shared" si="20"/>
        <v>0</v>
      </c>
      <c r="K171" s="148"/>
      <c r="L171" s="30"/>
      <c r="M171" s="149" t="s">
        <v>1</v>
      </c>
      <c r="N171" s="150" t="s">
        <v>41</v>
      </c>
      <c r="O171" s="56"/>
      <c r="P171" s="151">
        <f t="shared" si="21"/>
        <v>0</v>
      </c>
      <c r="Q171" s="151">
        <v>0</v>
      </c>
      <c r="R171" s="151">
        <f t="shared" si="22"/>
        <v>0</v>
      </c>
      <c r="S171" s="151">
        <v>2.4</v>
      </c>
      <c r="T171" s="152">
        <f t="shared" si="23"/>
        <v>17.472000000000001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3" t="s">
        <v>134</v>
      </c>
      <c r="AT171" s="153" t="s">
        <v>130</v>
      </c>
      <c r="AU171" s="153" t="s">
        <v>135</v>
      </c>
      <c r="AY171" s="14" t="s">
        <v>127</v>
      </c>
      <c r="BE171" s="154">
        <f t="shared" si="24"/>
        <v>0</v>
      </c>
      <c r="BF171" s="154">
        <f t="shared" si="25"/>
        <v>0</v>
      </c>
      <c r="BG171" s="154">
        <f t="shared" si="26"/>
        <v>0</v>
      </c>
      <c r="BH171" s="154">
        <f t="shared" si="27"/>
        <v>0</v>
      </c>
      <c r="BI171" s="154">
        <f t="shared" si="28"/>
        <v>0</v>
      </c>
      <c r="BJ171" s="14" t="s">
        <v>135</v>
      </c>
      <c r="BK171" s="155">
        <f t="shared" si="29"/>
        <v>0</v>
      </c>
      <c r="BL171" s="14" t="s">
        <v>134</v>
      </c>
      <c r="BM171" s="153" t="s">
        <v>248</v>
      </c>
    </row>
    <row r="172" spans="1:65" s="2" customFormat="1" ht="37.950000000000003" customHeight="1">
      <c r="A172" s="29"/>
      <c r="B172" s="141"/>
      <c r="C172" s="142" t="s">
        <v>249</v>
      </c>
      <c r="D172" s="142" t="s">
        <v>130</v>
      </c>
      <c r="E172" s="143" t="s">
        <v>250</v>
      </c>
      <c r="F172" s="144" t="s">
        <v>251</v>
      </c>
      <c r="G172" s="145" t="s">
        <v>133</v>
      </c>
      <c r="H172" s="146">
        <v>62.37</v>
      </c>
      <c r="I172" s="147"/>
      <c r="J172" s="146">
        <f t="shared" si="20"/>
        <v>0</v>
      </c>
      <c r="K172" s="148"/>
      <c r="L172" s="30"/>
      <c r="M172" s="149" t="s">
        <v>1</v>
      </c>
      <c r="N172" s="150" t="s">
        <v>41</v>
      </c>
      <c r="O172" s="56"/>
      <c r="P172" s="151">
        <f t="shared" si="21"/>
        <v>0</v>
      </c>
      <c r="Q172" s="151">
        <v>0</v>
      </c>
      <c r="R172" s="151">
        <f t="shared" si="22"/>
        <v>0</v>
      </c>
      <c r="S172" s="151">
        <v>1.6</v>
      </c>
      <c r="T172" s="152">
        <f t="shared" si="23"/>
        <v>99.792000000000002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3" t="s">
        <v>134</v>
      </c>
      <c r="AT172" s="153" t="s">
        <v>130</v>
      </c>
      <c r="AU172" s="153" t="s">
        <v>135</v>
      </c>
      <c r="AY172" s="14" t="s">
        <v>127</v>
      </c>
      <c r="BE172" s="154">
        <f t="shared" si="24"/>
        <v>0</v>
      </c>
      <c r="BF172" s="154">
        <f t="shared" si="25"/>
        <v>0</v>
      </c>
      <c r="BG172" s="154">
        <f t="shared" si="26"/>
        <v>0</v>
      </c>
      <c r="BH172" s="154">
        <f t="shared" si="27"/>
        <v>0</v>
      </c>
      <c r="BI172" s="154">
        <f t="shared" si="28"/>
        <v>0</v>
      </c>
      <c r="BJ172" s="14" t="s">
        <v>135</v>
      </c>
      <c r="BK172" s="155">
        <f t="shared" si="29"/>
        <v>0</v>
      </c>
      <c r="BL172" s="14" t="s">
        <v>134</v>
      </c>
      <c r="BM172" s="153" t="s">
        <v>252</v>
      </c>
    </row>
    <row r="173" spans="1:65" s="2" customFormat="1" ht="37.950000000000003" customHeight="1">
      <c r="A173" s="29"/>
      <c r="B173" s="141"/>
      <c r="C173" s="142" t="s">
        <v>253</v>
      </c>
      <c r="D173" s="142" t="s">
        <v>130</v>
      </c>
      <c r="E173" s="143" t="s">
        <v>254</v>
      </c>
      <c r="F173" s="144" t="s">
        <v>255</v>
      </c>
      <c r="G173" s="145" t="s">
        <v>133</v>
      </c>
      <c r="H173" s="146">
        <v>12.474</v>
      </c>
      <c r="I173" s="147"/>
      <c r="J173" s="146">
        <f t="shared" si="20"/>
        <v>0</v>
      </c>
      <c r="K173" s="148"/>
      <c r="L173" s="30"/>
      <c r="M173" s="149" t="s">
        <v>1</v>
      </c>
      <c r="N173" s="150" t="s">
        <v>41</v>
      </c>
      <c r="O173" s="56"/>
      <c r="P173" s="151">
        <f t="shared" si="21"/>
        <v>0</v>
      </c>
      <c r="Q173" s="151">
        <v>0</v>
      </c>
      <c r="R173" s="151">
        <f t="shared" si="22"/>
        <v>0</v>
      </c>
      <c r="S173" s="151">
        <v>2.2000000000000002</v>
      </c>
      <c r="T173" s="152">
        <f t="shared" si="23"/>
        <v>27.442800000000002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3" t="s">
        <v>134</v>
      </c>
      <c r="AT173" s="153" t="s">
        <v>130</v>
      </c>
      <c r="AU173" s="153" t="s">
        <v>135</v>
      </c>
      <c r="AY173" s="14" t="s">
        <v>127</v>
      </c>
      <c r="BE173" s="154">
        <f t="shared" si="24"/>
        <v>0</v>
      </c>
      <c r="BF173" s="154">
        <f t="shared" si="25"/>
        <v>0</v>
      </c>
      <c r="BG173" s="154">
        <f t="shared" si="26"/>
        <v>0</v>
      </c>
      <c r="BH173" s="154">
        <f t="shared" si="27"/>
        <v>0</v>
      </c>
      <c r="BI173" s="154">
        <f t="shared" si="28"/>
        <v>0</v>
      </c>
      <c r="BJ173" s="14" t="s">
        <v>135</v>
      </c>
      <c r="BK173" s="155">
        <f t="shared" si="29"/>
        <v>0</v>
      </c>
      <c r="BL173" s="14" t="s">
        <v>134</v>
      </c>
      <c r="BM173" s="153" t="s">
        <v>256</v>
      </c>
    </row>
    <row r="174" spans="1:65" s="2" customFormat="1" ht="24.15" customHeight="1">
      <c r="A174" s="29"/>
      <c r="B174" s="141"/>
      <c r="C174" s="142" t="s">
        <v>257</v>
      </c>
      <c r="D174" s="142" t="s">
        <v>130</v>
      </c>
      <c r="E174" s="143" t="s">
        <v>258</v>
      </c>
      <c r="F174" s="144" t="s">
        <v>259</v>
      </c>
      <c r="G174" s="145" t="s">
        <v>133</v>
      </c>
      <c r="H174" s="146">
        <v>124.74</v>
      </c>
      <c r="I174" s="147"/>
      <c r="J174" s="146">
        <f t="shared" si="20"/>
        <v>0</v>
      </c>
      <c r="K174" s="148"/>
      <c r="L174" s="30"/>
      <c r="M174" s="149" t="s">
        <v>1</v>
      </c>
      <c r="N174" s="150" t="s">
        <v>41</v>
      </c>
      <c r="O174" s="56"/>
      <c r="P174" s="151">
        <f t="shared" si="21"/>
        <v>0</v>
      </c>
      <c r="Q174" s="151">
        <v>0</v>
      </c>
      <c r="R174" s="151">
        <f t="shared" si="22"/>
        <v>0</v>
      </c>
      <c r="S174" s="151">
        <v>1.4</v>
      </c>
      <c r="T174" s="152">
        <f t="shared" si="23"/>
        <v>174.636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3" t="s">
        <v>134</v>
      </c>
      <c r="AT174" s="153" t="s">
        <v>130</v>
      </c>
      <c r="AU174" s="153" t="s">
        <v>135</v>
      </c>
      <c r="AY174" s="14" t="s">
        <v>127</v>
      </c>
      <c r="BE174" s="154">
        <f t="shared" si="24"/>
        <v>0</v>
      </c>
      <c r="BF174" s="154">
        <f t="shared" si="25"/>
        <v>0</v>
      </c>
      <c r="BG174" s="154">
        <f t="shared" si="26"/>
        <v>0</v>
      </c>
      <c r="BH174" s="154">
        <f t="shared" si="27"/>
        <v>0</v>
      </c>
      <c r="BI174" s="154">
        <f t="shared" si="28"/>
        <v>0</v>
      </c>
      <c r="BJ174" s="14" t="s">
        <v>135</v>
      </c>
      <c r="BK174" s="155">
        <f t="shared" si="29"/>
        <v>0</v>
      </c>
      <c r="BL174" s="14" t="s">
        <v>134</v>
      </c>
      <c r="BM174" s="153" t="s">
        <v>260</v>
      </c>
    </row>
    <row r="175" spans="1:65" s="2" customFormat="1" ht="37.950000000000003" customHeight="1">
      <c r="A175" s="29"/>
      <c r="B175" s="141"/>
      <c r="C175" s="142" t="s">
        <v>261</v>
      </c>
      <c r="D175" s="142" t="s">
        <v>130</v>
      </c>
      <c r="E175" s="143" t="s">
        <v>262</v>
      </c>
      <c r="F175" s="144" t="s">
        <v>263</v>
      </c>
      <c r="G175" s="145" t="s">
        <v>147</v>
      </c>
      <c r="H175" s="146">
        <v>2.36</v>
      </c>
      <c r="I175" s="147"/>
      <c r="J175" s="146">
        <f t="shared" si="20"/>
        <v>0</v>
      </c>
      <c r="K175" s="148"/>
      <c r="L175" s="30"/>
      <c r="M175" s="149" t="s">
        <v>1</v>
      </c>
      <c r="N175" s="150" t="s">
        <v>41</v>
      </c>
      <c r="O175" s="56"/>
      <c r="P175" s="151">
        <f t="shared" si="21"/>
        <v>0</v>
      </c>
      <c r="Q175" s="151">
        <v>0</v>
      </c>
      <c r="R175" s="151">
        <f t="shared" si="22"/>
        <v>0</v>
      </c>
      <c r="S175" s="151">
        <v>5.7000000000000002E-2</v>
      </c>
      <c r="T175" s="152">
        <f t="shared" si="23"/>
        <v>0.13452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3" t="s">
        <v>134</v>
      </c>
      <c r="AT175" s="153" t="s">
        <v>130</v>
      </c>
      <c r="AU175" s="153" t="s">
        <v>135</v>
      </c>
      <c r="AY175" s="14" t="s">
        <v>127</v>
      </c>
      <c r="BE175" s="154">
        <f t="shared" si="24"/>
        <v>0</v>
      </c>
      <c r="BF175" s="154">
        <f t="shared" si="25"/>
        <v>0</v>
      </c>
      <c r="BG175" s="154">
        <f t="shared" si="26"/>
        <v>0</v>
      </c>
      <c r="BH175" s="154">
        <f t="shared" si="27"/>
        <v>0</v>
      </c>
      <c r="BI175" s="154">
        <f t="shared" si="28"/>
        <v>0</v>
      </c>
      <c r="BJ175" s="14" t="s">
        <v>135</v>
      </c>
      <c r="BK175" s="155">
        <f t="shared" si="29"/>
        <v>0</v>
      </c>
      <c r="BL175" s="14" t="s">
        <v>134</v>
      </c>
      <c r="BM175" s="153" t="s">
        <v>264</v>
      </c>
    </row>
    <row r="176" spans="1:65" s="2" customFormat="1" ht="24.15" customHeight="1">
      <c r="A176" s="29"/>
      <c r="B176" s="141"/>
      <c r="C176" s="142" t="s">
        <v>265</v>
      </c>
      <c r="D176" s="142" t="s">
        <v>130</v>
      </c>
      <c r="E176" s="143" t="s">
        <v>266</v>
      </c>
      <c r="F176" s="144" t="s">
        <v>267</v>
      </c>
      <c r="G176" s="145" t="s">
        <v>202</v>
      </c>
      <c r="H176" s="146">
        <v>9</v>
      </c>
      <c r="I176" s="147"/>
      <c r="J176" s="146">
        <f t="shared" si="20"/>
        <v>0</v>
      </c>
      <c r="K176" s="148"/>
      <c r="L176" s="30"/>
      <c r="M176" s="149" t="s">
        <v>1</v>
      </c>
      <c r="N176" s="150" t="s">
        <v>41</v>
      </c>
      <c r="O176" s="56"/>
      <c r="P176" s="151">
        <f t="shared" si="21"/>
        <v>0</v>
      </c>
      <c r="Q176" s="151">
        <v>0</v>
      </c>
      <c r="R176" s="151">
        <f t="shared" si="22"/>
        <v>0</v>
      </c>
      <c r="S176" s="151">
        <v>2.4E-2</v>
      </c>
      <c r="T176" s="152">
        <f t="shared" si="23"/>
        <v>0.216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3" t="s">
        <v>134</v>
      </c>
      <c r="AT176" s="153" t="s">
        <v>130</v>
      </c>
      <c r="AU176" s="153" t="s">
        <v>135</v>
      </c>
      <c r="AY176" s="14" t="s">
        <v>127</v>
      </c>
      <c r="BE176" s="154">
        <f t="shared" si="24"/>
        <v>0</v>
      </c>
      <c r="BF176" s="154">
        <f t="shared" si="25"/>
        <v>0</v>
      </c>
      <c r="BG176" s="154">
        <f t="shared" si="26"/>
        <v>0</v>
      </c>
      <c r="BH176" s="154">
        <f t="shared" si="27"/>
        <v>0</v>
      </c>
      <c r="BI176" s="154">
        <f t="shared" si="28"/>
        <v>0</v>
      </c>
      <c r="BJ176" s="14" t="s">
        <v>135</v>
      </c>
      <c r="BK176" s="155">
        <f t="shared" si="29"/>
        <v>0</v>
      </c>
      <c r="BL176" s="14" t="s">
        <v>134</v>
      </c>
      <c r="BM176" s="153" t="s">
        <v>268</v>
      </c>
    </row>
    <row r="177" spans="1:65" s="2" customFormat="1" ht="24.15" customHeight="1">
      <c r="A177" s="29"/>
      <c r="B177" s="141"/>
      <c r="C177" s="142" t="s">
        <v>269</v>
      </c>
      <c r="D177" s="142" t="s">
        <v>130</v>
      </c>
      <c r="E177" s="143" t="s">
        <v>270</v>
      </c>
      <c r="F177" s="144" t="s">
        <v>271</v>
      </c>
      <c r="G177" s="145" t="s">
        <v>147</v>
      </c>
      <c r="H177" s="146">
        <v>2</v>
      </c>
      <c r="I177" s="147"/>
      <c r="J177" s="146">
        <f t="shared" si="20"/>
        <v>0</v>
      </c>
      <c r="K177" s="148"/>
      <c r="L177" s="30"/>
      <c r="M177" s="149" t="s">
        <v>1</v>
      </c>
      <c r="N177" s="150" t="s">
        <v>41</v>
      </c>
      <c r="O177" s="56"/>
      <c r="P177" s="151">
        <f t="shared" si="21"/>
        <v>0</v>
      </c>
      <c r="Q177" s="151">
        <v>0</v>
      </c>
      <c r="R177" s="151">
        <f t="shared" si="22"/>
        <v>0</v>
      </c>
      <c r="S177" s="151">
        <v>8.7999999999999995E-2</v>
      </c>
      <c r="T177" s="152">
        <f t="shared" si="23"/>
        <v>0.17599999999999999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3" t="s">
        <v>134</v>
      </c>
      <c r="AT177" s="153" t="s">
        <v>130</v>
      </c>
      <c r="AU177" s="153" t="s">
        <v>135</v>
      </c>
      <c r="AY177" s="14" t="s">
        <v>127</v>
      </c>
      <c r="BE177" s="154">
        <f t="shared" si="24"/>
        <v>0</v>
      </c>
      <c r="BF177" s="154">
        <f t="shared" si="25"/>
        <v>0</v>
      </c>
      <c r="BG177" s="154">
        <f t="shared" si="26"/>
        <v>0</v>
      </c>
      <c r="BH177" s="154">
        <f t="shared" si="27"/>
        <v>0</v>
      </c>
      <c r="BI177" s="154">
        <f t="shared" si="28"/>
        <v>0</v>
      </c>
      <c r="BJ177" s="14" t="s">
        <v>135</v>
      </c>
      <c r="BK177" s="155">
        <f t="shared" si="29"/>
        <v>0</v>
      </c>
      <c r="BL177" s="14" t="s">
        <v>134</v>
      </c>
      <c r="BM177" s="153" t="s">
        <v>272</v>
      </c>
    </row>
    <row r="178" spans="1:65" s="2" customFormat="1" ht="24.15" customHeight="1">
      <c r="A178" s="29"/>
      <c r="B178" s="141"/>
      <c r="C178" s="142" t="s">
        <v>273</v>
      </c>
      <c r="D178" s="142" t="s">
        <v>130</v>
      </c>
      <c r="E178" s="143" t="s">
        <v>274</v>
      </c>
      <c r="F178" s="144" t="s">
        <v>275</v>
      </c>
      <c r="G178" s="145" t="s">
        <v>147</v>
      </c>
      <c r="H178" s="146">
        <v>15</v>
      </c>
      <c r="I178" s="147"/>
      <c r="J178" s="146">
        <f t="shared" si="20"/>
        <v>0</v>
      </c>
      <c r="K178" s="148"/>
      <c r="L178" s="30"/>
      <c r="M178" s="149" t="s">
        <v>1</v>
      </c>
      <c r="N178" s="150" t="s">
        <v>41</v>
      </c>
      <c r="O178" s="56"/>
      <c r="P178" s="151">
        <f t="shared" si="21"/>
        <v>0</v>
      </c>
      <c r="Q178" s="151">
        <v>0</v>
      </c>
      <c r="R178" s="151">
        <f t="shared" si="22"/>
        <v>0</v>
      </c>
      <c r="S178" s="151">
        <v>7.5999999999999998E-2</v>
      </c>
      <c r="T178" s="152">
        <f t="shared" si="23"/>
        <v>1.1399999999999999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3" t="s">
        <v>134</v>
      </c>
      <c r="AT178" s="153" t="s">
        <v>130</v>
      </c>
      <c r="AU178" s="153" t="s">
        <v>135</v>
      </c>
      <c r="AY178" s="14" t="s">
        <v>127</v>
      </c>
      <c r="BE178" s="154">
        <f t="shared" si="24"/>
        <v>0</v>
      </c>
      <c r="BF178" s="154">
        <f t="shared" si="25"/>
        <v>0</v>
      </c>
      <c r="BG178" s="154">
        <f t="shared" si="26"/>
        <v>0</v>
      </c>
      <c r="BH178" s="154">
        <f t="shared" si="27"/>
        <v>0</v>
      </c>
      <c r="BI178" s="154">
        <f t="shared" si="28"/>
        <v>0</v>
      </c>
      <c r="BJ178" s="14" t="s">
        <v>135</v>
      </c>
      <c r="BK178" s="155">
        <f t="shared" si="29"/>
        <v>0</v>
      </c>
      <c r="BL178" s="14" t="s">
        <v>134</v>
      </c>
      <c r="BM178" s="153" t="s">
        <v>276</v>
      </c>
    </row>
    <row r="179" spans="1:65" s="2" customFormat="1" ht="24.15" customHeight="1">
      <c r="A179" s="29"/>
      <c r="B179" s="141"/>
      <c r="C179" s="142" t="s">
        <v>277</v>
      </c>
      <c r="D179" s="142" t="s">
        <v>130</v>
      </c>
      <c r="E179" s="143" t="s">
        <v>278</v>
      </c>
      <c r="F179" s="144" t="s">
        <v>279</v>
      </c>
      <c r="G179" s="145" t="s">
        <v>202</v>
      </c>
      <c r="H179" s="146">
        <v>36</v>
      </c>
      <c r="I179" s="147"/>
      <c r="J179" s="146">
        <f t="shared" si="20"/>
        <v>0</v>
      </c>
      <c r="K179" s="148"/>
      <c r="L179" s="30"/>
      <c r="M179" s="149" t="s">
        <v>1</v>
      </c>
      <c r="N179" s="150" t="s">
        <v>41</v>
      </c>
      <c r="O179" s="56"/>
      <c r="P179" s="151">
        <f t="shared" si="21"/>
        <v>0</v>
      </c>
      <c r="Q179" s="151">
        <v>0</v>
      </c>
      <c r="R179" s="151">
        <f t="shared" si="22"/>
        <v>0</v>
      </c>
      <c r="S179" s="151">
        <v>1.7999999999999999E-2</v>
      </c>
      <c r="T179" s="152">
        <f t="shared" si="23"/>
        <v>0.64799999999999991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3" t="s">
        <v>134</v>
      </c>
      <c r="AT179" s="153" t="s">
        <v>130</v>
      </c>
      <c r="AU179" s="153" t="s">
        <v>135</v>
      </c>
      <c r="AY179" s="14" t="s">
        <v>127</v>
      </c>
      <c r="BE179" s="154">
        <f t="shared" si="24"/>
        <v>0</v>
      </c>
      <c r="BF179" s="154">
        <f t="shared" si="25"/>
        <v>0</v>
      </c>
      <c r="BG179" s="154">
        <f t="shared" si="26"/>
        <v>0</v>
      </c>
      <c r="BH179" s="154">
        <f t="shared" si="27"/>
        <v>0</v>
      </c>
      <c r="BI179" s="154">
        <f t="shared" si="28"/>
        <v>0</v>
      </c>
      <c r="BJ179" s="14" t="s">
        <v>135</v>
      </c>
      <c r="BK179" s="155">
        <f t="shared" si="29"/>
        <v>0</v>
      </c>
      <c r="BL179" s="14" t="s">
        <v>134</v>
      </c>
      <c r="BM179" s="153" t="s">
        <v>280</v>
      </c>
    </row>
    <row r="180" spans="1:65" s="2" customFormat="1" ht="24.15" customHeight="1">
      <c r="A180" s="29"/>
      <c r="B180" s="141"/>
      <c r="C180" s="142" t="s">
        <v>281</v>
      </c>
      <c r="D180" s="142" t="s">
        <v>130</v>
      </c>
      <c r="E180" s="143" t="s">
        <v>282</v>
      </c>
      <c r="F180" s="144" t="s">
        <v>283</v>
      </c>
      <c r="G180" s="145" t="s">
        <v>165</v>
      </c>
      <c r="H180" s="146">
        <v>4.4800000000000004</v>
      </c>
      <c r="I180" s="147"/>
      <c r="J180" s="146">
        <f t="shared" si="20"/>
        <v>0</v>
      </c>
      <c r="K180" s="148"/>
      <c r="L180" s="30"/>
      <c r="M180" s="149" t="s">
        <v>1</v>
      </c>
      <c r="N180" s="150" t="s">
        <v>41</v>
      </c>
      <c r="O180" s="56"/>
      <c r="P180" s="151">
        <f t="shared" si="21"/>
        <v>0</v>
      </c>
      <c r="Q180" s="151">
        <v>0</v>
      </c>
      <c r="R180" s="151">
        <f t="shared" si="22"/>
        <v>0</v>
      </c>
      <c r="S180" s="151">
        <v>6.6000000000000003E-2</v>
      </c>
      <c r="T180" s="152">
        <f t="shared" si="23"/>
        <v>0.29568000000000005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3" t="s">
        <v>134</v>
      </c>
      <c r="AT180" s="153" t="s">
        <v>130</v>
      </c>
      <c r="AU180" s="153" t="s">
        <v>135</v>
      </c>
      <c r="AY180" s="14" t="s">
        <v>127</v>
      </c>
      <c r="BE180" s="154">
        <f t="shared" si="24"/>
        <v>0</v>
      </c>
      <c r="BF180" s="154">
        <f t="shared" si="25"/>
        <v>0</v>
      </c>
      <c r="BG180" s="154">
        <f t="shared" si="26"/>
        <v>0</v>
      </c>
      <c r="BH180" s="154">
        <f t="shared" si="27"/>
        <v>0</v>
      </c>
      <c r="BI180" s="154">
        <f t="shared" si="28"/>
        <v>0</v>
      </c>
      <c r="BJ180" s="14" t="s">
        <v>135</v>
      </c>
      <c r="BK180" s="155">
        <f t="shared" si="29"/>
        <v>0</v>
      </c>
      <c r="BL180" s="14" t="s">
        <v>134</v>
      </c>
      <c r="BM180" s="153" t="s">
        <v>284</v>
      </c>
    </row>
    <row r="181" spans="1:65" s="2" customFormat="1" ht="24.15" customHeight="1">
      <c r="A181" s="29"/>
      <c r="B181" s="141"/>
      <c r="C181" s="142" t="s">
        <v>285</v>
      </c>
      <c r="D181" s="142" t="s">
        <v>130</v>
      </c>
      <c r="E181" s="143" t="s">
        <v>286</v>
      </c>
      <c r="F181" s="144" t="s">
        <v>287</v>
      </c>
      <c r="G181" s="145" t="s">
        <v>165</v>
      </c>
      <c r="H181" s="146">
        <v>1.2</v>
      </c>
      <c r="I181" s="147"/>
      <c r="J181" s="146">
        <f t="shared" si="20"/>
        <v>0</v>
      </c>
      <c r="K181" s="148"/>
      <c r="L181" s="30"/>
      <c r="M181" s="149" t="s">
        <v>1</v>
      </c>
      <c r="N181" s="150" t="s">
        <v>41</v>
      </c>
      <c r="O181" s="56"/>
      <c r="P181" s="151">
        <f t="shared" si="21"/>
        <v>0</v>
      </c>
      <c r="Q181" s="151">
        <v>0</v>
      </c>
      <c r="R181" s="151">
        <f t="shared" si="22"/>
        <v>0</v>
      </c>
      <c r="S181" s="151">
        <v>0.17299999999999999</v>
      </c>
      <c r="T181" s="152">
        <f t="shared" si="23"/>
        <v>0.20759999999999998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3" t="s">
        <v>134</v>
      </c>
      <c r="AT181" s="153" t="s">
        <v>130</v>
      </c>
      <c r="AU181" s="153" t="s">
        <v>135</v>
      </c>
      <c r="AY181" s="14" t="s">
        <v>127</v>
      </c>
      <c r="BE181" s="154">
        <f t="shared" si="24"/>
        <v>0</v>
      </c>
      <c r="BF181" s="154">
        <f t="shared" si="25"/>
        <v>0</v>
      </c>
      <c r="BG181" s="154">
        <f t="shared" si="26"/>
        <v>0</v>
      </c>
      <c r="BH181" s="154">
        <f t="shared" si="27"/>
        <v>0</v>
      </c>
      <c r="BI181" s="154">
        <f t="shared" si="28"/>
        <v>0</v>
      </c>
      <c r="BJ181" s="14" t="s">
        <v>135</v>
      </c>
      <c r="BK181" s="155">
        <f t="shared" si="29"/>
        <v>0</v>
      </c>
      <c r="BL181" s="14" t="s">
        <v>134</v>
      </c>
      <c r="BM181" s="153" t="s">
        <v>288</v>
      </c>
    </row>
    <row r="182" spans="1:65" s="2" customFormat="1" ht="24.15" customHeight="1">
      <c r="A182" s="29"/>
      <c r="B182" s="141"/>
      <c r="C182" s="142" t="s">
        <v>289</v>
      </c>
      <c r="D182" s="142" t="s">
        <v>130</v>
      </c>
      <c r="E182" s="143" t="s">
        <v>290</v>
      </c>
      <c r="F182" s="144" t="s">
        <v>291</v>
      </c>
      <c r="G182" s="145" t="s">
        <v>143</v>
      </c>
      <c r="H182" s="146">
        <v>368.88799999999998</v>
      </c>
      <c r="I182" s="147"/>
      <c r="J182" s="146">
        <f t="shared" si="20"/>
        <v>0</v>
      </c>
      <c r="K182" s="148"/>
      <c r="L182" s="30"/>
      <c r="M182" s="149" t="s">
        <v>1</v>
      </c>
      <c r="N182" s="150" t="s">
        <v>41</v>
      </c>
      <c r="O182" s="56"/>
      <c r="P182" s="151">
        <f t="shared" si="21"/>
        <v>0</v>
      </c>
      <c r="Q182" s="151">
        <v>0</v>
      </c>
      <c r="R182" s="151">
        <f t="shared" si="22"/>
        <v>0</v>
      </c>
      <c r="S182" s="151">
        <v>0</v>
      </c>
      <c r="T182" s="152">
        <f t="shared" si="2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3" t="s">
        <v>134</v>
      </c>
      <c r="AT182" s="153" t="s">
        <v>130</v>
      </c>
      <c r="AU182" s="153" t="s">
        <v>135</v>
      </c>
      <c r="AY182" s="14" t="s">
        <v>127</v>
      </c>
      <c r="BE182" s="154">
        <f t="shared" si="24"/>
        <v>0</v>
      </c>
      <c r="BF182" s="154">
        <f t="shared" si="25"/>
        <v>0</v>
      </c>
      <c r="BG182" s="154">
        <f t="shared" si="26"/>
        <v>0</v>
      </c>
      <c r="BH182" s="154">
        <f t="shared" si="27"/>
        <v>0</v>
      </c>
      <c r="BI182" s="154">
        <f t="shared" si="28"/>
        <v>0</v>
      </c>
      <c r="BJ182" s="14" t="s">
        <v>135</v>
      </c>
      <c r="BK182" s="155">
        <f t="shared" si="29"/>
        <v>0</v>
      </c>
      <c r="BL182" s="14" t="s">
        <v>134</v>
      </c>
      <c r="BM182" s="153" t="s">
        <v>292</v>
      </c>
    </row>
    <row r="183" spans="1:65" s="2" customFormat="1" ht="24.15" customHeight="1">
      <c r="A183" s="29"/>
      <c r="B183" s="141"/>
      <c r="C183" s="142" t="s">
        <v>293</v>
      </c>
      <c r="D183" s="142" t="s">
        <v>130</v>
      </c>
      <c r="E183" s="143" t="s">
        <v>294</v>
      </c>
      <c r="F183" s="144" t="s">
        <v>295</v>
      </c>
      <c r="G183" s="145" t="s">
        <v>143</v>
      </c>
      <c r="H183" s="146">
        <v>714.67600000000004</v>
      </c>
      <c r="I183" s="147"/>
      <c r="J183" s="146">
        <f t="shared" si="20"/>
        <v>0</v>
      </c>
      <c r="K183" s="148"/>
      <c r="L183" s="30"/>
      <c r="M183" s="149" t="s">
        <v>1</v>
      </c>
      <c r="N183" s="150" t="s">
        <v>41</v>
      </c>
      <c r="O183" s="56"/>
      <c r="P183" s="151">
        <f t="shared" si="21"/>
        <v>0</v>
      </c>
      <c r="Q183" s="151">
        <v>0</v>
      </c>
      <c r="R183" s="151">
        <f t="shared" si="22"/>
        <v>0</v>
      </c>
      <c r="S183" s="151">
        <v>0</v>
      </c>
      <c r="T183" s="152">
        <f t="shared" si="2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3" t="s">
        <v>134</v>
      </c>
      <c r="AT183" s="153" t="s">
        <v>130</v>
      </c>
      <c r="AU183" s="153" t="s">
        <v>135</v>
      </c>
      <c r="AY183" s="14" t="s">
        <v>127</v>
      </c>
      <c r="BE183" s="154">
        <f t="shared" si="24"/>
        <v>0</v>
      </c>
      <c r="BF183" s="154">
        <f t="shared" si="25"/>
        <v>0</v>
      </c>
      <c r="BG183" s="154">
        <f t="shared" si="26"/>
        <v>0</v>
      </c>
      <c r="BH183" s="154">
        <f t="shared" si="27"/>
        <v>0</v>
      </c>
      <c r="BI183" s="154">
        <f t="shared" si="28"/>
        <v>0</v>
      </c>
      <c r="BJ183" s="14" t="s">
        <v>135</v>
      </c>
      <c r="BK183" s="155">
        <f t="shared" si="29"/>
        <v>0</v>
      </c>
      <c r="BL183" s="14" t="s">
        <v>134</v>
      </c>
      <c r="BM183" s="153" t="s">
        <v>296</v>
      </c>
    </row>
    <row r="184" spans="1:65" s="2" customFormat="1" ht="16.5" customHeight="1">
      <c r="A184" s="29"/>
      <c r="B184" s="141"/>
      <c r="C184" s="142" t="s">
        <v>297</v>
      </c>
      <c r="D184" s="142" t="s">
        <v>130</v>
      </c>
      <c r="E184" s="143" t="s">
        <v>298</v>
      </c>
      <c r="F184" s="144" t="s">
        <v>299</v>
      </c>
      <c r="G184" s="145" t="s">
        <v>165</v>
      </c>
      <c r="H184" s="146">
        <v>10.5</v>
      </c>
      <c r="I184" s="147"/>
      <c r="J184" s="146">
        <f t="shared" si="20"/>
        <v>0</v>
      </c>
      <c r="K184" s="148"/>
      <c r="L184" s="30"/>
      <c r="M184" s="149" t="s">
        <v>1</v>
      </c>
      <c r="N184" s="150" t="s">
        <v>41</v>
      </c>
      <c r="O184" s="56"/>
      <c r="P184" s="151">
        <f t="shared" si="21"/>
        <v>0</v>
      </c>
      <c r="Q184" s="151">
        <v>1.58E-3</v>
      </c>
      <c r="R184" s="151">
        <f t="shared" si="22"/>
        <v>1.6590000000000001E-2</v>
      </c>
      <c r="S184" s="151">
        <v>0</v>
      </c>
      <c r="T184" s="152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3" t="s">
        <v>134</v>
      </c>
      <c r="AT184" s="153" t="s">
        <v>130</v>
      </c>
      <c r="AU184" s="153" t="s">
        <v>135</v>
      </c>
      <c r="AY184" s="14" t="s">
        <v>127</v>
      </c>
      <c r="BE184" s="154">
        <f t="shared" si="24"/>
        <v>0</v>
      </c>
      <c r="BF184" s="154">
        <f t="shared" si="25"/>
        <v>0</v>
      </c>
      <c r="BG184" s="154">
        <f t="shared" si="26"/>
        <v>0</v>
      </c>
      <c r="BH184" s="154">
        <f t="shared" si="27"/>
        <v>0</v>
      </c>
      <c r="BI184" s="154">
        <f t="shared" si="28"/>
        <v>0</v>
      </c>
      <c r="BJ184" s="14" t="s">
        <v>135</v>
      </c>
      <c r="BK184" s="155">
        <f t="shared" si="29"/>
        <v>0</v>
      </c>
      <c r="BL184" s="14" t="s">
        <v>134</v>
      </c>
      <c r="BM184" s="153" t="s">
        <v>300</v>
      </c>
    </row>
    <row r="185" spans="1:65" s="2" customFormat="1" ht="21.75" customHeight="1">
      <c r="A185" s="29"/>
      <c r="B185" s="141"/>
      <c r="C185" s="142" t="s">
        <v>301</v>
      </c>
      <c r="D185" s="142" t="s">
        <v>130</v>
      </c>
      <c r="E185" s="143" t="s">
        <v>302</v>
      </c>
      <c r="F185" s="144" t="s">
        <v>303</v>
      </c>
      <c r="G185" s="145" t="s">
        <v>165</v>
      </c>
      <c r="H185" s="146">
        <v>10.5</v>
      </c>
      <c r="I185" s="147"/>
      <c r="J185" s="146">
        <f t="shared" si="20"/>
        <v>0</v>
      </c>
      <c r="K185" s="148"/>
      <c r="L185" s="30"/>
      <c r="M185" s="149" t="s">
        <v>1</v>
      </c>
      <c r="N185" s="150" t="s">
        <v>41</v>
      </c>
      <c r="O185" s="56"/>
      <c r="P185" s="151">
        <f t="shared" si="21"/>
        <v>0</v>
      </c>
      <c r="Q185" s="151">
        <v>0</v>
      </c>
      <c r="R185" s="151">
        <f t="shared" si="22"/>
        <v>0</v>
      </c>
      <c r="S185" s="151">
        <v>0</v>
      </c>
      <c r="T185" s="152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3" t="s">
        <v>134</v>
      </c>
      <c r="AT185" s="153" t="s">
        <v>130</v>
      </c>
      <c r="AU185" s="153" t="s">
        <v>135</v>
      </c>
      <c r="AY185" s="14" t="s">
        <v>127</v>
      </c>
      <c r="BE185" s="154">
        <f t="shared" si="24"/>
        <v>0</v>
      </c>
      <c r="BF185" s="154">
        <f t="shared" si="25"/>
        <v>0</v>
      </c>
      <c r="BG185" s="154">
        <f t="shared" si="26"/>
        <v>0</v>
      </c>
      <c r="BH185" s="154">
        <f t="shared" si="27"/>
        <v>0</v>
      </c>
      <c r="BI185" s="154">
        <f t="shared" si="28"/>
        <v>0</v>
      </c>
      <c r="BJ185" s="14" t="s">
        <v>135</v>
      </c>
      <c r="BK185" s="155">
        <f t="shared" si="29"/>
        <v>0</v>
      </c>
      <c r="BL185" s="14" t="s">
        <v>134</v>
      </c>
      <c r="BM185" s="153" t="s">
        <v>304</v>
      </c>
    </row>
    <row r="186" spans="1:65" s="2" customFormat="1" ht="21.75" customHeight="1">
      <c r="A186" s="29"/>
      <c r="B186" s="141"/>
      <c r="C186" s="142" t="s">
        <v>305</v>
      </c>
      <c r="D186" s="142" t="s">
        <v>130</v>
      </c>
      <c r="E186" s="143" t="s">
        <v>306</v>
      </c>
      <c r="F186" s="144" t="s">
        <v>307</v>
      </c>
      <c r="G186" s="145" t="s">
        <v>143</v>
      </c>
      <c r="H186" s="146">
        <v>368.88799999999998</v>
      </c>
      <c r="I186" s="147"/>
      <c r="J186" s="146">
        <f t="shared" si="20"/>
        <v>0</v>
      </c>
      <c r="K186" s="148"/>
      <c r="L186" s="30"/>
      <c r="M186" s="149" t="s">
        <v>1</v>
      </c>
      <c r="N186" s="150" t="s">
        <v>41</v>
      </c>
      <c r="O186" s="56"/>
      <c r="P186" s="151">
        <f t="shared" si="21"/>
        <v>0</v>
      </c>
      <c r="Q186" s="151">
        <v>0</v>
      </c>
      <c r="R186" s="151">
        <f t="shared" si="22"/>
        <v>0</v>
      </c>
      <c r="S186" s="151">
        <v>0</v>
      </c>
      <c r="T186" s="152">
        <f t="shared" si="2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3" t="s">
        <v>134</v>
      </c>
      <c r="AT186" s="153" t="s">
        <v>130</v>
      </c>
      <c r="AU186" s="153" t="s">
        <v>135</v>
      </c>
      <c r="AY186" s="14" t="s">
        <v>127</v>
      </c>
      <c r="BE186" s="154">
        <f t="shared" si="24"/>
        <v>0</v>
      </c>
      <c r="BF186" s="154">
        <f t="shared" si="25"/>
        <v>0</v>
      </c>
      <c r="BG186" s="154">
        <f t="shared" si="26"/>
        <v>0</v>
      </c>
      <c r="BH186" s="154">
        <f t="shared" si="27"/>
        <v>0</v>
      </c>
      <c r="BI186" s="154">
        <f t="shared" si="28"/>
        <v>0</v>
      </c>
      <c r="BJ186" s="14" t="s">
        <v>135</v>
      </c>
      <c r="BK186" s="155">
        <f t="shared" si="29"/>
        <v>0</v>
      </c>
      <c r="BL186" s="14" t="s">
        <v>134</v>
      </c>
      <c r="BM186" s="153" t="s">
        <v>308</v>
      </c>
    </row>
    <row r="187" spans="1:65" s="2" customFormat="1" ht="24.15" customHeight="1">
      <c r="A187" s="29"/>
      <c r="B187" s="141"/>
      <c r="C187" s="142" t="s">
        <v>309</v>
      </c>
      <c r="D187" s="142" t="s">
        <v>130</v>
      </c>
      <c r="E187" s="143" t="s">
        <v>310</v>
      </c>
      <c r="F187" s="144" t="s">
        <v>311</v>
      </c>
      <c r="G187" s="145" t="s">
        <v>143</v>
      </c>
      <c r="H187" s="146">
        <v>4057.768</v>
      </c>
      <c r="I187" s="147"/>
      <c r="J187" s="146">
        <f t="shared" si="20"/>
        <v>0</v>
      </c>
      <c r="K187" s="148"/>
      <c r="L187" s="30"/>
      <c r="M187" s="149" t="s">
        <v>1</v>
      </c>
      <c r="N187" s="150" t="s">
        <v>41</v>
      </c>
      <c r="O187" s="56"/>
      <c r="P187" s="151">
        <f t="shared" si="21"/>
        <v>0</v>
      </c>
      <c r="Q187" s="151">
        <v>0</v>
      </c>
      <c r="R187" s="151">
        <f t="shared" si="22"/>
        <v>0</v>
      </c>
      <c r="S187" s="151">
        <v>0</v>
      </c>
      <c r="T187" s="152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3" t="s">
        <v>134</v>
      </c>
      <c r="AT187" s="153" t="s">
        <v>130</v>
      </c>
      <c r="AU187" s="153" t="s">
        <v>135</v>
      </c>
      <c r="AY187" s="14" t="s">
        <v>127</v>
      </c>
      <c r="BE187" s="154">
        <f t="shared" si="24"/>
        <v>0</v>
      </c>
      <c r="BF187" s="154">
        <f t="shared" si="25"/>
        <v>0</v>
      </c>
      <c r="BG187" s="154">
        <f t="shared" si="26"/>
        <v>0</v>
      </c>
      <c r="BH187" s="154">
        <f t="shared" si="27"/>
        <v>0</v>
      </c>
      <c r="BI187" s="154">
        <f t="shared" si="28"/>
        <v>0</v>
      </c>
      <c r="BJ187" s="14" t="s">
        <v>135</v>
      </c>
      <c r="BK187" s="155">
        <f t="shared" si="29"/>
        <v>0</v>
      </c>
      <c r="BL187" s="14" t="s">
        <v>134</v>
      </c>
      <c r="BM187" s="153" t="s">
        <v>312</v>
      </c>
    </row>
    <row r="188" spans="1:65" s="2" customFormat="1" ht="24.15" customHeight="1">
      <c r="A188" s="29"/>
      <c r="B188" s="141"/>
      <c r="C188" s="142" t="s">
        <v>313</v>
      </c>
      <c r="D188" s="142" t="s">
        <v>130</v>
      </c>
      <c r="E188" s="143" t="s">
        <v>314</v>
      </c>
      <c r="F188" s="144" t="s">
        <v>315</v>
      </c>
      <c r="G188" s="145" t="s">
        <v>143</v>
      </c>
      <c r="H188" s="146">
        <v>368.88799999999998</v>
      </c>
      <c r="I188" s="147"/>
      <c r="J188" s="146">
        <f t="shared" si="20"/>
        <v>0</v>
      </c>
      <c r="K188" s="148"/>
      <c r="L188" s="30"/>
      <c r="M188" s="149" t="s">
        <v>1</v>
      </c>
      <c r="N188" s="150" t="s">
        <v>41</v>
      </c>
      <c r="O188" s="56"/>
      <c r="P188" s="151">
        <f t="shared" si="21"/>
        <v>0</v>
      </c>
      <c r="Q188" s="151">
        <v>0</v>
      </c>
      <c r="R188" s="151">
        <f t="shared" si="22"/>
        <v>0</v>
      </c>
      <c r="S188" s="151">
        <v>0</v>
      </c>
      <c r="T188" s="152">
        <f t="shared" si="2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3" t="s">
        <v>134</v>
      </c>
      <c r="AT188" s="153" t="s">
        <v>130</v>
      </c>
      <c r="AU188" s="153" t="s">
        <v>135</v>
      </c>
      <c r="AY188" s="14" t="s">
        <v>127</v>
      </c>
      <c r="BE188" s="154">
        <f t="shared" si="24"/>
        <v>0</v>
      </c>
      <c r="BF188" s="154">
        <f t="shared" si="25"/>
        <v>0</v>
      </c>
      <c r="BG188" s="154">
        <f t="shared" si="26"/>
        <v>0</v>
      </c>
      <c r="BH188" s="154">
        <f t="shared" si="27"/>
        <v>0</v>
      </c>
      <c r="BI188" s="154">
        <f t="shared" si="28"/>
        <v>0</v>
      </c>
      <c r="BJ188" s="14" t="s">
        <v>135</v>
      </c>
      <c r="BK188" s="155">
        <f t="shared" si="29"/>
        <v>0</v>
      </c>
      <c r="BL188" s="14" t="s">
        <v>134</v>
      </c>
      <c r="BM188" s="153" t="s">
        <v>316</v>
      </c>
    </row>
    <row r="189" spans="1:65" s="2" customFormat="1" ht="24.15" customHeight="1">
      <c r="A189" s="29"/>
      <c r="B189" s="141"/>
      <c r="C189" s="142" t="s">
        <v>317</v>
      </c>
      <c r="D189" s="142" t="s">
        <v>130</v>
      </c>
      <c r="E189" s="143" t="s">
        <v>318</v>
      </c>
      <c r="F189" s="144" t="s">
        <v>319</v>
      </c>
      <c r="G189" s="145" t="s">
        <v>143</v>
      </c>
      <c r="H189" s="146">
        <v>714.67600000000004</v>
      </c>
      <c r="I189" s="147"/>
      <c r="J189" s="146">
        <f t="shared" si="20"/>
        <v>0</v>
      </c>
      <c r="K189" s="148"/>
      <c r="L189" s="30"/>
      <c r="M189" s="149" t="s">
        <v>1</v>
      </c>
      <c r="N189" s="150" t="s">
        <v>41</v>
      </c>
      <c r="O189" s="56"/>
      <c r="P189" s="151">
        <f t="shared" si="21"/>
        <v>0</v>
      </c>
      <c r="Q189" s="151">
        <v>0</v>
      </c>
      <c r="R189" s="151">
        <f t="shared" si="22"/>
        <v>0</v>
      </c>
      <c r="S189" s="151">
        <v>0</v>
      </c>
      <c r="T189" s="152">
        <f t="shared" si="2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3" t="s">
        <v>134</v>
      </c>
      <c r="AT189" s="153" t="s">
        <v>130</v>
      </c>
      <c r="AU189" s="153" t="s">
        <v>135</v>
      </c>
      <c r="AY189" s="14" t="s">
        <v>127</v>
      </c>
      <c r="BE189" s="154">
        <f t="shared" si="24"/>
        <v>0</v>
      </c>
      <c r="BF189" s="154">
        <f t="shared" si="25"/>
        <v>0</v>
      </c>
      <c r="BG189" s="154">
        <f t="shared" si="26"/>
        <v>0</v>
      </c>
      <c r="BH189" s="154">
        <f t="shared" si="27"/>
        <v>0</v>
      </c>
      <c r="BI189" s="154">
        <f t="shared" si="28"/>
        <v>0</v>
      </c>
      <c r="BJ189" s="14" t="s">
        <v>135</v>
      </c>
      <c r="BK189" s="155">
        <f t="shared" si="29"/>
        <v>0</v>
      </c>
      <c r="BL189" s="14" t="s">
        <v>134</v>
      </c>
      <c r="BM189" s="153" t="s">
        <v>320</v>
      </c>
    </row>
    <row r="190" spans="1:65" s="2" customFormat="1" ht="24.15" customHeight="1">
      <c r="A190" s="29"/>
      <c r="B190" s="141"/>
      <c r="C190" s="142" t="s">
        <v>321</v>
      </c>
      <c r="D190" s="142" t="s">
        <v>130</v>
      </c>
      <c r="E190" s="143" t="s">
        <v>322</v>
      </c>
      <c r="F190" s="144" t="s">
        <v>323</v>
      </c>
      <c r="G190" s="145" t="s">
        <v>143</v>
      </c>
      <c r="H190" s="146">
        <v>368.88799999999998</v>
      </c>
      <c r="I190" s="147"/>
      <c r="J190" s="146">
        <f t="shared" si="20"/>
        <v>0</v>
      </c>
      <c r="K190" s="148"/>
      <c r="L190" s="30"/>
      <c r="M190" s="149" t="s">
        <v>1</v>
      </c>
      <c r="N190" s="150" t="s">
        <v>41</v>
      </c>
      <c r="O190" s="56"/>
      <c r="P190" s="151">
        <f t="shared" si="21"/>
        <v>0</v>
      </c>
      <c r="Q190" s="151">
        <v>0</v>
      </c>
      <c r="R190" s="151">
        <f t="shared" si="22"/>
        <v>0</v>
      </c>
      <c r="S190" s="151">
        <v>0</v>
      </c>
      <c r="T190" s="152">
        <f t="shared" si="2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3" t="s">
        <v>134</v>
      </c>
      <c r="AT190" s="153" t="s">
        <v>130</v>
      </c>
      <c r="AU190" s="153" t="s">
        <v>135</v>
      </c>
      <c r="AY190" s="14" t="s">
        <v>127</v>
      </c>
      <c r="BE190" s="154">
        <f t="shared" si="24"/>
        <v>0</v>
      </c>
      <c r="BF190" s="154">
        <f t="shared" si="25"/>
        <v>0</v>
      </c>
      <c r="BG190" s="154">
        <f t="shared" si="26"/>
        <v>0</v>
      </c>
      <c r="BH190" s="154">
        <f t="shared" si="27"/>
        <v>0</v>
      </c>
      <c r="BI190" s="154">
        <f t="shared" si="28"/>
        <v>0</v>
      </c>
      <c r="BJ190" s="14" t="s">
        <v>135</v>
      </c>
      <c r="BK190" s="155">
        <f t="shared" si="29"/>
        <v>0</v>
      </c>
      <c r="BL190" s="14" t="s">
        <v>134</v>
      </c>
      <c r="BM190" s="153" t="s">
        <v>324</v>
      </c>
    </row>
    <row r="191" spans="1:65" s="2" customFormat="1" ht="33" customHeight="1">
      <c r="A191" s="29"/>
      <c r="B191" s="141"/>
      <c r="C191" s="142" t="s">
        <v>325</v>
      </c>
      <c r="D191" s="142" t="s">
        <v>130</v>
      </c>
      <c r="E191" s="143" t="s">
        <v>326</v>
      </c>
      <c r="F191" s="144" t="s">
        <v>327</v>
      </c>
      <c r="G191" s="145" t="s">
        <v>143</v>
      </c>
      <c r="H191" s="146">
        <v>13.111000000000001</v>
      </c>
      <c r="I191" s="147"/>
      <c r="J191" s="146">
        <f t="shared" si="20"/>
        <v>0</v>
      </c>
      <c r="K191" s="148"/>
      <c r="L191" s="30"/>
      <c r="M191" s="149" t="s">
        <v>1</v>
      </c>
      <c r="N191" s="150" t="s">
        <v>41</v>
      </c>
      <c r="O191" s="56"/>
      <c r="P191" s="151">
        <f t="shared" si="21"/>
        <v>0</v>
      </c>
      <c r="Q191" s="151">
        <v>0</v>
      </c>
      <c r="R191" s="151">
        <f t="shared" si="22"/>
        <v>0</v>
      </c>
      <c r="S191" s="151">
        <v>0</v>
      </c>
      <c r="T191" s="152">
        <f t="shared" si="2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3" t="s">
        <v>134</v>
      </c>
      <c r="AT191" s="153" t="s">
        <v>130</v>
      </c>
      <c r="AU191" s="153" t="s">
        <v>135</v>
      </c>
      <c r="AY191" s="14" t="s">
        <v>127</v>
      </c>
      <c r="BE191" s="154">
        <f t="shared" si="24"/>
        <v>0</v>
      </c>
      <c r="BF191" s="154">
        <f t="shared" si="25"/>
        <v>0</v>
      </c>
      <c r="BG191" s="154">
        <f t="shared" si="26"/>
        <v>0</v>
      </c>
      <c r="BH191" s="154">
        <f t="shared" si="27"/>
        <v>0</v>
      </c>
      <c r="BI191" s="154">
        <f t="shared" si="28"/>
        <v>0</v>
      </c>
      <c r="BJ191" s="14" t="s">
        <v>135</v>
      </c>
      <c r="BK191" s="155">
        <f t="shared" si="29"/>
        <v>0</v>
      </c>
      <c r="BL191" s="14" t="s">
        <v>134</v>
      </c>
      <c r="BM191" s="153" t="s">
        <v>328</v>
      </c>
    </row>
    <row r="192" spans="1:65" s="12" customFormat="1" ht="25.95" customHeight="1">
      <c r="B192" s="128"/>
      <c r="D192" s="129" t="s">
        <v>74</v>
      </c>
      <c r="E192" s="130" t="s">
        <v>329</v>
      </c>
      <c r="F192" s="130" t="s">
        <v>330</v>
      </c>
      <c r="I192" s="131"/>
      <c r="J192" s="132">
        <f>BK192</f>
        <v>0</v>
      </c>
      <c r="L192" s="128"/>
      <c r="M192" s="133"/>
      <c r="N192" s="134"/>
      <c r="O192" s="134"/>
      <c r="P192" s="135">
        <f>P193+P213+P226+P231+P233+P239+P253+P266+P296+P327+P329+P334+P338+P348+P353</f>
        <v>0</v>
      </c>
      <c r="Q192" s="134"/>
      <c r="R192" s="135">
        <f>R193+R213+R226+R231+R233+R239+R253+R266+R296+R327+R329+R334+R338+R348+R353</f>
        <v>83.076968080000015</v>
      </c>
      <c r="S192" s="134"/>
      <c r="T192" s="136">
        <f>T193+T213+T226+T231+T233+T239+T253+T266+T296+T327+T329+T334+T338+T348+T353</f>
        <v>14.308747099999998</v>
      </c>
      <c r="AR192" s="129" t="s">
        <v>135</v>
      </c>
      <c r="AT192" s="137" t="s">
        <v>74</v>
      </c>
      <c r="AU192" s="137" t="s">
        <v>75</v>
      </c>
      <c r="AY192" s="129" t="s">
        <v>127</v>
      </c>
      <c r="BK192" s="138">
        <f>BK193+BK213+BK226+BK231+BK233+BK239+BK253+BK266+BK296+BK327+BK329+BK334+BK338+BK348+BK353</f>
        <v>0</v>
      </c>
    </row>
    <row r="193" spans="1:65" s="12" customFormat="1" ht="22.95" customHeight="1">
      <c r="B193" s="128"/>
      <c r="D193" s="129" t="s">
        <v>74</v>
      </c>
      <c r="E193" s="139" t="s">
        <v>331</v>
      </c>
      <c r="F193" s="139" t="s">
        <v>332</v>
      </c>
      <c r="I193" s="131"/>
      <c r="J193" s="140">
        <f>BK193</f>
        <v>0</v>
      </c>
      <c r="L193" s="128"/>
      <c r="M193" s="133"/>
      <c r="N193" s="134"/>
      <c r="O193" s="134"/>
      <c r="P193" s="135">
        <f>SUM(P194:P212)</f>
        <v>0</v>
      </c>
      <c r="Q193" s="134"/>
      <c r="R193" s="135">
        <f>SUM(R194:R212)</f>
        <v>3.0010347300000002</v>
      </c>
      <c r="S193" s="134"/>
      <c r="T193" s="136">
        <f>SUM(T194:T212)</f>
        <v>13.534289999999999</v>
      </c>
      <c r="AR193" s="129" t="s">
        <v>135</v>
      </c>
      <c r="AT193" s="137" t="s">
        <v>74</v>
      </c>
      <c r="AU193" s="137" t="s">
        <v>80</v>
      </c>
      <c r="AY193" s="129" t="s">
        <v>127</v>
      </c>
      <c r="BK193" s="138">
        <f>SUM(BK194:BK212)</f>
        <v>0</v>
      </c>
    </row>
    <row r="194" spans="1:65" s="2" customFormat="1" ht="21.75" customHeight="1">
      <c r="A194" s="29"/>
      <c r="B194" s="141"/>
      <c r="C194" s="142" t="s">
        <v>333</v>
      </c>
      <c r="D194" s="142" t="s">
        <v>130</v>
      </c>
      <c r="E194" s="143" t="s">
        <v>334</v>
      </c>
      <c r="F194" s="144" t="s">
        <v>335</v>
      </c>
      <c r="G194" s="145" t="s">
        <v>147</v>
      </c>
      <c r="H194" s="146">
        <v>622.15</v>
      </c>
      <c r="I194" s="147"/>
      <c r="J194" s="146">
        <f t="shared" ref="J194:J212" si="30">ROUND(I194*H194,3)</f>
        <v>0</v>
      </c>
      <c r="K194" s="148"/>
      <c r="L194" s="30"/>
      <c r="M194" s="149" t="s">
        <v>1</v>
      </c>
      <c r="N194" s="150" t="s">
        <v>41</v>
      </c>
      <c r="O194" s="56"/>
      <c r="P194" s="151">
        <f t="shared" ref="P194:P212" si="31">O194*H194</f>
        <v>0</v>
      </c>
      <c r="Q194" s="151">
        <v>0</v>
      </c>
      <c r="R194" s="151">
        <f t="shared" ref="R194:R212" si="32">Q194*H194</f>
        <v>0</v>
      </c>
      <c r="S194" s="151">
        <v>0</v>
      </c>
      <c r="T194" s="152">
        <f t="shared" ref="T194:T212" si="33"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3" t="s">
        <v>195</v>
      </c>
      <c r="AT194" s="153" t="s">
        <v>130</v>
      </c>
      <c r="AU194" s="153" t="s">
        <v>135</v>
      </c>
      <c r="AY194" s="14" t="s">
        <v>127</v>
      </c>
      <c r="BE194" s="154">
        <f t="shared" ref="BE194:BE212" si="34">IF(N194="základná",J194,0)</f>
        <v>0</v>
      </c>
      <c r="BF194" s="154">
        <f t="shared" ref="BF194:BF212" si="35">IF(N194="znížená",J194,0)</f>
        <v>0</v>
      </c>
      <c r="BG194" s="154">
        <f t="shared" ref="BG194:BG212" si="36">IF(N194="zákl. prenesená",J194,0)</f>
        <v>0</v>
      </c>
      <c r="BH194" s="154">
        <f t="shared" ref="BH194:BH212" si="37">IF(N194="zníž. prenesená",J194,0)</f>
        <v>0</v>
      </c>
      <c r="BI194" s="154">
        <f t="shared" ref="BI194:BI212" si="38">IF(N194="nulová",J194,0)</f>
        <v>0</v>
      </c>
      <c r="BJ194" s="14" t="s">
        <v>135</v>
      </c>
      <c r="BK194" s="155">
        <f t="shared" ref="BK194:BK212" si="39">ROUND(I194*H194,3)</f>
        <v>0</v>
      </c>
      <c r="BL194" s="14" t="s">
        <v>195</v>
      </c>
      <c r="BM194" s="153" t="s">
        <v>336</v>
      </c>
    </row>
    <row r="195" spans="1:65" s="2" customFormat="1" ht="24.15" customHeight="1">
      <c r="A195" s="29"/>
      <c r="B195" s="141"/>
      <c r="C195" s="156" t="s">
        <v>337</v>
      </c>
      <c r="D195" s="156" t="s">
        <v>205</v>
      </c>
      <c r="E195" s="157" t="s">
        <v>338</v>
      </c>
      <c r="F195" s="158" t="s">
        <v>339</v>
      </c>
      <c r="G195" s="159" t="s">
        <v>147</v>
      </c>
      <c r="H195" s="160">
        <v>715.47299999999996</v>
      </c>
      <c r="I195" s="161"/>
      <c r="J195" s="160">
        <f t="shared" si="30"/>
        <v>0</v>
      </c>
      <c r="K195" s="162"/>
      <c r="L195" s="163"/>
      <c r="M195" s="164" t="s">
        <v>1</v>
      </c>
      <c r="N195" s="165" t="s">
        <v>41</v>
      </c>
      <c r="O195" s="56"/>
      <c r="P195" s="151">
        <f t="shared" si="31"/>
        <v>0</v>
      </c>
      <c r="Q195" s="151">
        <v>6.0000000000000002E-5</v>
      </c>
      <c r="R195" s="151">
        <f t="shared" si="32"/>
        <v>4.2928379999999995E-2</v>
      </c>
      <c r="S195" s="151">
        <v>0</v>
      </c>
      <c r="T195" s="152">
        <f t="shared" si="3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3" t="s">
        <v>261</v>
      </c>
      <c r="AT195" s="153" t="s">
        <v>205</v>
      </c>
      <c r="AU195" s="153" t="s">
        <v>135</v>
      </c>
      <c r="AY195" s="14" t="s">
        <v>127</v>
      </c>
      <c r="BE195" s="154">
        <f t="shared" si="34"/>
        <v>0</v>
      </c>
      <c r="BF195" s="154">
        <f t="shared" si="35"/>
        <v>0</v>
      </c>
      <c r="BG195" s="154">
        <f t="shared" si="36"/>
        <v>0</v>
      </c>
      <c r="BH195" s="154">
        <f t="shared" si="37"/>
        <v>0</v>
      </c>
      <c r="BI195" s="154">
        <f t="shared" si="38"/>
        <v>0</v>
      </c>
      <c r="BJ195" s="14" t="s">
        <v>135</v>
      </c>
      <c r="BK195" s="155">
        <f t="shared" si="39"/>
        <v>0</v>
      </c>
      <c r="BL195" s="14" t="s">
        <v>195</v>
      </c>
      <c r="BM195" s="153" t="s">
        <v>340</v>
      </c>
    </row>
    <row r="196" spans="1:65" s="2" customFormat="1" ht="24.15" customHeight="1">
      <c r="A196" s="29"/>
      <c r="B196" s="141"/>
      <c r="C196" s="142" t="s">
        <v>341</v>
      </c>
      <c r="D196" s="142" t="s">
        <v>130</v>
      </c>
      <c r="E196" s="143" t="s">
        <v>342</v>
      </c>
      <c r="F196" s="144" t="s">
        <v>343</v>
      </c>
      <c r="G196" s="145" t="s">
        <v>147</v>
      </c>
      <c r="H196" s="146">
        <v>2151.7649999999999</v>
      </c>
      <c r="I196" s="147"/>
      <c r="J196" s="146">
        <f t="shared" si="30"/>
        <v>0</v>
      </c>
      <c r="K196" s="148"/>
      <c r="L196" s="30"/>
      <c r="M196" s="149" t="s">
        <v>1</v>
      </c>
      <c r="N196" s="150" t="s">
        <v>41</v>
      </c>
      <c r="O196" s="56"/>
      <c r="P196" s="151">
        <f t="shared" si="31"/>
        <v>0</v>
      </c>
      <c r="Q196" s="151">
        <v>0</v>
      </c>
      <c r="R196" s="151">
        <f t="shared" si="32"/>
        <v>0</v>
      </c>
      <c r="S196" s="151">
        <v>6.0000000000000001E-3</v>
      </c>
      <c r="T196" s="152">
        <f t="shared" si="33"/>
        <v>12.910589999999999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3" t="s">
        <v>195</v>
      </c>
      <c r="AT196" s="153" t="s">
        <v>130</v>
      </c>
      <c r="AU196" s="153" t="s">
        <v>135</v>
      </c>
      <c r="AY196" s="14" t="s">
        <v>127</v>
      </c>
      <c r="BE196" s="154">
        <f t="shared" si="34"/>
        <v>0</v>
      </c>
      <c r="BF196" s="154">
        <f t="shared" si="35"/>
        <v>0</v>
      </c>
      <c r="BG196" s="154">
        <f t="shared" si="36"/>
        <v>0</v>
      </c>
      <c r="BH196" s="154">
        <f t="shared" si="37"/>
        <v>0</v>
      </c>
      <c r="BI196" s="154">
        <f t="shared" si="38"/>
        <v>0</v>
      </c>
      <c r="BJ196" s="14" t="s">
        <v>135</v>
      </c>
      <c r="BK196" s="155">
        <f t="shared" si="39"/>
        <v>0</v>
      </c>
      <c r="BL196" s="14" t="s">
        <v>195</v>
      </c>
      <c r="BM196" s="153" t="s">
        <v>344</v>
      </c>
    </row>
    <row r="197" spans="1:65" s="2" customFormat="1" ht="33" customHeight="1">
      <c r="A197" s="29"/>
      <c r="B197" s="141"/>
      <c r="C197" s="142" t="s">
        <v>345</v>
      </c>
      <c r="D197" s="142" t="s">
        <v>130</v>
      </c>
      <c r="E197" s="143" t="s">
        <v>346</v>
      </c>
      <c r="F197" s="144" t="s">
        <v>347</v>
      </c>
      <c r="G197" s="145" t="s">
        <v>165</v>
      </c>
      <c r="H197" s="146">
        <v>132</v>
      </c>
      <c r="I197" s="147"/>
      <c r="J197" s="146">
        <f t="shared" si="30"/>
        <v>0</v>
      </c>
      <c r="K197" s="148"/>
      <c r="L197" s="30"/>
      <c r="M197" s="149" t="s">
        <v>1</v>
      </c>
      <c r="N197" s="150" t="s">
        <v>41</v>
      </c>
      <c r="O197" s="56"/>
      <c r="P197" s="151">
        <f t="shared" si="31"/>
        <v>0</v>
      </c>
      <c r="Q197" s="151">
        <v>3.0000000000000001E-5</v>
      </c>
      <c r="R197" s="151">
        <f t="shared" si="32"/>
        <v>3.96E-3</v>
      </c>
      <c r="S197" s="151">
        <v>0</v>
      </c>
      <c r="T197" s="152">
        <f t="shared" si="3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3" t="s">
        <v>195</v>
      </c>
      <c r="AT197" s="153" t="s">
        <v>130</v>
      </c>
      <c r="AU197" s="153" t="s">
        <v>135</v>
      </c>
      <c r="AY197" s="14" t="s">
        <v>127</v>
      </c>
      <c r="BE197" s="154">
        <f t="shared" si="34"/>
        <v>0</v>
      </c>
      <c r="BF197" s="154">
        <f t="shared" si="35"/>
        <v>0</v>
      </c>
      <c r="BG197" s="154">
        <f t="shared" si="36"/>
        <v>0</v>
      </c>
      <c r="BH197" s="154">
        <f t="shared" si="37"/>
        <v>0</v>
      </c>
      <c r="BI197" s="154">
        <f t="shared" si="38"/>
        <v>0</v>
      </c>
      <c r="BJ197" s="14" t="s">
        <v>135</v>
      </c>
      <c r="BK197" s="155">
        <f t="shared" si="39"/>
        <v>0</v>
      </c>
      <c r="BL197" s="14" t="s">
        <v>195</v>
      </c>
      <c r="BM197" s="153" t="s">
        <v>348</v>
      </c>
    </row>
    <row r="198" spans="1:65" s="2" customFormat="1" ht="16.5" customHeight="1">
      <c r="A198" s="29"/>
      <c r="B198" s="141"/>
      <c r="C198" s="156" t="s">
        <v>349</v>
      </c>
      <c r="D198" s="156" t="s">
        <v>205</v>
      </c>
      <c r="E198" s="157" t="s">
        <v>350</v>
      </c>
      <c r="F198" s="158" t="s">
        <v>351</v>
      </c>
      <c r="G198" s="159" t="s">
        <v>202</v>
      </c>
      <c r="H198" s="160">
        <v>1056</v>
      </c>
      <c r="I198" s="161"/>
      <c r="J198" s="160">
        <f t="shared" si="30"/>
        <v>0</v>
      </c>
      <c r="K198" s="162"/>
      <c r="L198" s="163"/>
      <c r="M198" s="164" t="s">
        <v>1</v>
      </c>
      <c r="N198" s="165" t="s">
        <v>41</v>
      </c>
      <c r="O198" s="56"/>
      <c r="P198" s="151">
        <f t="shared" si="31"/>
        <v>0</v>
      </c>
      <c r="Q198" s="151">
        <v>1.4999999999999999E-4</v>
      </c>
      <c r="R198" s="151">
        <f t="shared" si="32"/>
        <v>0.15839999999999999</v>
      </c>
      <c r="S198" s="151">
        <v>0</v>
      </c>
      <c r="T198" s="152">
        <f t="shared" si="3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3" t="s">
        <v>261</v>
      </c>
      <c r="AT198" s="153" t="s">
        <v>205</v>
      </c>
      <c r="AU198" s="153" t="s">
        <v>135</v>
      </c>
      <c r="AY198" s="14" t="s">
        <v>127</v>
      </c>
      <c r="BE198" s="154">
        <f t="shared" si="34"/>
        <v>0</v>
      </c>
      <c r="BF198" s="154">
        <f t="shared" si="35"/>
        <v>0</v>
      </c>
      <c r="BG198" s="154">
        <f t="shared" si="36"/>
        <v>0</v>
      </c>
      <c r="BH198" s="154">
        <f t="shared" si="37"/>
        <v>0</v>
      </c>
      <c r="BI198" s="154">
        <f t="shared" si="38"/>
        <v>0</v>
      </c>
      <c r="BJ198" s="14" t="s">
        <v>135</v>
      </c>
      <c r="BK198" s="155">
        <f t="shared" si="39"/>
        <v>0</v>
      </c>
      <c r="BL198" s="14" t="s">
        <v>195</v>
      </c>
      <c r="BM198" s="153" t="s">
        <v>352</v>
      </c>
    </row>
    <row r="199" spans="1:65" s="2" customFormat="1" ht="16.5" customHeight="1">
      <c r="A199" s="29"/>
      <c r="B199" s="141"/>
      <c r="C199" s="156" t="s">
        <v>353</v>
      </c>
      <c r="D199" s="156" t="s">
        <v>205</v>
      </c>
      <c r="E199" s="157" t="s">
        <v>354</v>
      </c>
      <c r="F199" s="158" t="s">
        <v>355</v>
      </c>
      <c r="G199" s="159" t="s">
        <v>147</v>
      </c>
      <c r="H199" s="160">
        <v>54.12</v>
      </c>
      <c r="I199" s="161"/>
      <c r="J199" s="160">
        <f t="shared" si="30"/>
        <v>0</v>
      </c>
      <c r="K199" s="162"/>
      <c r="L199" s="163"/>
      <c r="M199" s="164" t="s">
        <v>1</v>
      </c>
      <c r="N199" s="165" t="s">
        <v>41</v>
      </c>
      <c r="O199" s="56"/>
      <c r="P199" s="151">
        <f t="shared" si="31"/>
        <v>0</v>
      </c>
      <c r="Q199" s="151">
        <v>9.6799999999999994E-3</v>
      </c>
      <c r="R199" s="151">
        <f t="shared" si="32"/>
        <v>0.52388159999999995</v>
      </c>
      <c r="S199" s="151">
        <v>0</v>
      </c>
      <c r="T199" s="152">
        <f t="shared" si="3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3" t="s">
        <v>261</v>
      </c>
      <c r="AT199" s="153" t="s">
        <v>205</v>
      </c>
      <c r="AU199" s="153" t="s">
        <v>135</v>
      </c>
      <c r="AY199" s="14" t="s">
        <v>127</v>
      </c>
      <c r="BE199" s="154">
        <f t="shared" si="34"/>
        <v>0</v>
      </c>
      <c r="BF199" s="154">
        <f t="shared" si="35"/>
        <v>0</v>
      </c>
      <c r="BG199" s="154">
        <f t="shared" si="36"/>
        <v>0</v>
      </c>
      <c r="BH199" s="154">
        <f t="shared" si="37"/>
        <v>0</v>
      </c>
      <c r="BI199" s="154">
        <f t="shared" si="38"/>
        <v>0</v>
      </c>
      <c r="BJ199" s="14" t="s">
        <v>135</v>
      </c>
      <c r="BK199" s="155">
        <f t="shared" si="39"/>
        <v>0</v>
      </c>
      <c r="BL199" s="14" t="s">
        <v>195</v>
      </c>
      <c r="BM199" s="153" t="s">
        <v>356</v>
      </c>
    </row>
    <row r="200" spans="1:65" s="2" customFormat="1" ht="21.75" customHeight="1">
      <c r="A200" s="29"/>
      <c r="B200" s="141"/>
      <c r="C200" s="142" t="s">
        <v>357</v>
      </c>
      <c r="D200" s="142" t="s">
        <v>130</v>
      </c>
      <c r="E200" s="143" t="s">
        <v>358</v>
      </c>
      <c r="F200" s="144" t="s">
        <v>359</v>
      </c>
      <c r="G200" s="145" t="s">
        <v>147</v>
      </c>
      <c r="H200" s="146">
        <v>623.70000000000005</v>
      </c>
      <c r="I200" s="147"/>
      <c r="J200" s="146">
        <f t="shared" si="30"/>
        <v>0</v>
      </c>
      <c r="K200" s="148"/>
      <c r="L200" s="30"/>
      <c r="M200" s="149" t="s">
        <v>1</v>
      </c>
      <c r="N200" s="150" t="s">
        <v>41</v>
      </c>
      <c r="O200" s="56"/>
      <c r="P200" s="151">
        <f t="shared" si="31"/>
        <v>0</v>
      </c>
      <c r="Q200" s="151">
        <v>0</v>
      </c>
      <c r="R200" s="151">
        <f t="shared" si="32"/>
        <v>0</v>
      </c>
      <c r="S200" s="151">
        <v>1E-3</v>
      </c>
      <c r="T200" s="152">
        <f t="shared" si="33"/>
        <v>0.62370000000000003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53" t="s">
        <v>195</v>
      </c>
      <c r="AT200" s="153" t="s">
        <v>130</v>
      </c>
      <c r="AU200" s="153" t="s">
        <v>135</v>
      </c>
      <c r="AY200" s="14" t="s">
        <v>127</v>
      </c>
      <c r="BE200" s="154">
        <f t="shared" si="34"/>
        <v>0</v>
      </c>
      <c r="BF200" s="154">
        <f t="shared" si="35"/>
        <v>0</v>
      </c>
      <c r="BG200" s="154">
        <f t="shared" si="36"/>
        <v>0</v>
      </c>
      <c r="BH200" s="154">
        <f t="shared" si="37"/>
        <v>0</v>
      </c>
      <c r="BI200" s="154">
        <f t="shared" si="38"/>
        <v>0</v>
      </c>
      <c r="BJ200" s="14" t="s">
        <v>135</v>
      </c>
      <c r="BK200" s="155">
        <f t="shared" si="39"/>
        <v>0</v>
      </c>
      <c r="BL200" s="14" t="s">
        <v>195</v>
      </c>
      <c r="BM200" s="153" t="s">
        <v>360</v>
      </c>
    </row>
    <row r="201" spans="1:65" s="2" customFormat="1" ht="37.950000000000003" customHeight="1">
      <c r="A201" s="29"/>
      <c r="B201" s="141"/>
      <c r="C201" s="142" t="s">
        <v>361</v>
      </c>
      <c r="D201" s="142" t="s">
        <v>130</v>
      </c>
      <c r="E201" s="143" t="s">
        <v>362</v>
      </c>
      <c r="F201" s="144" t="s">
        <v>363</v>
      </c>
      <c r="G201" s="145" t="s">
        <v>147</v>
      </c>
      <c r="H201" s="146">
        <v>730.72</v>
      </c>
      <c r="I201" s="147"/>
      <c r="J201" s="146">
        <f t="shared" si="30"/>
        <v>0</v>
      </c>
      <c r="K201" s="148"/>
      <c r="L201" s="30"/>
      <c r="M201" s="149" t="s">
        <v>1</v>
      </c>
      <c r="N201" s="150" t="s">
        <v>41</v>
      </c>
      <c r="O201" s="56"/>
      <c r="P201" s="151">
        <f t="shared" si="31"/>
        <v>0</v>
      </c>
      <c r="Q201" s="151">
        <v>0</v>
      </c>
      <c r="R201" s="151">
        <f t="shared" si="32"/>
        <v>0</v>
      </c>
      <c r="S201" s="151">
        <v>0</v>
      </c>
      <c r="T201" s="152">
        <f t="shared" si="3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53" t="s">
        <v>195</v>
      </c>
      <c r="AT201" s="153" t="s">
        <v>130</v>
      </c>
      <c r="AU201" s="153" t="s">
        <v>135</v>
      </c>
      <c r="AY201" s="14" t="s">
        <v>127</v>
      </c>
      <c r="BE201" s="154">
        <f t="shared" si="34"/>
        <v>0</v>
      </c>
      <c r="BF201" s="154">
        <f t="shared" si="35"/>
        <v>0</v>
      </c>
      <c r="BG201" s="154">
        <f t="shared" si="36"/>
        <v>0</v>
      </c>
      <c r="BH201" s="154">
        <f t="shared" si="37"/>
        <v>0</v>
      </c>
      <c r="BI201" s="154">
        <f t="shared" si="38"/>
        <v>0</v>
      </c>
      <c r="BJ201" s="14" t="s">
        <v>135</v>
      </c>
      <c r="BK201" s="155">
        <f t="shared" si="39"/>
        <v>0</v>
      </c>
      <c r="BL201" s="14" t="s">
        <v>195</v>
      </c>
      <c r="BM201" s="153" t="s">
        <v>364</v>
      </c>
    </row>
    <row r="202" spans="1:65" s="2" customFormat="1" ht="16.5" customHeight="1">
      <c r="A202" s="29"/>
      <c r="B202" s="141"/>
      <c r="C202" s="156" t="s">
        <v>365</v>
      </c>
      <c r="D202" s="156" t="s">
        <v>205</v>
      </c>
      <c r="E202" s="157" t="s">
        <v>366</v>
      </c>
      <c r="F202" s="158" t="s">
        <v>367</v>
      </c>
      <c r="G202" s="159" t="s">
        <v>202</v>
      </c>
      <c r="H202" s="160">
        <v>2294.4609999999998</v>
      </c>
      <c r="I202" s="161"/>
      <c r="J202" s="160">
        <f t="shared" si="30"/>
        <v>0</v>
      </c>
      <c r="K202" s="162"/>
      <c r="L202" s="163"/>
      <c r="M202" s="164" t="s">
        <v>1</v>
      </c>
      <c r="N202" s="165" t="s">
        <v>41</v>
      </c>
      <c r="O202" s="56"/>
      <c r="P202" s="151">
        <f t="shared" si="31"/>
        <v>0</v>
      </c>
      <c r="Q202" s="151">
        <v>1.4999999999999999E-4</v>
      </c>
      <c r="R202" s="151">
        <f t="shared" si="32"/>
        <v>0.34416914999999992</v>
      </c>
      <c r="S202" s="151">
        <v>0</v>
      </c>
      <c r="T202" s="152">
        <f t="shared" si="3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53" t="s">
        <v>261</v>
      </c>
      <c r="AT202" s="153" t="s">
        <v>205</v>
      </c>
      <c r="AU202" s="153" t="s">
        <v>135</v>
      </c>
      <c r="AY202" s="14" t="s">
        <v>127</v>
      </c>
      <c r="BE202" s="154">
        <f t="shared" si="34"/>
        <v>0</v>
      </c>
      <c r="BF202" s="154">
        <f t="shared" si="35"/>
        <v>0</v>
      </c>
      <c r="BG202" s="154">
        <f t="shared" si="36"/>
        <v>0</v>
      </c>
      <c r="BH202" s="154">
        <f t="shared" si="37"/>
        <v>0</v>
      </c>
      <c r="BI202" s="154">
        <f t="shared" si="38"/>
        <v>0</v>
      </c>
      <c r="BJ202" s="14" t="s">
        <v>135</v>
      </c>
      <c r="BK202" s="155">
        <f t="shared" si="39"/>
        <v>0</v>
      </c>
      <c r="BL202" s="14" t="s">
        <v>195</v>
      </c>
      <c r="BM202" s="153" t="s">
        <v>368</v>
      </c>
    </row>
    <row r="203" spans="1:65" s="2" customFormat="1" ht="24.15" customHeight="1">
      <c r="A203" s="29"/>
      <c r="B203" s="141"/>
      <c r="C203" s="156" t="s">
        <v>369</v>
      </c>
      <c r="D203" s="156" t="s">
        <v>205</v>
      </c>
      <c r="E203" s="157" t="s">
        <v>370</v>
      </c>
      <c r="F203" s="158" t="s">
        <v>371</v>
      </c>
      <c r="G203" s="159" t="s">
        <v>147</v>
      </c>
      <c r="H203" s="160">
        <v>840.32799999999997</v>
      </c>
      <c r="I203" s="161"/>
      <c r="J203" s="160">
        <f t="shared" si="30"/>
        <v>0</v>
      </c>
      <c r="K203" s="162"/>
      <c r="L203" s="163"/>
      <c r="M203" s="164" t="s">
        <v>1</v>
      </c>
      <c r="N203" s="165" t="s">
        <v>41</v>
      </c>
      <c r="O203" s="56"/>
      <c r="P203" s="151">
        <f t="shared" si="31"/>
        <v>0</v>
      </c>
      <c r="Q203" s="151">
        <v>2.2000000000000001E-3</v>
      </c>
      <c r="R203" s="151">
        <f t="shared" si="32"/>
        <v>1.8487216</v>
      </c>
      <c r="S203" s="151">
        <v>0</v>
      </c>
      <c r="T203" s="152">
        <f t="shared" si="3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3" t="s">
        <v>261</v>
      </c>
      <c r="AT203" s="153" t="s">
        <v>205</v>
      </c>
      <c r="AU203" s="153" t="s">
        <v>135</v>
      </c>
      <c r="AY203" s="14" t="s">
        <v>127</v>
      </c>
      <c r="BE203" s="154">
        <f t="shared" si="34"/>
        <v>0</v>
      </c>
      <c r="BF203" s="154">
        <f t="shared" si="35"/>
        <v>0</v>
      </c>
      <c r="BG203" s="154">
        <f t="shared" si="36"/>
        <v>0</v>
      </c>
      <c r="BH203" s="154">
        <f t="shared" si="37"/>
        <v>0</v>
      </c>
      <c r="BI203" s="154">
        <f t="shared" si="38"/>
        <v>0</v>
      </c>
      <c r="BJ203" s="14" t="s">
        <v>135</v>
      </c>
      <c r="BK203" s="155">
        <f t="shared" si="39"/>
        <v>0</v>
      </c>
      <c r="BL203" s="14" t="s">
        <v>195</v>
      </c>
      <c r="BM203" s="153" t="s">
        <v>372</v>
      </c>
    </row>
    <row r="204" spans="1:65" s="2" customFormat="1" ht="24.15" customHeight="1">
      <c r="A204" s="29"/>
      <c r="B204" s="141"/>
      <c r="C204" s="142" t="s">
        <v>373</v>
      </c>
      <c r="D204" s="142" t="s">
        <v>130</v>
      </c>
      <c r="E204" s="143" t="s">
        <v>374</v>
      </c>
      <c r="F204" s="144" t="s">
        <v>375</v>
      </c>
      <c r="G204" s="145" t="s">
        <v>202</v>
      </c>
      <c r="H204" s="146">
        <v>8</v>
      </c>
      <c r="I204" s="147"/>
      <c r="J204" s="146">
        <f t="shared" si="30"/>
        <v>0</v>
      </c>
      <c r="K204" s="148"/>
      <c r="L204" s="30"/>
      <c r="M204" s="149" t="s">
        <v>1</v>
      </c>
      <c r="N204" s="150" t="s">
        <v>41</v>
      </c>
      <c r="O204" s="56"/>
      <c r="P204" s="151">
        <f t="shared" si="31"/>
        <v>0</v>
      </c>
      <c r="Q204" s="151">
        <v>1.8000000000000001E-4</v>
      </c>
      <c r="R204" s="151">
        <f t="shared" si="32"/>
        <v>1.4400000000000001E-3</v>
      </c>
      <c r="S204" s="151">
        <v>0</v>
      </c>
      <c r="T204" s="152">
        <f t="shared" si="3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3" t="s">
        <v>195</v>
      </c>
      <c r="AT204" s="153" t="s">
        <v>130</v>
      </c>
      <c r="AU204" s="153" t="s">
        <v>135</v>
      </c>
      <c r="AY204" s="14" t="s">
        <v>127</v>
      </c>
      <c r="BE204" s="154">
        <f t="shared" si="34"/>
        <v>0</v>
      </c>
      <c r="BF204" s="154">
        <f t="shared" si="35"/>
        <v>0</v>
      </c>
      <c r="BG204" s="154">
        <f t="shared" si="36"/>
        <v>0</v>
      </c>
      <c r="BH204" s="154">
        <f t="shared" si="37"/>
        <v>0</v>
      </c>
      <c r="BI204" s="154">
        <f t="shared" si="38"/>
        <v>0</v>
      </c>
      <c r="BJ204" s="14" t="s">
        <v>135</v>
      </c>
      <c r="BK204" s="155">
        <f t="shared" si="39"/>
        <v>0</v>
      </c>
      <c r="BL204" s="14" t="s">
        <v>195</v>
      </c>
      <c r="BM204" s="153" t="s">
        <v>376</v>
      </c>
    </row>
    <row r="205" spans="1:65" s="2" customFormat="1" ht="24.15" customHeight="1">
      <c r="A205" s="29"/>
      <c r="B205" s="141"/>
      <c r="C205" s="156" t="s">
        <v>377</v>
      </c>
      <c r="D205" s="156" t="s">
        <v>205</v>
      </c>
      <c r="E205" s="157" t="s">
        <v>378</v>
      </c>
      <c r="F205" s="158" t="s">
        <v>379</v>
      </c>
      <c r="G205" s="159" t="s">
        <v>202</v>
      </c>
      <c r="H205" s="160">
        <v>8</v>
      </c>
      <c r="I205" s="161"/>
      <c r="J205" s="160">
        <f t="shared" si="30"/>
        <v>0</v>
      </c>
      <c r="K205" s="162"/>
      <c r="L205" s="163"/>
      <c r="M205" s="164" t="s">
        <v>1</v>
      </c>
      <c r="N205" s="165" t="s">
        <v>41</v>
      </c>
      <c r="O205" s="56"/>
      <c r="P205" s="151">
        <f t="shared" si="31"/>
        <v>0</v>
      </c>
      <c r="Q205" s="151">
        <v>7.6000000000000004E-4</v>
      </c>
      <c r="R205" s="151">
        <f t="shared" si="32"/>
        <v>6.0800000000000003E-3</v>
      </c>
      <c r="S205" s="151">
        <v>0</v>
      </c>
      <c r="T205" s="152">
        <f t="shared" si="3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3" t="s">
        <v>261</v>
      </c>
      <c r="AT205" s="153" t="s">
        <v>205</v>
      </c>
      <c r="AU205" s="153" t="s">
        <v>135</v>
      </c>
      <c r="AY205" s="14" t="s">
        <v>127</v>
      </c>
      <c r="BE205" s="154">
        <f t="shared" si="34"/>
        <v>0</v>
      </c>
      <c r="BF205" s="154">
        <f t="shared" si="35"/>
        <v>0</v>
      </c>
      <c r="BG205" s="154">
        <f t="shared" si="36"/>
        <v>0</v>
      </c>
      <c r="BH205" s="154">
        <f t="shared" si="37"/>
        <v>0</v>
      </c>
      <c r="BI205" s="154">
        <f t="shared" si="38"/>
        <v>0</v>
      </c>
      <c r="BJ205" s="14" t="s">
        <v>135</v>
      </c>
      <c r="BK205" s="155">
        <f t="shared" si="39"/>
        <v>0</v>
      </c>
      <c r="BL205" s="14" t="s">
        <v>195</v>
      </c>
      <c r="BM205" s="153" t="s">
        <v>380</v>
      </c>
    </row>
    <row r="206" spans="1:65" s="2" customFormat="1" ht="24.15" customHeight="1">
      <c r="A206" s="29"/>
      <c r="B206" s="141"/>
      <c r="C206" s="156" t="s">
        <v>381</v>
      </c>
      <c r="D206" s="156" t="s">
        <v>205</v>
      </c>
      <c r="E206" s="157" t="s">
        <v>382</v>
      </c>
      <c r="F206" s="158" t="s">
        <v>383</v>
      </c>
      <c r="G206" s="159" t="s">
        <v>202</v>
      </c>
      <c r="H206" s="160">
        <v>11</v>
      </c>
      <c r="I206" s="161"/>
      <c r="J206" s="160">
        <f t="shared" si="30"/>
        <v>0</v>
      </c>
      <c r="K206" s="162"/>
      <c r="L206" s="163"/>
      <c r="M206" s="164" t="s">
        <v>1</v>
      </c>
      <c r="N206" s="165" t="s">
        <v>41</v>
      </c>
      <c r="O206" s="56"/>
      <c r="P206" s="151">
        <f t="shared" si="31"/>
        <v>0</v>
      </c>
      <c r="Q206" s="151">
        <v>8.4000000000000003E-4</v>
      </c>
      <c r="R206" s="151">
        <f t="shared" si="32"/>
        <v>9.2399999999999999E-3</v>
      </c>
      <c r="S206" s="151">
        <v>0</v>
      </c>
      <c r="T206" s="152">
        <f t="shared" si="3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53" t="s">
        <v>261</v>
      </c>
      <c r="AT206" s="153" t="s">
        <v>205</v>
      </c>
      <c r="AU206" s="153" t="s">
        <v>135</v>
      </c>
      <c r="AY206" s="14" t="s">
        <v>127</v>
      </c>
      <c r="BE206" s="154">
        <f t="shared" si="34"/>
        <v>0</v>
      </c>
      <c r="BF206" s="154">
        <f t="shared" si="35"/>
        <v>0</v>
      </c>
      <c r="BG206" s="154">
        <f t="shared" si="36"/>
        <v>0</v>
      </c>
      <c r="BH206" s="154">
        <f t="shared" si="37"/>
        <v>0</v>
      </c>
      <c r="BI206" s="154">
        <f t="shared" si="38"/>
        <v>0</v>
      </c>
      <c r="BJ206" s="14" t="s">
        <v>135</v>
      </c>
      <c r="BK206" s="155">
        <f t="shared" si="39"/>
        <v>0</v>
      </c>
      <c r="BL206" s="14" t="s">
        <v>195</v>
      </c>
      <c r="BM206" s="153" t="s">
        <v>384</v>
      </c>
    </row>
    <row r="207" spans="1:65" s="2" customFormat="1" ht="24.15" customHeight="1">
      <c r="A207" s="29"/>
      <c r="B207" s="141"/>
      <c r="C207" s="142" t="s">
        <v>385</v>
      </c>
      <c r="D207" s="142" t="s">
        <v>130</v>
      </c>
      <c r="E207" s="143" t="s">
        <v>386</v>
      </c>
      <c r="F207" s="144" t="s">
        <v>387</v>
      </c>
      <c r="G207" s="145" t="s">
        <v>165</v>
      </c>
      <c r="H207" s="146">
        <v>20.6</v>
      </c>
      <c r="I207" s="147"/>
      <c r="J207" s="146">
        <f t="shared" si="30"/>
        <v>0</v>
      </c>
      <c r="K207" s="148"/>
      <c r="L207" s="30"/>
      <c r="M207" s="149" t="s">
        <v>1</v>
      </c>
      <c r="N207" s="150" t="s">
        <v>41</v>
      </c>
      <c r="O207" s="56"/>
      <c r="P207" s="151">
        <f t="shared" si="31"/>
        <v>0</v>
      </c>
      <c r="Q207" s="151">
        <v>1.8400000000000001E-3</v>
      </c>
      <c r="R207" s="151">
        <f t="shared" si="32"/>
        <v>3.7904000000000007E-2</v>
      </c>
      <c r="S207" s="151">
        <v>0</v>
      </c>
      <c r="T207" s="152">
        <f t="shared" si="3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53" t="s">
        <v>195</v>
      </c>
      <c r="AT207" s="153" t="s">
        <v>130</v>
      </c>
      <c r="AU207" s="153" t="s">
        <v>135</v>
      </c>
      <c r="AY207" s="14" t="s">
        <v>127</v>
      </c>
      <c r="BE207" s="154">
        <f t="shared" si="34"/>
        <v>0</v>
      </c>
      <c r="BF207" s="154">
        <f t="shared" si="35"/>
        <v>0</v>
      </c>
      <c r="BG207" s="154">
        <f t="shared" si="36"/>
        <v>0</v>
      </c>
      <c r="BH207" s="154">
        <f t="shared" si="37"/>
        <v>0</v>
      </c>
      <c r="BI207" s="154">
        <f t="shared" si="38"/>
        <v>0</v>
      </c>
      <c r="BJ207" s="14" t="s">
        <v>135</v>
      </c>
      <c r="BK207" s="155">
        <f t="shared" si="39"/>
        <v>0</v>
      </c>
      <c r="BL207" s="14" t="s">
        <v>195</v>
      </c>
      <c r="BM207" s="153" t="s">
        <v>388</v>
      </c>
    </row>
    <row r="208" spans="1:65" s="2" customFormat="1" ht="24.15" customHeight="1">
      <c r="A208" s="29"/>
      <c r="B208" s="141"/>
      <c r="C208" s="142" t="s">
        <v>389</v>
      </c>
      <c r="D208" s="142" t="s">
        <v>130</v>
      </c>
      <c r="E208" s="143" t="s">
        <v>390</v>
      </c>
      <c r="F208" s="144" t="s">
        <v>391</v>
      </c>
      <c r="G208" s="145" t="s">
        <v>202</v>
      </c>
      <c r="H208" s="146">
        <v>11</v>
      </c>
      <c r="I208" s="147"/>
      <c r="J208" s="146">
        <f t="shared" si="30"/>
        <v>0</v>
      </c>
      <c r="K208" s="148"/>
      <c r="L208" s="30"/>
      <c r="M208" s="149" t="s">
        <v>1</v>
      </c>
      <c r="N208" s="150" t="s">
        <v>41</v>
      </c>
      <c r="O208" s="56"/>
      <c r="P208" s="151">
        <f t="shared" si="31"/>
        <v>0</v>
      </c>
      <c r="Q208" s="151">
        <v>1.81E-3</v>
      </c>
      <c r="R208" s="151">
        <f t="shared" si="32"/>
        <v>1.9910000000000001E-2</v>
      </c>
      <c r="S208" s="151">
        <v>0</v>
      </c>
      <c r="T208" s="152">
        <f t="shared" si="3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53" t="s">
        <v>195</v>
      </c>
      <c r="AT208" s="153" t="s">
        <v>130</v>
      </c>
      <c r="AU208" s="153" t="s">
        <v>135</v>
      </c>
      <c r="AY208" s="14" t="s">
        <v>127</v>
      </c>
      <c r="BE208" s="154">
        <f t="shared" si="34"/>
        <v>0</v>
      </c>
      <c r="BF208" s="154">
        <f t="shared" si="35"/>
        <v>0</v>
      </c>
      <c r="BG208" s="154">
        <f t="shared" si="36"/>
        <v>0</v>
      </c>
      <c r="BH208" s="154">
        <f t="shared" si="37"/>
        <v>0</v>
      </c>
      <c r="BI208" s="154">
        <f t="shared" si="38"/>
        <v>0</v>
      </c>
      <c r="BJ208" s="14" t="s">
        <v>135</v>
      </c>
      <c r="BK208" s="155">
        <f t="shared" si="39"/>
        <v>0</v>
      </c>
      <c r="BL208" s="14" t="s">
        <v>195</v>
      </c>
      <c r="BM208" s="153" t="s">
        <v>392</v>
      </c>
    </row>
    <row r="209" spans="1:65" s="2" customFormat="1" ht="24.15" customHeight="1">
      <c r="A209" s="29"/>
      <c r="B209" s="141"/>
      <c r="C209" s="156" t="s">
        <v>393</v>
      </c>
      <c r="D209" s="156" t="s">
        <v>205</v>
      </c>
      <c r="E209" s="157" t="s">
        <v>394</v>
      </c>
      <c r="F209" s="158" t="s">
        <v>395</v>
      </c>
      <c r="G209" s="159" t="s">
        <v>202</v>
      </c>
      <c r="H209" s="160">
        <v>11</v>
      </c>
      <c r="I209" s="161"/>
      <c r="J209" s="160">
        <f t="shared" si="30"/>
        <v>0</v>
      </c>
      <c r="K209" s="162"/>
      <c r="L209" s="163"/>
      <c r="M209" s="164" t="s">
        <v>1</v>
      </c>
      <c r="N209" s="165" t="s">
        <v>41</v>
      </c>
      <c r="O209" s="56"/>
      <c r="P209" s="151">
        <f t="shared" si="31"/>
        <v>0</v>
      </c>
      <c r="Q209" s="151">
        <v>4.0000000000000002E-4</v>
      </c>
      <c r="R209" s="151">
        <f t="shared" si="32"/>
        <v>4.4000000000000003E-3</v>
      </c>
      <c r="S209" s="151">
        <v>0</v>
      </c>
      <c r="T209" s="152">
        <f t="shared" si="3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53" t="s">
        <v>261</v>
      </c>
      <c r="AT209" s="153" t="s">
        <v>205</v>
      </c>
      <c r="AU209" s="153" t="s">
        <v>135</v>
      </c>
      <c r="AY209" s="14" t="s">
        <v>127</v>
      </c>
      <c r="BE209" s="154">
        <f t="shared" si="34"/>
        <v>0</v>
      </c>
      <c r="BF209" s="154">
        <f t="shared" si="35"/>
        <v>0</v>
      </c>
      <c r="BG209" s="154">
        <f t="shared" si="36"/>
        <v>0</v>
      </c>
      <c r="BH209" s="154">
        <f t="shared" si="37"/>
        <v>0</v>
      </c>
      <c r="BI209" s="154">
        <f t="shared" si="38"/>
        <v>0</v>
      </c>
      <c r="BJ209" s="14" t="s">
        <v>135</v>
      </c>
      <c r="BK209" s="155">
        <f t="shared" si="39"/>
        <v>0</v>
      </c>
      <c r="BL209" s="14" t="s">
        <v>195</v>
      </c>
      <c r="BM209" s="153" t="s">
        <v>396</v>
      </c>
    </row>
    <row r="210" spans="1:65" s="2" customFormat="1" ht="24.15" customHeight="1">
      <c r="A210" s="29"/>
      <c r="B210" s="141"/>
      <c r="C210" s="142" t="s">
        <v>397</v>
      </c>
      <c r="D210" s="142" t="s">
        <v>130</v>
      </c>
      <c r="E210" s="143" t="s">
        <v>398</v>
      </c>
      <c r="F210" s="144" t="s">
        <v>399</v>
      </c>
      <c r="G210" s="145" t="s">
        <v>400</v>
      </c>
      <c r="H210" s="147"/>
      <c r="I210" s="147"/>
      <c r="J210" s="146">
        <f t="shared" si="30"/>
        <v>0</v>
      </c>
      <c r="K210" s="148"/>
      <c r="L210" s="30"/>
      <c r="M210" s="149" t="s">
        <v>1</v>
      </c>
      <c r="N210" s="150" t="s">
        <v>41</v>
      </c>
      <c r="O210" s="56"/>
      <c r="P210" s="151">
        <f t="shared" si="31"/>
        <v>0</v>
      </c>
      <c r="Q210" s="151">
        <v>0</v>
      </c>
      <c r="R210" s="151">
        <f t="shared" si="32"/>
        <v>0</v>
      </c>
      <c r="S210" s="151">
        <v>0</v>
      </c>
      <c r="T210" s="152">
        <f t="shared" si="3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3" t="s">
        <v>195</v>
      </c>
      <c r="AT210" s="153" t="s">
        <v>130</v>
      </c>
      <c r="AU210" s="153" t="s">
        <v>135</v>
      </c>
      <c r="AY210" s="14" t="s">
        <v>127</v>
      </c>
      <c r="BE210" s="154">
        <f t="shared" si="34"/>
        <v>0</v>
      </c>
      <c r="BF210" s="154">
        <f t="shared" si="35"/>
        <v>0</v>
      </c>
      <c r="BG210" s="154">
        <f t="shared" si="36"/>
        <v>0</v>
      </c>
      <c r="BH210" s="154">
        <f t="shared" si="37"/>
        <v>0</v>
      </c>
      <c r="BI210" s="154">
        <f t="shared" si="38"/>
        <v>0</v>
      </c>
      <c r="BJ210" s="14" t="s">
        <v>135</v>
      </c>
      <c r="BK210" s="155">
        <f t="shared" si="39"/>
        <v>0</v>
      </c>
      <c r="BL210" s="14" t="s">
        <v>195</v>
      </c>
      <c r="BM210" s="153" t="s">
        <v>401</v>
      </c>
    </row>
    <row r="211" spans="1:65" s="2" customFormat="1" ht="33" customHeight="1">
      <c r="A211" s="29"/>
      <c r="B211" s="141"/>
      <c r="C211" s="142" t="s">
        <v>402</v>
      </c>
      <c r="D211" s="142" t="s">
        <v>130</v>
      </c>
      <c r="E211" s="143" t="s">
        <v>403</v>
      </c>
      <c r="F211" s="144" t="s">
        <v>404</v>
      </c>
      <c r="G211" s="145" t="s">
        <v>400</v>
      </c>
      <c r="H211" s="147"/>
      <c r="I211" s="147"/>
      <c r="J211" s="146">
        <f t="shared" si="30"/>
        <v>0</v>
      </c>
      <c r="K211" s="148"/>
      <c r="L211" s="30"/>
      <c r="M211" s="149" t="s">
        <v>1</v>
      </c>
      <c r="N211" s="150" t="s">
        <v>41</v>
      </c>
      <c r="O211" s="56"/>
      <c r="P211" s="151">
        <f t="shared" si="31"/>
        <v>0</v>
      </c>
      <c r="Q211" s="151">
        <v>0</v>
      </c>
      <c r="R211" s="151">
        <f t="shared" si="32"/>
        <v>0</v>
      </c>
      <c r="S211" s="151">
        <v>0</v>
      </c>
      <c r="T211" s="152">
        <f t="shared" si="3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53" t="s">
        <v>195</v>
      </c>
      <c r="AT211" s="153" t="s">
        <v>130</v>
      </c>
      <c r="AU211" s="153" t="s">
        <v>135</v>
      </c>
      <c r="AY211" s="14" t="s">
        <v>127</v>
      </c>
      <c r="BE211" s="154">
        <f t="shared" si="34"/>
        <v>0</v>
      </c>
      <c r="BF211" s="154">
        <f t="shared" si="35"/>
        <v>0</v>
      </c>
      <c r="BG211" s="154">
        <f t="shared" si="36"/>
        <v>0</v>
      </c>
      <c r="BH211" s="154">
        <f t="shared" si="37"/>
        <v>0</v>
      </c>
      <c r="BI211" s="154">
        <f t="shared" si="38"/>
        <v>0</v>
      </c>
      <c r="BJ211" s="14" t="s">
        <v>135</v>
      </c>
      <c r="BK211" s="155">
        <f t="shared" si="39"/>
        <v>0</v>
      </c>
      <c r="BL211" s="14" t="s">
        <v>195</v>
      </c>
      <c r="BM211" s="153" t="s">
        <v>405</v>
      </c>
    </row>
    <row r="212" spans="1:65" s="2" customFormat="1" ht="33" customHeight="1">
      <c r="A212" s="29"/>
      <c r="B212" s="141"/>
      <c r="C212" s="142" t="s">
        <v>406</v>
      </c>
      <c r="D212" s="142" t="s">
        <v>130</v>
      </c>
      <c r="E212" s="143" t="s">
        <v>407</v>
      </c>
      <c r="F212" s="144" t="s">
        <v>408</v>
      </c>
      <c r="G212" s="145" t="s">
        <v>400</v>
      </c>
      <c r="H212" s="147"/>
      <c r="I212" s="147"/>
      <c r="J212" s="146">
        <f t="shared" si="30"/>
        <v>0</v>
      </c>
      <c r="K212" s="148"/>
      <c r="L212" s="30"/>
      <c r="M212" s="149" t="s">
        <v>1</v>
      </c>
      <c r="N212" s="150" t="s">
        <v>41</v>
      </c>
      <c r="O212" s="56"/>
      <c r="P212" s="151">
        <f t="shared" si="31"/>
        <v>0</v>
      </c>
      <c r="Q212" s="151">
        <v>0</v>
      </c>
      <c r="R212" s="151">
        <f t="shared" si="32"/>
        <v>0</v>
      </c>
      <c r="S212" s="151">
        <v>0</v>
      </c>
      <c r="T212" s="152">
        <f t="shared" si="3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53" t="s">
        <v>195</v>
      </c>
      <c r="AT212" s="153" t="s">
        <v>130</v>
      </c>
      <c r="AU212" s="153" t="s">
        <v>135</v>
      </c>
      <c r="AY212" s="14" t="s">
        <v>127</v>
      </c>
      <c r="BE212" s="154">
        <f t="shared" si="34"/>
        <v>0</v>
      </c>
      <c r="BF212" s="154">
        <f t="shared" si="35"/>
        <v>0</v>
      </c>
      <c r="BG212" s="154">
        <f t="shared" si="36"/>
        <v>0</v>
      </c>
      <c r="BH212" s="154">
        <f t="shared" si="37"/>
        <v>0</v>
      </c>
      <c r="BI212" s="154">
        <f t="shared" si="38"/>
        <v>0</v>
      </c>
      <c r="BJ212" s="14" t="s">
        <v>135</v>
      </c>
      <c r="BK212" s="155">
        <f t="shared" si="39"/>
        <v>0</v>
      </c>
      <c r="BL212" s="14" t="s">
        <v>195</v>
      </c>
      <c r="BM212" s="153" t="s">
        <v>409</v>
      </c>
    </row>
    <row r="213" spans="1:65" s="12" customFormat="1" ht="22.95" customHeight="1">
      <c r="B213" s="128"/>
      <c r="D213" s="129" t="s">
        <v>74</v>
      </c>
      <c r="E213" s="139" t="s">
        <v>410</v>
      </c>
      <c r="F213" s="139" t="s">
        <v>411</v>
      </c>
      <c r="I213" s="131"/>
      <c r="J213" s="140">
        <f>BK213</f>
        <v>0</v>
      </c>
      <c r="L213" s="128"/>
      <c r="M213" s="133"/>
      <c r="N213" s="134"/>
      <c r="O213" s="134"/>
      <c r="P213" s="135">
        <f>SUM(P214:P225)</f>
        <v>0</v>
      </c>
      <c r="Q213" s="134"/>
      <c r="R213" s="135">
        <f>SUM(R214:R225)</f>
        <v>12.37810554</v>
      </c>
      <c r="S213" s="134"/>
      <c r="T213" s="136">
        <f>SUM(T214:T225)</f>
        <v>0</v>
      </c>
      <c r="AR213" s="129" t="s">
        <v>135</v>
      </c>
      <c r="AT213" s="137" t="s">
        <v>74</v>
      </c>
      <c r="AU213" s="137" t="s">
        <v>80</v>
      </c>
      <c r="AY213" s="129" t="s">
        <v>127</v>
      </c>
      <c r="BK213" s="138">
        <f>SUM(BK214:BK225)</f>
        <v>0</v>
      </c>
    </row>
    <row r="214" spans="1:65" s="2" customFormat="1" ht="16.5" customHeight="1">
      <c r="A214" s="29"/>
      <c r="B214" s="141"/>
      <c r="C214" s="142" t="s">
        <v>412</v>
      </c>
      <c r="D214" s="142" t="s">
        <v>130</v>
      </c>
      <c r="E214" s="143" t="s">
        <v>413</v>
      </c>
      <c r="F214" s="144" t="s">
        <v>414</v>
      </c>
      <c r="G214" s="145" t="s">
        <v>147</v>
      </c>
      <c r="H214" s="146">
        <v>540</v>
      </c>
      <c r="I214" s="147"/>
      <c r="J214" s="146">
        <f t="shared" ref="J214:J225" si="40">ROUND(I214*H214,3)</f>
        <v>0</v>
      </c>
      <c r="K214" s="148"/>
      <c r="L214" s="30"/>
      <c r="M214" s="149" t="s">
        <v>1</v>
      </c>
      <c r="N214" s="150" t="s">
        <v>41</v>
      </c>
      <c r="O214" s="56"/>
      <c r="P214" s="151">
        <f t="shared" ref="P214:P225" si="41">O214*H214</f>
        <v>0</v>
      </c>
      <c r="Q214" s="151">
        <v>0</v>
      </c>
      <c r="R214" s="151">
        <f t="shared" ref="R214:R225" si="42">Q214*H214</f>
        <v>0</v>
      </c>
      <c r="S214" s="151">
        <v>0</v>
      </c>
      <c r="T214" s="152">
        <f t="shared" ref="T214:T225" si="43">S214*H214</f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53" t="s">
        <v>195</v>
      </c>
      <c r="AT214" s="153" t="s">
        <v>130</v>
      </c>
      <c r="AU214" s="153" t="s">
        <v>135</v>
      </c>
      <c r="AY214" s="14" t="s">
        <v>127</v>
      </c>
      <c r="BE214" s="154">
        <f t="shared" ref="BE214:BE225" si="44">IF(N214="základná",J214,0)</f>
        <v>0</v>
      </c>
      <c r="BF214" s="154">
        <f t="shared" ref="BF214:BF225" si="45">IF(N214="znížená",J214,0)</f>
        <v>0</v>
      </c>
      <c r="BG214" s="154">
        <f t="shared" ref="BG214:BG225" si="46">IF(N214="zákl. prenesená",J214,0)</f>
        <v>0</v>
      </c>
      <c r="BH214" s="154">
        <f t="shared" ref="BH214:BH225" si="47">IF(N214="zníž. prenesená",J214,0)</f>
        <v>0</v>
      </c>
      <c r="BI214" s="154">
        <f t="shared" ref="BI214:BI225" si="48">IF(N214="nulová",J214,0)</f>
        <v>0</v>
      </c>
      <c r="BJ214" s="14" t="s">
        <v>135</v>
      </c>
      <c r="BK214" s="155">
        <f t="shared" ref="BK214:BK225" si="49">ROUND(I214*H214,3)</f>
        <v>0</v>
      </c>
      <c r="BL214" s="14" t="s">
        <v>195</v>
      </c>
      <c r="BM214" s="153" t="s">
        <v>415</v>
      </c>
    </row>
    <row r="215" spans="1:65" s="2" customFormat="1" ht="16.5" customHeight="1">
      <c r="A215" s="29"/>
      <c r="B215" s="141"/>
      <c r="C215" s="156" t="s">
        <v>416</v>
      </c>
      <c r="D215" s="156" t="s">
        <v>205</v>
      </c>
      <c r="E215" s="157" t="s">
        <v>417</v>
      </c>
      <c r="F215" s="158" t="s">
        <v>418</v>
      </c>
      <c r="G215" s="159" t="s">
        <v>147</v>
      </c>
      <c r="H215" s="160">
        <v>567</v>
      </c>
      <c r="I215" s="161"/>
      <c r="J215" s="160">
        <f t="shared" si="40"/>
        <v>0</v>
      </c>
      <c r="K215" s="162"/>
      <c r="L215" s="163"/>
      <c r="M215" s="164" t="s">
        <v>1</v>
      </c>
      <c r="N215" s="165" t="s">
        <v>41</v>
      </c>
      <c r="O215" s="56"/>
      <c r="P215" s="151">
        <f t="shared" si="41"/>
        <v>0</v>
      </c>
      <c r="Q215" s="151">
        <v>5.0000000000000001E-4</v>
      </c>
      <c r="R215" s="151">
        <f t="shared" si="42"/>
        <v>0.28350000000000003</v>
      </c>
      <c r="S215" s="151">
        <v>0</v>
      </c>
      <c r="T215" s="152">
        <f t="shared" si="4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53" t="s">
        <v>261</v>
      </c>
      <c r="AT215" s="153" t="s">
        <v>205</v>
      </c>
      <c r="AU215" s="153" t="s">
        <v>135</v>
      </c>
      <c r="AY215" s="14" t="s">
        <v>127</v>
      </c>
      <c r="BE215" s="154">
        <f t="shared" si="44"/>
        <v>0</v>
      </c>
      <c r="BF215" s="154">
        <f t="shared" si="45"/>
        <v>0</v>
      </c>
      <c r="BG215" s="154">
        <f t="shared" si="46"/>
        <v>0</v>
      </c>
      <c r="BH215" s="154">
        <f t="shared" si="47"/>
        <v>0</v>
      </c>
      <c r="BI215" s="154">
        <f t="shared" si="48"/>
        <v>0</v>
      </c>
      <c r="BJ215" s="14" t="s">
        <v>135</v>
      </c>
      <c r="BK215" s="155">
        <f t="shared" si="49"/>
        <v>0</v>
      </c>
      <c r="BL215" s="14" t="s">
        <v>195</v>
      </c>
      <c r="BM215" s="153" t="s">
        <v>419</v>
      </c>
    </row>
    <row r="216" spans="1:65" s="2" customFormat="1" ht="24.15" customHeight="1">
      <c r="A216" s="29"/>
      <c r="B216" s="141"/>
      <c r="C216" s="142" t="s">
        <v>420</v>
      </c>
      <c r="D216" s="142" t="s">
        <v>130</v>
      </c>
      <c r="E216" s="143" t="s">
        <v>421</v>
      </c>
      <c r="F216" s="144" t="s">
        <v>422</v>
      </c>
      <c r="G216" s="145" t="s">
        <v>147</v>
      </c>
      <c r="H216" s="146">
        <v>622.15</v>
      </c>
      <c r="I216" s="147"/>
      <c r="J216" s="146">
        <f t="shared" si="40"/>
        <v>0</v>
      </c>
      <c r="K216" s="148"/>
      <c r="L216" s="30"/>
      <c r="M216" s="149" t="s">
        <v>1</v>
      </c>
      <c r="N216" s="150" t="s">
        <v>41</v>
      </c>
      <c r="O216" s="56"/>
      <c r="P216" s="151">
        <f t="shared" si="41"/>
        <v>0</v>
      </c>
      <c r="Q216" s="151">
        <v>0</v>
      </c>
      <c r="R216" s="151">
        <f t="shared" si="42"/>
        <v>0</v>
      </c>
      <c r="S216" s="151">
        <v>0</v>
      </c>
      <c r="T216" s="152">
        <f t="shared" si="4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53" t="s">
        <v>195</v>
      </c>
      <c r="AT216" s="153" t="s">
        <v>130</v>
      </c>
      <c r="AU216" s="153" t="s">
        <v>135</v>
      </c>
      <c r="AY216" s="14" t="s">
        <v>127</v>
      </c>
      <c r="BE216" s="154">
        <f t="shared" si="44"/>
        <v>0</v>
      </c>
      <c r="BF216" s="154">
        <f t="shared" si="45"/>
        <v>0</v>
      </c>
      <c r="BG216" s="154">
        <f t="shared" si="46"/>
        <v>0</v>
      </c>
      <c r="BH216" s="154">
        <f t="shared" si="47"/>
        <v>0</v>
      </c>
      <c r="BI216" s="154">
        <f t="shared" si="48"/>
        <v>0</v>
      </c>
      <c r="BJ216" s="14" t="s">
        <v>135</v>
      </c>
      <c r="BK216" s="155">
        <f t="shared" si="49"/>
        <v>0</v>
      </c>
      <c r="BL216" s="14" t="s">
        <v>195</v>
      </c>
      <c r="BM216" s="153" t="s">
        <v>423</v>
      </c>
    </row>
    <row r="217" spans="1:65" s="2" customFormat="1" ht="21.75" customHeight="1">
      <c r="A217" s="29"/>
      <c r="B217" s="141"/>
      <c r="C217" s="156" t="s">
        <v>424</v>
      </c>
      <c r="D217" s="156" t="s">
        <v>205</v>
      </c>
      <c r="E217" s="157" t="s">
        <v>425</v>
      </c>
      <c r="F217" s="158" t="s">
        <v>426</v>
      </c>
      <c r="G217" s="159" t="s">
        <v>147</v>
      </c>
      <c r="H217" s="160">
        <v>1265.4000000000001</v>
      </c>
      <c r="I217" s="161"/>
      <c r="J217" s="160">
        <f t="shared" si="40"/>
        <v>0</v>
      </c>
      <c r="K217" s="162"/>
      <c r="L217" s="163"/>
      <c r="M217" s="164" t="s">
        <v>1</v>
      </c>
      <c r="N217" s="165" t="s">
        <v>41</v>
      </c>
      <c r="O217" s="56"/>
      <c r="P217" s="151">
        <f t="shared" si="41"/>
        <v>0</v>
      </c>
      <c r="Q217" s="151">
        <v>6.0000000000000001E-3</v>
      </c>
      <c r="R217" s="151">
        <f t="shared" si="42"/>
        <v>7.5924000000000005</v>
      </c>
      <c r="S217" s="151">
        <v>0</v>
      </c>
      <c r="T217" s="152">
        <f t="shared" si="4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53" t="s">
        <v>261</v>
      </c>
      <c r="AT217" s="153" t="s">
        <v>205</v>
      </c>
      <c r="AU217" s="153" t="s">
        <v>135</v>
      </c>
      <c r="AY217" s="14" t="s">
        <v>127</v>
      </c>
      <c r="BE217" s="154">
        <f t="shared" si="44"/>
        <v>0</v>
      </c>
      <c r="BF217" s="154">
        <f t="shared" si="45"/>
        <v>0</v>
      </c>
      <c r="BG217" s="154">
        <f t="shared" si="46"/>
        <v>0</v>
      </c>
      <c r="BH217" s="154">
        <f t="shared" si="47"/>
        <v>0</v>
      </c>
      <c r="BI217" s="154">
        <f t="shared" si="48"/>
        <v>0</v>
      </c>
      <c r="BJ217" s="14" t="s">
        <v>135</v>
      </c>
      <c r="BK217" s="155">
        <f t="shared" si="49"/>
        <v>0</v>
      </c>
      <c r="BL217" s="14" t="s">
        <v>195</v>
      </c>
      <c r="BM217" s="153" t="s">
        <v>427</v>
      </c>
    </row>
    <row r="218" spans="1:65" s="2" customFormat="1" ht="24.15" customHeight="1">
      <c r="A218" s="29"/>
      <c r="B218" s="141"/>
      <c r="C218" s="142" t="s">
        <v>428</v>
      </c>
      <c r="D218" s="142" t="s">
        <v>130</v>
      </c>
      <c r="E218" s="143" t="s">
        <v>429</v>
      </c>
      <c r="F218" s="144" t="s">
        <v>430</v>
      </c>
      <c r="G218" s="145" t="s">
        <v>147</v>
      </c>
      <c r="H218" s="146">
        <v>540</v>
      </c>
      <c r="I218" s="147"/>
      <c r="J218" s="146">
        <f t="shared" si="40"/>
        <v>0</v>
      </c>
      <c r="K218" s="148"/>
      <c r="L218" s="30"/>
      <c r="M218" s="149" t="s">
        <v>1</v>
      </c>
      <c r="N218" s="150" t="s">
        <v>41</v>
      </c>
      <c r="O218" s="56"/>
      <c r="P218" s="151">
        <f t="shared" si="41"/>
        <v>0</v>
      </c>
      <c r="Q218" s="151">
        <v>0</v>
      </c>
      <c r="R218" s="151">
        <f t="shared" si="42"/>
        <v>0</v>
      </c>
      <c r="S218" s="151">
        <v>0</v>
      </c>
      <c r="T218" s="152">
        <f t="shared" si="4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53" t="s">
        <v>195</v>
      </c>
      <c r="AT218" s="153" t="s">
        <v>130</v>
      </c>
      <c r="AU218" s="153" t="s">
        <v>135</v>
      </c>
      <c r="AY218" s="14" t="s">
        <v>127</v>
      </c>
      <c r="BE218" s="154">
        <f t="shared" si="44"/>
        <v>0</v>
      </c>
      <c r="BF218" s="154">
        <f t="shared" si="45"/>
        <v>0</v>
      </c>
      <c r="BG218" s="154">
        <f t="shared" si="46"/>
        <v>0</v>
      </c>
      <c r="BH218" s="154">
        <f t="shared" si="47"/>
        <v>0</v>
      </c>
      <c r="BI218" s="154">
        <f t="shared" si="48"/>
        <v>0</v>
      </c>
      <c r="BJ218" s="14" t="s">
        <v>135</v>
      </c>
      <c r="BK218" s="155">
        <f t="shared" si="49"/>
        <v>0</v>
      </c>
      <c r="BL218" s="14" t="s">
        <v>195</v>
      </c>
      <c r="BM218" s="153" t="s">
        <v>431</v>
      </c>
    </row>
    <row r="219" spans="1:65" s="2" customFormat="1" ht="24.15" customHeight="1">
      <c r="A219" s="29"/>
      <c r="B219" s="141"/>
      <c r="C219" s="156" t="s">
        <v>432</v>
      </c>
      <c r="D219" s="156" t="s">
        <v>205</v>
      </c>
      <c r="E219" s="157" t="s">
        <v>433</v>
      </c>
      <c r="F219" s="158" t="s">
        <v>434</v>
      </c>
      <c r="G219" s="159" t="s">
        <v>147</v>
      </c>
      <c r="H219" s="160">
        <v>550.79999999999995</v>
      </c>
      <c r="I219" s="161"/>
      <c r="J219" s="160">
        <f t="shared" si="40"/>
        <v>0</v>
      </c>
      <c r="K219" s="162"/>
      <c r="L219" s="163"/>
      <c r="M219" s="164" t="s">
        <v>1</v>
      </c>
      <c r="N219" s="165" t="s">
        <v>41</v>
      </c>
      <c r="O219" s="56"/>
      <c r="P219" s="151">
        <f t="shared" si="41"/>
        <v>0</v>
      </c>
      <c r="Q219" s="151">
        <v>2.5999999999999999E-3</v>
      </c>
      <c r="R219" s="151">
        <f t="shared" si="42"/>
        <v>1.4320799999999998</v>
      </c>
      <c r="S219" s="151">
        <v>0</v>
      </c>
      <c r="T219" s="152">
        <f t="shared" si="4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53" t="s">
        <v>261</v>
      </c>
      <c r="AT219" s="153" t="s">
        <v>205</v>
      </c>
      <c r="AU219" s="153" t="s">
        <v>135</v>
      </c>
      <c r="AY219" s="14" t="s">
        <v>127</v>
      </c>
      <c r="BE219" s="154">
        <f t="shared" si="44"/>
        <v>0</v>
      </c>
      <c r="BF219" s="154">
        <f t="shared" si="45"/>
        <v>0</v>
      </c>
      <c r="BG219" s="154">
        <f t="shared" si="46"/>
        <v>0</v>
      </c>
      <c r="BH219" s="154">
        <f t="shared" si="47"/>
        <v>0</v>
      </c>
      <c r="BI219" s="154">
        <f t="shared" si="48"/>
        <v>0</v>
      </c>
      <c r="BJ219" s="14" t="s">
        <v>135</v>
      </c>
      <c r="BK219" s="155">
        <f t="shared" si="49"/>
        <v>0</v>
      </c>
      <c r="BL219" s="14" t="s">
        <v>195</v>
      </c>
      <c r="BM219" s="153" t="s">
        <v>435</v>
      </c>
    </row>
    <row r="220" spans="1:65" s="2" customFormat="1" ht="24.15" customHeight="1">
      <c r="A220" s="29"/>
      <c r="B220" s="141"/>
      <c r="C220" s="142" t="s">
        <v>436</v>
      </c>
      <c r="D220" s="142" t="s">
        <v>130</v>
      </c>
      <c r="E220" s="143" t="s">
        <v>437</v>
      </c>
      <c r="F220" s="144" t="s">
        <v>430</v>
      </c>
      <c r="G220" s="145" t="s">
        <v>147</v>
      </c>
      <c r="H220" s="146">
        <v>290</v>
      </c>
      <c r="I220" s="147"/>
      <c r="J220" s="146">
        <f t="shared" si="40"/>
        <v>0</v>
      </c>
      <c r="K220" s="148"/>
      <c r="L220" s="30"/>
      <c r="M220" s="149" t="s">
        <v>1</v>
      </c>
      <c r="N220" s="150" t="s">
        <v>41</v>
      </c>
      <c r="O220" s="56"/>
      <c r="P220" s="151">
        <f t="shared" si="41"/>
        <v>0</v>
      </c>
      <c r="Q220" s="151">
        <v>0</v>
      </c>
      <c r="R220" s="151">
        <f t="shared" si="42"/>
        <v>0</v>
      </c>
      <c r="S220" s="151">
        <v>0</v>
      </c>
      <c r="T220" s="152">
        <f t="shared" si="4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53" t="s">
        <v>195</v>
      </c>
      <c r="AT220" s="153" t="s">
        <v>130</v>
      </c>
      <c r="AU220" s="153" t="s">
        <v>135</v>
      </c>
      <c r="AY220" s="14" t="s">
        <v>127</v>
      </c>
      <c r="BE220" s="154">
        <f t="shared" si="44"/>
        <v>0</v>
      </c>
      <c r="BF220" s="154">
        <f t="shared" si="45"/>
        <v>0</v>
      </c>
      <c r="BG220" s="154">
        <f t="shared" si="46"/>
        <v>0</v>
      </c>
      <c r="BH220" s="154">
        <f t="shared" si="47"/>
        <v>0</v>
      </c>
      <c r="BI220" s="154">
        <f t="shared" si="48"/>
        <v>0</v>
      </c>
      <c r="BJ220" s="14" t="s">
        <v>135</v>
      </c>
      <c r="BK220" s="155">
        <f t="shared" si="49"/>
        <v>0</v>
      </c>
      <c r="BL220" s="14" t="s">
        <v>195</v>
      </c>
      <c r="BM220" s="153" t="s">
        <v>438</v>
      </c>
    </row>
    <row r="221" spans="1:65" s="2" customFormat="1" ht="24.15" customHeight="1">
      <c r="A221" s="29"/>
      <c r="B221" s="141"/>
      <c r="C221" s="156" t="s">
        <v>439</v>
      </c>
      <c r="D221" s="156" t="s">
        <v>205</v>
      </c>
      <c r="E221" s="157" t="s">
        <v>440</v>
      </c>
      <c r="F221" s="158" t="s">
        <v>441</v>
      </c>
      <c r="G221" s="159" t="s">
        <v>147</v>
      </c>
      <c r="H221" s="160">
        <v>295.8</v>
      </c>
      <c r="I221" s="161"/>
      <c r="J221" s="160">
        <f t="shared" si="40"/>
        <v>0</v>
      </c>
      <c r="K221" s="162"/>
      <c r="L221" s="163"/>
      <c r="M221" s="164" t="s">
        <v>1</v>
      </c>
      <c r="N221" s="165" t="s">
        <v>41</v>
      </c>
      <c r="O221" s="56"/>
      <c r="P221" s="151">
        <f t="shared" si="41"/>
        <v>0</v>
      </c>
      <c r="Q221" s="151">
        <v>2.3999999999999998E-3</v>
      </c>
      <c r="R221" s="151">
        <f t="shared" si="42"/>
        <v>0.70992</v>
      </c>
      <c r="S221" s="151">
        <v>0</v>
      </c>
      <c r="T221" s="152">
        <f t="shared" si="4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53" t="s">
        <v>261</v>
      </c>
      <c r="AT221" s="153" t="s">
        <v>205</v>
      </c>
      <c r="AU221" s="153" t="s">
        <v>135</v>
      </c>
      <c r="AY221" s="14" t="s">
        <v>127</v>
      </c>
      <c r="BE221" s="154">
        <f t="shared" si="44"/>
        <v>0</v>
      </c>
      <c r="BF221" s="154">
        <f t="shared" si="45"/>
        <v>0</v>
      </c>
      <c r="BG221" s="154">
        <f t="shared" si="46"/>
        <v>0</v>
      </c>
      <c r="BH221" s="154">
        <f t="shared" si="47"/>
        <v>0</v>
      </c>
      <c r="BI221" s="154">
        <f t="shared" si="48"/>
        <v>0</v>
      </c>
      <c r="BJ221" s="14" t="s">
        <v>135</v>
      </c>
      <c r="BK221" s="155">
        <f t="shared" si="49"/>
        <v>0</v>
      </c>
      <c r="BL221" s="14" t="s">
        <v>195</v>
      </c>
      <c r="BM221" s="153" t="s">
        <v>442</v>
      </c>
    </row>
    <row r="222" spans="1:65" s="2" customFormat="1" ht="24.15" customHeight="1">
      <c r="A222" s="29"/>
      <c r="B222" s="141"/>
      <c r="C222" s="142" t="s">
        <v>443</v>
      </c>
      <c r="D222" s="142" t="s">
        <v>130</v>
      </c>
      <c r="E222" s="143" t="s">
        <v>444</v>
      </c>
      <c r="F222" s="144" t="s">
        <v>445</v>
      </c>
      <c r="G222" s="145" t="s">
        <v>147</v>
      </c>
      <c r="H222" s="146">
        <v>623.70000000000005</v>
      </c>
      <c r="I222" s="147"/>
      <c r="J222" s="146">
        <f t="shared" si="40"/>
        <v>0</v>
      </c>
      <c r="K222" s="148"/>
      <c r="L222" s="30"/>
      <c r="M222" s="149" t="s">
        <v>1</v>
      </c>
      <c r="N222" s="150" t="s">
        <v>41</v>
      </c>
      <c r="O222" s="56"/>
      <c r="P222" s="151">
        <f t="shared" si="41"/>
        <v>0</v>
      </c>
      <c r="Q222" s="151">
        <v>0</v>
      </c>
      <c r="R222" s="151">
        <f t="shared" si="42"/>
        <v>0</v>
      </c>
      <c r="S222" s="151">
        <v>0</v>
      </c>
      <c r="T222" s="152">
        <f t="shared" si="4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53" t="s">
        <v>195</v>
      </c>
      <c r="AT222" s="153" t="s">
        <v>130</v>
      </c>
      <c r="AU222" s="153" t="s">
        <v>135</v>
      </c>
      <c r="AY222" s="14" t="s">
        <v>127</v>
      </c>
      <c r="BE222" s="154">
        <f t="shared" si="44"/>
        <v>0</v>
      </c>
      <c r="BF222" s="154">
        <f t="shared" si="45"/>
        <v>0</v>
      </c>
      <c r="BG222" s="154">
        <f t="shared" si="46"/>
        <v>0</v>
      </c>
      <c r="BH222" s="154">
        <f t="shared" si="47"/>
        <v>0</v>
      </c>
      <c r="BI222" s="154">
        <f t="shared" si="48"/>
        <v>0</v>
      </c>
      <c r="BJ222" s="14" t="s">
        <v>135</v>
      </c>
      <c r="BK222" s="155">
        <f t="shared" si="49"/>
        <v>0</v>
      </c>
      <c r="BL222" s="14" t="s">
        <v>195</v>
      </c>
      <c r="BM222" s="153" t="s">
        <v>446</v>
      </c>
    </row>
    <row r="223" spans="1:65" s="2" customFormat="1" ht="21.75" customHeight="1">
      <c r="A223" s="29"/>
      <c r="B223" s="141"/>
      <c r="C223" s="156" t="s">
        <v>447</v>
      </c>
      <c r="D223" s="156" t="s">
        <v>205</v>
      </c>
      <c r="E223" s="157" t="s">
        <v>448</v>
      </c>
      <c r="F223" s="158" t="s">
        <v>449</v>
      </c>
      <c r="G223" s="159" t="s">
        <v>147</v>
      </c>
      <c r="H223" s="160">
        <v>636.17399999999998</v>
      </c>
      <c r="I223" s="161"/>
      <c r="J223" s="160">
        <f t="shared" si="40"/>
        <v>0</v>
      </c>
      <c r="K223" s="162"/>
      <c r="L223" s="163"/>
      <c r="M223" s="164" t="s">
        <v>1</v>
      </c>
      <c r="N223" s="165" t="s">
        <v>41</v>
      </c>
      <c r="O223" s="56"/>
      <c r="P223" s="151">
        <f t="shared" si="41"/>
        <v>0</v>
      </c>
      <c r="Q223" s="151">
        <v>2.1199999999999999E-3</v>
      </c>
      <c r="R223" s="151">
        <f t="shared" si="42"/>
        <v>1.3486888799999999</v>
      </c>
      <c r="S223" s="151">
        <v>0</v>
      </c>
      <c r="T223" s="152">
        <f t="shared" si="4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53" t="s">
        <v>261</v>
      </c>
      <c r="AT223" s="153" t="s">
        <v>205</v>
      </c>
      <c r="AU223" s="153" t="s">
        <v>135</v>
      </c>
      <c r="AY223" s="14" t="s">
        <v>127</v>
      </c>
      <c r="BE223" s="154">
        <f t="shared" si="44"/>
        <v>0</v>
      </c>
      <c r="BF223" s="154">
        <f t="shared" si="45"/>
        <v>0</v>
      </c>
      <c r="BG223" s="154">
        <f t="shared" si="46"/>
        <v>0</v>
      </c>
      <c r="BH223" s="154">
        <f t="shared" si="47"/>
        <v>0</v>
      </c>
      <c r="BI223" s="154">
        <f t="shared" si="48"/>
        <v>0</v>
      </c>
      <c r="BJ223" s="14" t="s">
        <v>135</v>
      </c>
      <c r="BK223" s="155">
        <f t="shared" si="49"/>
        <v>0</v>
      </c>
      <c r="BL223" s="14" t="s">
        <v>195</v>
      </c>
      <c r="BM223" s="153" t="s">
        <v>450</v>
      </c>
    </row>
    <row r="224" spans="1:65" s="2" customFormat="1" ht="21.75" customHeight="1">
      <c r="A224" s="29"/>
      <c r="B224" s="141"/>
      <c r="C224" s="156" t="s">
        <v>451</v>
      </c>
      <c r="D224" s="156" t="s">
        <v>205</v>
      </c>
      <c r="E224" s="157" t="s">
        <v>452</v>
      </c>
      <c r="F224" s="158" t="s">
        <v>453</v>
      </c>
      <c r="G224" s="159" t="s">
        <v>147</v>
      </c>
      <c r="H224" s="160">
        <v>636.17399999999998</v>
      </c>
      <c r="I224" s="161"/>
      <c r="J224" s="160">
        <f t="shared" si="40"/>
        <v>0</v>
      </c>
      <c r="K224" s="162"/>
      <c r="L224" s="163"/>
      <c r="M224" s="164" t="s">
        <v>1</v>
      </c>
      <c r="N224" s="165" t="s">
        <v>41</v>
      </c>
      <c r="O224" s="56"/>
      <c r="P224" s="151">
        <f t="shared" si="41"/>
        <v>0</v>
      </c>
      <c r="Q224" s="151">
        <v>1.5900000000000001E-3</v>
      </c>
      <c r="R224" s="151">
        <f t="shared" si="42"/>
        <v>1.0115166600000001</v>
      </c>
      <c r="S224" s="151">
        <v>0</v>
      </c>
      <c r="T224" s="152">
        <f t="shared" si="4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53" t="s">
        <v>261</v>
      </c>
      <c r="AT224" s="153" t="s">
        <v>205</v>
      </c>
      <c r="AU224" s="153" t="s">
        <v>135</v>
      </c>
      <c r="AY224" s="14" t="s">
        <v>127</v>
      </c>
      <c r="BE224" s="154">
        <f t="shared" si="44"/>
        <v>0</v>
      </c>
      <c r="BF224" s="154">
        <f t="shared" si="45"/>
        <v>0</v>
      </c>
      <c r="BG224" s="154">
        <f t="shared" si="46"/>
        <v>0</v>
      </c>
      <c r="BH224" s="154">
        <f t="shared" si="47"/>
        <v>0</v>
      </c>
      <c r="BI224" s="154">
        <f t="shared" si="48"/>
        <v>0</v>
      </c>
      <c r="BJ224" s="14" t="s">
        <v>135</v>
      </c>
      <c r="BK224" s="155">
        <f t="shared" si="49"/>
        <v>0</v>
      </c>
      <c r="BL224" s="14" t="s">
        <v>195</v>
      </c>
      <c r="BM224" s="153" t="s">
        <v>454</v>
      </c>
    </row>
    <row r="225" spans="1:65" s="2" customFormat="1" ht="24.15" customHeight="1">
      <c r="A225" s="29"/>
      <c r="B225" s="141"/>
      <c r="C225" s="142" t="s">
        <v>455</v>
      </c>
      <c r="D225" s="142" t="s">
        <v>130</v>
      </c>
      <c r="E225" s="143" t="s">
        <v>456</v>
      </c>
      <c r="F225" s="144" t="s">
        <v>457</v>
      </c>
      <c r="G225" s="145" t="s">
        <v>143</v>
      </c>
      <c r="H225" s="146">
        <v>11.667999999999999</v>
      </c>
      <c r="I225" s="147"/>
      <c r="J225" s="146">
        <f t="shared" si="40"/>
        <v>0</v>
      </c>
      <c r="K225" s="148"/>
      <c r="L225" s="30"/>
      <c r="M225" s="149" t="s">
        <v>1</v>
      </c>
      <c r="N225" s="150" t="s">
        <v>41</v>
      </c>
      <c r="O225" s="56"/>
      <c r="P225" s="151">
        <f t="shared" si="41"/>
        <v>0</v>
      </c>
      <c r="Q225" s="151">
        <v>0</v>
      </c>
      <c r="R225" s="151">
        <f t="shared" si="42"/>
        <v>0</v>
      </c>
      <c r="S225" s="151">
        <v>0</v>
      </c>
      <c r="T225" s="152">
        <f t="shared" si="4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53" t="s">
        <v>195</v>
      </c>
      <c r="AT225" s="153" t="s">
        <v>130</v>
      </c>
      <c r="AU225" s="153" t="s">
        <v>135</v>
      </c>
      <c r="AY225" s="14" t="s">
        <v>127</v>
      </c>
      <c r="BE225" s="154">
        <f t="shared" si="44"/>
        <v>0</v>
      </c>
      <c r="BF225" s="154">
        <f t="shared" si="45"/>
        <v>0</v>
      </c>
      <c r="BG225" s="154">
        <f t="shared" si="46"/>
        <v>0</v>
      </c>
      <c r="BH225" s="154">
        <f t="shared" si="47"/>
        <v>0</v>
      </c>
      <c r="BI225" s="154">
        <f t="shared" si="48"/>
        <v>0</v>
      </c>
      <c r="BJ225" s="14" t="s">
        <v>135</v>
      </c>
      <c r="BK225" s="155">
        <f t="shared" si="49"/>
        <v>0</v>
      </c>
      <c r="BL225" s="14" t="s">
        <v>195</v>
      </c>
      <c r="BM225" s="153" t="s">
        <v>458</v>
      </c>
    </row>
    <row r="226" spans="1:65" s="12" customFormat="1" ht="22.95" customHeight="1">
      <c r="B226" s="128"/>
      <c r="D226" s="129" t="s">
        <v>74</v>
      </c>
      <c r="E226" s="139" t="s">
        <v>459</v>
      </c>
      <c r="F226" s="139" t="s">
        <v>460</v>
      </c>
      <c r="I226" s="131"/>
      <c r="J226" s="140">
        <f>BK226</f>
        <v>0</v>
      </c>
      <c r="L226" s="128"/>
      <c r="M226" s="133"/>
      <c r="N226" s="134"/>
      <c r="O226" s="134"/>
      <c r="P226" s="135">
        <f>SUM(P227:P230)</f>
        <v>0</v>
      </c>
      <c r="Q226" s="134"/>
      <c r="R226" s="135">
        <f>SUM(R227:R230)</f>
        <v>2.9000000000000002E-3</v>
      </c>
      <c r="S226" s="134"/>
      <c r="T226" s="136">
        <f>SUM(T227:T230)</f>
        <v>2.5563600000000002E-2</v>
      </c>
      <c r="AR226" s="129" t="s">
        <v>135</v>
      </c>
      <c r="AT226" s="137" t="s">
        <v>74</v>
      </c>
      <c r="AU226" s="137" t="s">
        <v>80</v>
      </c>
      <c r="AY226" s="129" t="s">
        <v>127</v>
      </c>
      <c r="BK226" s="138">
        <f>SUM(BK227:BK230)</f>
        <v>0</v>
      </c>
    </row>
    <row r="227" spans="1:65" s="2" customFormat="1" ht="24.15" customHeight="1">
      <c r="A227" s="29"/>
      <c r="B227" s="141"/>
      <c r="C227" s="142" t="s">
        <v>461</v>
      </c>
      <c r="D227" s="142" t="s">
        <v>130</v>
      </c>
      <c r="E227" s="143" t="s">
        <v>462</v>
      </c>
      <c r="F227" s="144" t="s">
        <v>463</v>
      </c>
      <c r="G227" s="145" t="s">
        <v>464</v>
      </c>
      <c r="H227" s="146">
        <v>1</v>
      </c>
      <c r="I227" s="147"/>
      <c r="J227" s="146">
        <f>ROUND(I227*H227,3)</f>
        <v>0</v>
      </c>
      <c r="K227" s="148"/>
      <c r="L227" s="30"/>
      <c r="M227" s="149" t="s">
        <v>1</v>
      </c>
      <c r="N227" s="150" t="s">
        <v>41</v>
      </c>
      <c r="O227" s="56"/>
      <c r="P227" s="151">
        <f>O227*H227</f>
        <v>0</v>
      </c>
      <c r="Q227" s="151">
        <v>0</v>
      </c>
      <c r="R227" s="151">
        <f>Q227*H227</f>
        <v>0</v>
      </c>
      <c r="S227" s="151">
        <v>0</v>
      </c>
      <c r="T227" s="152">
        <f>S227*H227</f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53" t="s">
        <v>195</v>
      </c>
      <c r="AT227" s="153" t="s">
        <v>130</v>
      </c>
      <c r="AU227" s="153" t="s">
        <v>135</v>
      </c>
      <c r="AY227" s="14" t="s">
        <v>127</v>
      </c>
      <c r="BE227" s="154">
        <f>IF(N227="základná",J227,0)</f>
        <v>0</v>
      </c>
      <c r="BF227" s="154">
        <f>IF(N227="znížená",J227,0)</f>
        <v>0</v>
      </c>
      <c r="BG227" s="154">
        <f>IF(N227="zákl. prenesená",J227,0)</f>
        <v>0</v>
      </c>
      <c r="BH227" s="154">
        <f>IF(N227="zníž. prenesená",J227,0)</f>
        <v>0</v>
      </c>
      <c r="BI227" s="154">
        <f>IF(N227="nulová",J227,0)</f>
        <v>0</v>
      </c>
      <c r="BJ227" s="14" t="s">
        <v>135</v>
      </c>
      <c r="BK227" s="155">
        <f>ROUND(I227*H227,3)</f>
        <v>0</v>
      </c>
      <c r="BL227" s="14" t="s">
        <v>195</v>
      </c>
      <c r="BM227" s="153" t="s">
        <v>465</v>
      </c>
    </row>
    <row r="228" spans="1:65" s="2" customFormat="1" ht="33" customHeight="1">
      <c r="A228" s="29"/>
      <c r="B228" s="141"/>
      <c r="C228" s="142" t="s">
        <v>466</v>
      </c>
      <c r="D228" s="142" t="s">
        <v>130</v>
      </c>
      <c r="E228" s="143" t="s">
        <v>467</v>
      </c>
      <c r="F228" s="144" t="s">
        <v>468</v>
      </c>
      <c r="G228" s="145" t="s">
        <v>165</v>
      </c>
      <c r="H228" s="146">
        <v>9.7200000000000006</v>
      </c>
      <c r="I228" s="147"/>
      <c r="J228" s="146">
        <f>ROUND(I228*H228,3)</f>
        <v>0</v>
      </c>
      <c r="K228" s="148"/>
      <c r="L228" s="30"/>
      <c r="M228" s="149" t="s">
        <v>1</v>
      </c>
      <c r="N228" s="150" t="s">
        <v>41</v>
      </c>
      <c r="O228" s="56"/>
      <c r="P228" s="151">
        <f>O228*H228</f>
        <v>0</v>
      </c>
      <c r="Q228" s="151">
        <v>0</v>
      </c>
      <c r="R228" s="151">
        <f>Q228*H228</f>
        <v>0</v>
      </c>
      <c r="S228" s="151">
        <v>2.63E-3</v>
      </c>
      <c r="T228" s="152">
        <f>S228*H228</f>
        <v>2.5563600000000002E-2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53" t="s">
        <v>195</v>
      </c>
      <c r="AT228" s="153" t="s">
        <v>130</v>
      </c>
      <c r="AU228" s="153" t="s">
        <v>135</v>
      </c>
      <c r="AY228" s="14" t="s">
        <v>127</v>
      </c>
      <c r="BE228" s="154">
        <f>IF(N228="základná",J228,0)</f>
        <v>0</v>
      </c>
      <c r="BF228" s="154">
        <f>IF(N228="znížená",J228,0)</f>
        <v>0</v>
      </c>
      <c r="BG228" s="154">
        <f>IF(N228="zákl. prenesená",J228,0)</f>
        <v>0</v>
      </c>
      <c r="BH228" s="154">
        <f>IF(N228="zníž. prenesená",J228,0)</f>
        <v>0</v>
      </c>
      <c r="BI228" s="154">
        <f>IF(N228="nulová",J228,0)</f>
        <v>0</v>
      </c>
      <c r="BJ228" s="14" t="s">
        <v>135</v>
      </c>
      <c r="BK228" s="155">
        <f>ROUND(I228*H228,3)</f>
        <v>0</v>
      </c>
      <c r="BL228" s="14" t="s">
        <v>195</v>
      </c>
      <c r="BM228" s="153" t="s">
        <v>469</v>
      </c>
    </row>
    <row r="229" spans="1:65" s="2" customFormat="1" ht="21.75" customHeight="1">
      <c r="A229" s="29"/>
      <c r="B229" s="141"/>
      <c r="C229" s="142" t="s">
        <v>470</v>
      </c>
      <c r="D229" s="142" t="s">
        <v>130</v>
      </c>
      <c r="E229" s="143" t="s">
        <v>471</v>
      </c>
      <c r="F229" s="144" t="s">
        <v>472</v>
      </c>
      <c r="G229" s="145" t="s">
        <v>202</v>
      </c>
      <c r="H229" s="146">
        <v>2</v>
      </c>
      <c r="I229" s="147"/>
      <c r="J229" s="146">
        <f>ROUND(I229*H229,3)</f>
        <v>0</v>
      </c>
      <c r="K229" s="148"/>
      <c r="L229" s="30"/>
      <c r="M229" s="149" t="s">
        <v>1</v>
      </c>
      <c r="N229" s="150" t="s">
        <v>41</v>
      </c>
      <c r="O229" s="56"/>
      <c r="P229" s="151">
        <f>O229*H229</f>
        <v>0</v>
      </c>
      <c r="Q229" s="151">
        <v>4.2999999999999999E-4</v>
      </c>
      <c r="R229" s="151">
        <f>Q229*H229</f>
        <v>8.5999999999999998E-4</v>
      </c>
      <c r="S229" s="151">
        <v>0</v>
      </c>
      <c r="T229" s="152">
        <f>S229*H229</f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53" t="s">
        <v>195</v>
      </c>
      <c r="AT229" s="153" t="s">
        <v>130</v>
      </c>
      <c r="AU229" s="153" t="s">
        <v>135</v>
      </c>
      <c r="AY229" s="14" t="s">
        <v>127</v>
      </c>
      <c r="BE229" s="154">
        <f>IF(N229="základná",J229,0)</f>
        <v>0</v>
      </c>
      <c r="BF229" s="154">
        <f>IF(N229="znížená",J229,0)</f>
        <v>0</v>
      </c>
      <c r="BG229" s="154">
        <f>IF(N229="zákl. prenesená",J229,0)</f>
        <v>0</v>
      </c>
      <c r="BH229" s="154">
        <f>IF(N229="zníž. prenesená",J229,0)</f>
        <v>0</v>
      </c>
      <c r="BI229" s="154">
        <f>IF(N229="nulová",J229,0)</f>
        <v>0</v>
      </c>
      <c r="BJ229" s="14" t="s">
        <v>135</v>
      </c>
      <c r="BK229" s="155">
        <f>ROUND(I229*H229,3)</f>
        <v>0</v>
      </c>
      <c r="BL229" s="14" t="s">
        <v>195</v>
      </c>
      <c r="BM229" s="153" t="s">
        <v>473</v>
      </c>
    </row>
    <row r="230" spans="1:65" s="2" customFormat="1" ht="49.2" customHeight="1">
      <c r="A230" s="29"/>
      <c r="B230" s="141"/>
      <c r="C230" s="156" t="s">
        <v>474</v>
      </c>
      <c r="D230" s="156" t="s">
        <v>205</v>
      </c>
      <c r="E230" s="157" t="s">
        <v>475</v>
      </c>
      <c r="F230" s="158" t="s">
        <v>476</v>
      </c>
      <c r="G230" s="159" t="s">
        <v>202</v>
      </c>
      <c r="H230" s="160">
        <v>2</v>
      </c>
      <c r="I230" s="161"/>
      <c r="J230" s="160">
        <f>ROUND(I230*H230,3)</f>
        <v>0</v>
      </c>
      <c r="K230" s="162"/>
      <c r="L230" s="163"/>
      <c r="M230" s="164" t="s">
        <v>1</v>
      </c>
      <c r="N230" s="165" t="s">
        <v>41</v>
      </c>
      <c r="O230" s="56"/>
      <c r="P230" s="151">
        <f>O230*H230</f>
        <v>0</v>
      </c>
      <c r="Q230" s="151">
        <v>1.0200000000000001E-3</v>
      </c>
      <c r="R230" s="151">
        <f>Q230*H230</f>
        <v>2.0400000000000001E-3</v>
      </c>
      <c r="S230" s="151">
        <v>0</v>
      </c>
      <c r="T230" s="152">
        <f>S230*H230</f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53" t="s">
        <v>261</v>
      </c>
      <c r="AT230" s="153" t="s">
        <v>205</v>
      </c>
      <c r="AU230" s="153" t="s">
        <v>135</v>
      </c>
      <c r="AY230" s="14" t="s">
        <v>127</v>
      </c>
      <c r="BE230" s="154">
        <f>IF(N230="základná",J230,0)</f>
        <v>0</v>
      </c>
      <c r="BF230" s="154">
        <f>IF(N230="znížená",J230,0)</f>
        <v>0</v>
      </c>
      <c r="BG230" s="154">
        <f>IF(N230="zákl. prenesená",J230,0)</f>
        <v>0</v>
      </c>
      <c r="BH230" s="154">
        <f>IF(N230="zníž. prenesená",J230,0)</f>
        <v>0</v>
      </c>
      <c r="BI230" s="154">
        <f>IF(N230="nulová",J230,0)</f>
        <v>0</v>
      </c>
      <c r="BJ230" s="14" t="s">
        <v>135</v>
      </c>
      <c r="BK230" s="155">
        <f>ROUND(I230*H230,3)</f>
        <v>0</v>
      </c>
      <c r="BL230" s="14" t="s">
        <v>195</v>
      </c>
      <c r="BM230" s="153" t="s">
        <v>477</v>
      </c>
    </row>
    <row r="231" spans="1:65" s="12" customFormat="1" ht="22.95" customHeight="1">
      <c r="B231" s="128"/>
      <c r="D231" s="129" t="s">
        <v>74</v>
      </c>
      <c r="E231" s="139" t="s">
        <v>478</v>
      </c>
      <c r="F231" s="139" t="s">
        <v>479</v>
      </c>
      <c r="I231" s="131"/>
      <c r="J231" s="140">
        <f>BK231</f>
        <v>0</v>
      </c>
      <c r="L231" s="128"/>
      <c r="M231" s="133"/>
      <c r="N231" s="134"/>
      <c r="O231" s="134"/>
      <c r="P231" s="135">
        <f>P232</f>
        <v>0</v>
      </c>
      <c r="Q231" s="134"/>
      <c r="R231" s="135">
        <f>R232</f>
        <v>0</v>
      </c>
      <c r="S231" s="134"/>
      <c r="T231" s="136">
        <f>T232</f>
        <v>0</v>
      </c>
      <c r="AR231" s="129" t="s">
        <v>135</v>
      </c>
      <c r="AT231" s="137" t="s">
        <v>74</v>
      </c>
      <c r="AU231" s="137" t="s">
        <v>80</v>
      </c>
      <c r="AY231" s="129" t="s">
        <v>127</v>
      </c>
      <c r="BK231" s="138">
        <f>BK232</f>
        <v>0</v>
      </c>
    </row>
    <row r="232" spans="1:65" s="2" customFormat="1" ht="21.75" customHeight="1">
      <c r="A232" s="29"/>
      <c r="B232" s="141"/>
      <c r="C232" s="142" t="s">
        <v>480</v>
      </c>
      <c r="D232" s="142" t="s">
        <v>130</v>
      </c>
      <c r="E232" s="143" t="s">
        <v>481</v>
      </c>
      <c r="F232" s="144" t="s">
        <v>482</v>
      </c>
      <c r="G232" s="145" t="s">
        <v>464</v>
      </c>
      <c r="H232" s="146">
        <v>1</v>
      </c>
      <c r="I232" s="147"/>
      <c r="J232" s="146">
        <f>ROUND(I232*H232,3)</f>
        <v>0</v>
      </c>
      <c r="K232" s="148"/>
      <c r="L232" s="30"/>
      <c r="M232" s="149" t="s">
        <v>1</v>
      </c>
      <c r="N232" s="150" t="s">
        <v>41</v>
      </c>
      <c r="O232" s="56"/>
      <c r="P232" s="151">
        <f>O232*H232</f>
        <v>0</v>
      </c>
      <c r="Q232" s="151">
        <v>0</v>
      </c>
      <c r="R232" s="151">
        <f>Q232*H232</f>
        <v>0</v>
      </c>
      <c r="S232" s="151">
        <v>0</v>
      </c>
      <c r="T232" s="152">
        <f>S232*H232</f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53" t="s">
        <v>195</v>
      </c>
      <c r="AT232" s="153" t="s">
        <v>130</v>
      </c>
      <c r="AU232" s="153" t="s">
        <v>135</v>
      </c>
      <c r="AY232" s="14" t="s">
        <v>127</v>
      </c>
      <c r="BE232" s="154">
        <f>IF(N232="základná",J232,0)</f>
        <v>0</v>
      </c>
      <c r="BF232" s="154">
        <f>IF(N232="znížená",J232,0)</f>
        <v>0</v>
      </c>
      <c r="BG232" s="154">
        <f>IF(N232="zákl. prenesená",J232,0)</f>
        <v>0</v>
      </c>
      <c r="BH232" s="154">
        <f>IF(N232="zníž. prenesená",J232,0)</f>
        <v>0</v>
      </c>
      <c r="BI232" s="154">
        <f>IF(N232="nulová",J232,0)</f>
        <v>0</v>
      </c>
      <c r="BJ232" s="14" t="s">
        <v>135</v>
      </c>
      <c r="BK232" s="155">
        <f>ROUND(I232*H232,3)</f>
        <v>0</v>
      </c>
      <c r="BL232" s="14" t="s">
        <v>195</v>
      </c>
      <c r="BM232" s="153" t="s">
        <v>483</v>
      </c>
    </row>
    <row r="233" spans="1:65" s="12" customFormat="1" ht="22.95" customHeight="1">
      <c r="B233" s="128"/>
      <c r="D233" s="129" t="s">
        <v>74</v>
      </c>
      <c r="E233" s="139" t="s">
        <v>484</v>
      </c>
      <c r="F233" s="139" t="s">
        <v>485</v>
      </c>
      <c r="I233" s="131"/>
      <c r="J233" s="140">
        <f>BK233</f>
        <v>0</v>
      </c>
      <c r="L233" s="128"/>
      <c r="M233" s="133"/>
      <c r="N233" s="134"/>
      <c r="O233" s="134"/>
      <c r="P233" s="135">
        <f>SUM(P234:P238)</f>
        <v>0</v>
      </c>
      <c r="Q233" s="134"/>
      <c r="R233" s="135">
        <f>SUM(R234:R238)</f>
        <v>11.056346899999998</v>
      </c>
      <c r="S233" s="134"/>
      <c r="T233" s="136">
        <f>SUM(T234:T238)</f>
        <v>0</v>
      </c>
      <c r="AR233" s="129" t="s">
        <v>135</v>
      </c>
      <c r="AT233" s="137" t="s">
        <v>74</v>
      </c>
      <c r="AU233" s="137" t="s">
        <v>80</v>
      </c>
      <c r="AY233" s="129" t="s">
        <v>127</v>
      </c>
      <c r="BK233" s="138">
        <f>SUM(BK234:BK238)</f>
        <v>0</v>
      </c>
    </row>
    <row r="234" spans="1:65" s="2" customFormat="1" ht="24.15" customHeight="1">
      <c r="A234" s="29"/>
      <c r="B234" s="141"/>
      <c r="C234" s="142" t="s">
        <v>486</v>
      </c>
      <c r="D234" s="142" t="s">
        <v>130</v>
      </c>
      <c r="E234" s="143" t="s">
        <v>487</v>
      </c>
      <c r="F234" s="144" t="s">
        <v>488</v>
      </c>
      <c r="G234" s="145" t="s">
        <v>165</v>
      </c>
      <c r="H234" s="146">
        <v>131</v>
      </c>
      <c r="I234" s="147"/>
      <c r="J234" s="146">
        <f>ROUND(I234*H234,3)</f>
        <v>0</v>
      </c>
      <c r="K234" s="148"/>
      <c r="L234" s="30"/>
      <c r="M234" s="149" t="s">
        <v>1</v>
      </c>
      <c r="N234" s="150" t="s">
        <v>41</v>
      </c>
      <c r="O234" s="56"/>
      <c r="P234" s="151">
        <f>O234*H234</f>
        <v>0</v>
      </c>
      <c r="Q234" s="151">
        <v>0</v>
      </c>
      <c r="R234" s="151">
        <f>Q234*H234</f>
        <v>0</v>
      </c>
      <c r="S234" s="151">
        <v>0</v>
      </c>
      <c r="T234" s="152">
        <f>S234*H234</f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53" t="s">
        <v>195</v>
      </c>
      <c r="AT234" s="153" t="s">
        <v>130</v>
      </c>
      <c r="AU234" s="153" t="s">
        <v>135</v>
      </c>
      <c r="AY234" s="14" t="s">
        <v>127</v>
      </c>
      <c r="BE234" s="154">
        <f>IF(N234="základná",J234,0)</f>
        <v>0</v>
      </c>
      <c r="BF234" s="154">
        <f>IF(N234="znížená",J234,0)</f>
        <v>0</v>
      </c>
      <c r="BG234" s="154">
        <f>IF(N234="zákl. prenesená",J234,0)</f>
        <v>0</v>
      </c>
      <c r="BH234" s="154">
        <f>IF(N234="zníž. prenesená",J234,0)</f>
        <v>0</v>
      </c>
      <c r="BI234" s="154">
        <f>IF(N234="nulová",J234,0)</f>
        <v>0</v>
      </c>
      <c r="BJ234" s="14" t="s">
        <v>135</v>
      </c>
      <c r="BK234" s="155">
        <f>ROUND(I234*H234,3)</f>
        <v>0</v>
      </c>
      <c r="BL234" s="14" t="s">
        <v>195</v>
      </c>
      <c r="BM234" s="153" t="s">
        <v>489</v>
      </c>
    </row>
    <row r="235" spans="1:65" s="2" customFormat="1" ht="24.15" customHeight="1">
      <c r="A235" s="29"/>
      <c r="B235" s="141"/>
      <c r="C235" s="156" t="s">
        <v>490</v>
      </c>
      <c r="D235" s="156" t="s">
        <v>205</v>
      </c>
      <c r="E235" s="157" t="s">
        <v>491</v>
      </c>
      <c r="F235" s="158" t="s">
        <v>492</v>
      </c>
      <c r="G235" s="159" t="s">
        <v>133</v>
      </c>
      <c r="H235" s="160">
        <v>2.5089999999999999</v>
      </c>
      <c r="I235" s="161"/>
      <c r="J235" s="160">
        <f>ROUND(I235*H235,3)</f>
        <v>0</v>
      </c>
      <c r="K235" s="162"/>
      <c r="L235" s="163"/>
      <c r="M235" s="164" t="s">
        <v>1</v>
      </c>
      <c r="N235" s="165" t="s">
        <v>41</v>
      </c>
      <c r="O235" s="56"/>
      <c r="P235" s="151">
        <f>O235*H235</f>
        <v>0</v>
      </c>
      <c r="Q235" s="151">
        <v>0.55000000000000004</v>
      </c>
      <c r="R235" s="151">
        <f>Q235*H235</f>
        <v>1.37995</v>
      </c>
      <c r="S235" s="151">
        <v>0</v>
      </c>
      <c r="T235" s="152">
        <f>S235*H235</f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53" t="s">
        <v>261</v>
      </c>
      <c r="AT235" s="153" t="s">
        <v>205</v>
      </c>
      <c r="AU235" s="153" t="s">
        <v>135</v>
      </c>
      <c r="AY235" s="14" t="s">
        <v>127</v>
      </c>
      <c r="BE235" s="154">
        <f>IF(N235="základná",J235,0)</f>
        <v>0</v>
      </c>
      <c r="BF235" s="154">
        <f>IF(N235="znížená",J235,0)</f>
        <v>0</v>
      </c>
      <c r="BG235" s="154">
        <f>IF(N235="zákl. prenesená",J235,0)</f>
        <v>0</v>
      </c>
      <c r="BH235" s="154">
        <f>IF(N235="zníž. prenesená",J235,0)</f>
        <v>0</v>
      </c>
      <c r="BI235" s="154">
        <f>IF(N235="nulová",J235,0)</f>
        <v>0</v>
      </c>
      <c r="BJ235" s="14" t="s">
        <v>135</v>
      </c>
      <c r="BK235" s="155">
        <f>ROUND(I235*H235,3)</f>
        <v>0</v>
      </c>
      <c r="BL235" s="14" t="s">
        <v>195</v>
      </c>
      <c r="BM235" s="153" t="s">
        <v>493</v>
      </c>
    </row>
    <row r="236" spans="1:65" s="2" customFormat="1" ht="44.25" customHeight="1">
      <c r="A236" s="29"/>
      <c r="B236" s="141"/>
      <c r="C236" s="142" t="s">
        <v>494</v>
      </c>
      <c r="D236" s="142" t="s">
        <v>130</v>
      </c>
      <c r="E236" s="143" t="s">
        <v>495</v>
      </c>
      <c r="F236" s="144" t="s">
        <v>496</v>
      </c>
      <c r="G236" s="145" t="s">
        <v>133</v>
      </c>
      <c r="H236" s="146">
        <v>2.5089999999999999</v>
      </c>
      <c r="I236" s="147"/>
      <c r="J236" s="146">
        <f>ROUND(I236*H236,3)</f>
        <v>0</v>
      </c>
      <c r="K236" s="148"/>
      <c r="L236" s="30"/>
      <c r="M236" s="149" t="s">
        <v>1</v>
      </c>
      <c r="N236" s="150" t="s">
        <v>41</v>
      </c>
      <c r="O236" s="56"/>
      <c r="P236" s="151">
        <f>O236*H236</f>
        <v>0</v>
      </c>
      <c r="Q236" s="151">
        <v>2.3099999999999999E-2</v>
      </c>
      <c r="R236" s="151">
        <f>Q236*H236</f>
        <v>5.7957899999999993E-2</v>
      </c>
      <c r="S236" s="151">
        <v>0</v>
      </c>
      <c r="T236" s="152">
        <f>S236*H236</f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53" t="s">
        <v>195</v>
      </c>
      <c r="AT236" s="153" t="s">
        <v>130</v>
      </c>
      <c r="AU236" s="153" t="s">
        <v>135</v>
      </c>
      <c r="AY236" s="14" t="s">
        <v>127</v>
      </c>
      <c r="BE236" s="154">
        <f>IF(N236="základná",J236,0)</f>
        <v>0</v>
      </c>
      <c r="BF236" s="154">
        <f>IF(N236="znížená",J236,0)</f>
        <v>0</v>
      </c>
      <c r="BG236" s="154">
        <f>IF(N236="zákl. prenesená",J236,0)</f>
        <v>0</v>
      </c>
      <c r="BH236" s="154">
        <f>IF(N236="zníž. prenesená",J236,0)</f>
        <v>0</v>
      </c>
      <c r="BI236" s="154">
        <f>IF(N236="nulová",J236,0)</f>
        <v>0</v>
      </c>
      <c r="BJ236" s="14" t="s">
        <v>135</v>
      </c>
      <c r="BK236" s="155">
        <f>ROUND(I236*H236,3)</f>
        <v>0</v>
      </c>
      <c r="BL236" s="14" t="s">
        <v>195</v>
      </c>
      <c r="BM236" s="153" t="s">
        <v>497</v>
      </c>
    </row>
    <row r="237" spans="1:65" s="2" customFormat="1" ht="24.15" customHeight="1">
      <c r="A237" s="29"/>
      <c r="B237" s="141"/>
      <c r="C237" s="142" t="s">
        <v>498</v>
      </c>
      <c r="D237" s="142" t="s">
        <v>130</v>
      </c>
      <c r="E237" s="143" t="s">
        <v>499</v>
      </c>
      <c r="F237" s="144" t="s">
        <v>500</v>
      </c>
      <c r="G237" s="145" t="s">
        <v>147</v>
      </c>
      <c r="H237" s="146">
        <v>1244.3</v>
      </c>
      <c r="I237" s="147"/>
      <c r="J237" s="146">
        <f>ROUND(I237*H237,3)</f>
        <v>0</v>
      </c>
      <c r="K237" s="148"/>
      <c r="L237" s="30"/>
      <c r="M237" s="149" t="s">
        <v>1</v>
      </c>
      <c r="N237" s="150" t="s">
        <v>41</v>
      </c>
      <c r="O237" s="56"/>
      <c r="P237" s="151">
        <f>O237*H237</f>
        <v>0</v>
      </c>
      <c r="Q237" s="151">
        <v>7.7299999999999999E-3</v>
      </c>
      <c r="R237" s="151">
        <f>Q237*H237</f>
        <v>9.6184389999999986</v>
      </c>
      <c r="S237" s="151">
        <v>0</v>
      </c>
      <c r="T237" s="152">
        <f>S237*H237</f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53" t="s">
        <v>195</v>
      </c>
      <c r="AT237" s="153" t="s">
        <v>130</v>
      </c>
      <c r="AU237" s="153" t="s">
        <v>135</v>
      </c>
      <c r="AY237" s="14" t="s">
        <v>127</v>
      </c>
      <c r="BE237" s="154">
        <f>IF(N237="základná",J237,0)</f>
        <v>0</v>
      </c>
      <c r="BF237" s="154">
        <f>IF(N237="znížená",J237,0)</f>
        <v>0</v>
      </c>
      <c r="BG237" s="154">
        <f>IF(N237="zákl. prenesená",J237,0)</f>
        <v>0</v>
      </c>
      <c r="BH237" s="154">
        <f>IF(N237="zníž. prenesená",J237,0)</f>
        <v>0</v>
      </c>
      <c r="BI237" s="154">
        <f>IF(N237="nulová",J237,0)</f>
        <v>0</v>
      </c>
      <c r="BJ237" s="14" t="s">
        <v>135</v>
      </c>
      <c r="BK237" s="155">
        <f>ROUND(I237*H237,3)</f>
        <v>0</v>
      </c>
      <c r="BL237" s="14" t="s">
        <v>195</v>
      </c>
      <c r="BM237" s="153" t="s">
        <v>501</v>
      </c>
    </row>
    <row r="238" spans="1:65" s="2" customFormat="1" ht="24.15" customHeight="1">
      <c r="A238" s="29"/>
      <c r="B238" s="141"/>
      <c r="C238" s="142" t="s">
        <v>502</v>
      </c>
      <c r="D238" s="142" t="s">
        <v>130</v>
      </c>
      <c r="E238" s="143" t="s">
        <v>503</v>
      </c>
      <c r="F238" s="144" t="s">
        <v>504</v>
      </c>
      <c r="G238" s="145" t="s">
        <v>143</v>
      </c>
      <c r="H238" s="146">
        <v>9.6180000000000003</v>
      </c>
      <c r="I238" s="147"/>
      <c r="J238" s="146">
        <f>ROUND(I238*H238,3)</f>
        <v>0</v>
      </c>
      <c r="K238" s="148"/>
      <c r="L238" s="30"/>
      <c r="M238" s="149" t="s">
        <v>1</v>
      </c>
      <c r="N238" s="150" t="s">
        <v>41</v>
      </c>
      <c r="O238" s="56"/>
      <c r="P238" s="151">
        <f>O238*H238</f>
        <v>0</v>
      </c>
      <c r="Q238" s="151">
        <v>0</v>
      </c>
      <c r="R238" s="151">
        <f>Q238*H238</f>
        <v>0</v>
      </c>
      <c r="S238" s="151">
        <v>0</v>
      </c>
      <c r="T238" s="152">
        <f>S238*H238</f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53" t="s">
        <v>195</v>
      </c>
      <c r="AT238" s="153" t="s">
        <v>130</v>
      </c>
      <c r="AU238" s="153" t="s">
        <v>135</v>
      </c>
      <c r="AY238" s="14" t="s">
        <v>127</v>
      </c>
      <c r="BE238" s="154">
        <f>IF(N238="základná",J238,0)</f>
        <v>0</v>
      </c>
      <c r="BF238" s="154">
        <f>IF(N238="znížená",J238,0)</f>
        <v>0</v>
      </c>
      <c r="BG238" s="154">
        <f>IF(N238="zákl. prenesená",J238,0)</f>
        <v>0</v>
      </c>
      <c r="BH238" s="154">
        <f>IF(N238="zníž. prenesená",J238,0)</f>
        <v>0</v>
      </c>
      <c r="BI238" s="154">
        <f>IF(N238="nulová",J238,0)</f>
        <v>0</v>
      </c>
      <c r="BJ238" s="14" t="s">
        <v>135</v>
      </c>
      <c r="BK238" s="155">
        <f>ROUND(I238*H238,3)</f>
        <v>0</v>
      </c>
      <c r="BL238" s="14" t="s">
        <v>195</v>
      </c>
      <c r="BM238" s="153" t="s">
        <v>505</v>
      </c>
    </row>
    <row r="239" spans="1:65" s="12" customFormat="1" ht="22.95" customHeight="1">
      <c r="B239" s="128"/>
      <c r="D239" s="129" t="s">
        <v>74</v>
      </c>
      <c r="E239" s="139" t="s">
        <v>506</v>
      </c>
      <c r="F239" s="139" t="s">
        <v>507</v>
      </c>
      <c r="I239" s="131"/>
      <c r="J239" s="140">
        <f>BK239</f>
        <v>0</v>
      </c>
      <c r="L239" s="128"/>
      <c r="M239" s="133"/>
      <c r="N239" s="134"/>
      <c r="O239" s="134"/>
      <c r="P239" s="135">
        <f>SUM(P240:P252)</f>
        <v>0</v>
      </c>
      <c r="Q239" s="134"/>
      <c r="R239" s="135">
        <f>SUM(R240:R252)</f>
        <v>32.622125860000004</v>
      </c>
      <c r="S239" s="134"/>
      <c r="T239" s="136">
        <f>SUM(T240:T252)</f>
        <v>0</v>
      </c>
      <c r="AR239" s="129" t="s">
        <v>135</v>
      </c>
      <c r="AT239" s="137" t="s">
        <v>74</v>
      </c>
      <c r="AU239" s="137" t="s">
        <v>80</v>
      </c>
      <c r="AY239" s="129" t="s">
        <v>127</v>
      </c>
      <c r="BK239" s="138">
        <f>SUM(BK240:BK252)</f>
        <v>0</v>
      </c>
    </row>
    <row r="240" spans="1:65" s="2" customFormat="1" ht="37.950000000000003" customHeight="1">
      <c r="A240" s="29"/>
      <c r="B240" s="141"/>
      <c r="C240" s="142" t="s">
        <v>508</v>
      </c>
      <c r="D240" s="142" t="s">
        <v>130</v>
      </c>
      <c r="E240" s="143" t="s">
        <v>509</v>
      </c>
      <c r="F240" s="144" t="s">
        <v>510</v>
      </c>
      <c r="G240" s="145" t="s">
        <v>147</v>
      </c>
      <c r="H240" s="146">
        <v>69.454999999999998</v>
      </c>
      <c r="I240" s="147"/>
      <c r="J240" s="146">
        <f t="shared" ref="J240:J252" si="50">ROUND(I240*H240,3)</f>
        <v>0</v>
      </c>
      <c r="K240" s="148"/>
      <c r="L240" s="30"/>
      <c r="M240" s="149" t="s">
        <v>1</v>
      </c>
      <c r="N240" s="150" t="s">
        <v>41</v>
      </c>
      <c r="O240" s="56"/>
      <c r="P240" s="151">
        <f t="shared" ref="P240:P252" si="51">O240*H240</f>
        <v>0</v>
      </c>
      <c r="Q240" s="151">
        <v>4.7480000000000001E-2</v>
      </c>
      <c r="R240" s="151">
        <f t="shared" ref="R240:R252" si="52">Q240*H240</f>
        <v>3.2977234000000002</v>
      </c>
      <c r="S240" s="151">
        <v>0</v>
      </c>
      <c r="T240" s="152">
        <f t="shared" ref="T240:T252" si="53">S240*H240</f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53" t="s">
        <v>195</v>
      </c>
      <c r="AT240" s="153" t="s">
        <v>130</v>
      </c>
      <c r="AU240" s="153" t="s">
        <v>135</v>
      </c>
      <c r="AY240" s="14" t="s">
        <v>127</v>
      </c>
      <c r="BE240" s="154">
        <f t="shared" ref="BE240:BE252" si="54">IF(N240="základná",J240,0)</f>
        <v>0</v>
      </c>
      <c r="BF240" s="154">
        <f t="shared" ref="BF240:BF252" si="55">IF(N240="znížená",J240,0)</f>
        <v>0</v>
      </c>
      <c r="BG240" s="154">
        <f t="shared" ref="BG240:BG252" si="56">IF(N240="zákl. prenesená",J240,0)</f>
        <v>0</v>
      </c>
      <c r="BH240" s="154">
        <f t="shared" ref="BH240:BH252" si="57">IF(N240="zníž. prenesená",J240,0)</f>
        <v>0</v>
      </c>
      <c r="BI240" s="154">
        <f t="shared" ref="BI240:BI252" si="58">IF(N240="nulová",J240,0)</f>
        <v>0</v>
      </c>
      <c r="BJ240" s="14" t="s">
        <v>135</v>
      </c>
      <c r="BK240" s="155">
        <f t="shared" ref="BK240:BK252" si="59">ROUND(I240*H240,3)</f>
        <v>0</v>
      </c>
      <c r="BL240" s="14" t="s">
        <v>195</v>
      </c>
      <c r="BM240" s="153" t="s">
        <v>511</v>
      </c>
    </row>
    <row r="241" spans="1:65" s="2" customFormat="1" ht="37.950000000000003" customHeight="1">
      <c r="A241" s="29"/>
      <c r="B241" s="141"/>
      <c r="C241" s="142" t="s">
        <v>512</v>
      </c>
      <c r="D241" s="142" t="s">
        <v>130</v>
      </c>
      <c r="E241" s="143" t="s">
        <v>513</v>
      </c>
      <c r="F241" s="144" t="s">
        <v>514</v>
      </c>
      <c r="G241" s="145" t="s">
        <v>147</v>
      </c>
      <c r="H241" s="146">
        <v>469.41</v>
      </c>
      <c r="I241" s="147"/>
      <c r="J241" s="146">
        <f t="shared" si="50"/>
        <v>0</v>
      </c>
      <c r="K241" s="148"/>
      <c r="L241" s="30"/>
      <c r="M241" s="149" t="s">
        <v>1</v>
      </c>
      <c r="N241" s="150" t="s">
        <v>41</v>
      </c>
      <c r="O241" s="56"/>
      <c r="P241" s="151">
        <f t="shared" si="51"/>
        <v>0</v>
      </c>
      <c r="Q241" s="151">
        <v>2.878E-2</v>
      </c>
      <c r="R241" s="151">
        <f t="shared" si="52"/>
        <v>13.509619800000001</v>
      </c>
      <c r="S241" s="151">
        <v>0</v>
      </c>
      <c r="T241" s="152">
        <f t="shared" si="53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53" t="s">
        <v>195</v>
      </c>
      <c r="AT241" s="153" t="s">
        <v>130</v>
      </c>
      <c r="AU241" s="153" t="s">
        <v>135</v>
      </c>
      <c r="AY241" s="14" t="s">
        <v>127</v>
      </c>
      <c r="BE241" s="154">
        <f t="shared" si="54"/>
        <v>0</v>
      </c>
      <c r="BF241" s="154">
        <f t="shared" si="55"/>
        <v>0</v>
      </c>
      <c r="BG241" s="154">
        <f t="shared" si="56"/>
        <v>0</v>
      </c>
      <c r="BH241" s="154">
        <f t="shared" si="57"/>
        <v>0</v>
      </c>
      <c r="BI241" s="154">
        <f t="shared" si="58"/>
        <v>0</v>
      </c>
      <c r="BJ241" s="14" t="s">
        <v>135</v>
      </c>
      <c r="BK241" s="155">
        <f t="shared" si="59"/>
        <v>0</v>
      </c>
      <c r="BL241" s="14" t="s">
        <v>195</v>
      </c>
      <c r="BM241" s="153" t="s">
        <v>515</v>
      </c>
    </row>
    <row r="242" spans="1:65" s="2" customFormat="1" ht="37.950000000000003" customHeight="1">
      <c r="A242" s="29"/>
      <c r="B242" s="141"/>
      <c r="C242" s="142" t="s">
        <v>516</v>
      </c>
      <c r="D242" s="142" t="s">
        <v>130</v>
      </c>
      <c r="E242" s="143" t="s">
        <v>517</v>
      </c>
      <c r="F242" s="144" t="s">
        <v>518</v>
      </c>
      <c r="G242" s="145" t="s">
        <v>147</v>
      </c>
      <c r="H242" s="146">
        <v>373.56799999999998</v>
      </c>
      <c r="I242" s="147"/>
      <c r="J242" s="146">
        <f t="shared" si="50"/>
        <v>0</v>
      </c>
      <c r="K242" s="148"/>
      <c r="L242" s="30"/>
      <c r="M242" s="149" t="s">
        <v>1</v>
      </c>
      <c r="N242" s="150" t="s">
        <v>41</v>
      </c>
      <c r="O242" s="56"/>
      <c r="P242" s="151">
        <f t="shared" si="51"/>
        <v>0</v>
      </c>
      <c r="Q242" s="151">
        <v>1.482E-2</v>
      </c>
      <c r="R242" s="151">
        <f t="shared" si="52"/>
        <v>5.5362777599999999</v>
      </c>
      <c r="S242" s="151">
        <v>0</v>
      </c>
      <c r="T242" s="152">
        <f t="shared" si="5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53" t="s">
        <v>195</v>
      </c>
      <c r="AT242" s="153" t="s">
        <v>130</v>
      </c>
      <c r="AU242" s="153" t="s">
        <v>135</v>
      </c>
      <c r="AY242" s="14" t="s">
        <v>127</v>
      </c>
      <c r="BE242" s="154">
        <f t="shared" si="54"/>
        <v>0</v>
      </c>
      <c r="BF242" s="154">
        <f t="shared" si="55"/>
        <v>0</v>
      </c>
      <c r="BG242" s="154">
        <f t="shared" si="56"/>
        <v>0</v>
      </c>
      <c r="BH242" s="154">
        <f t="shared" si="57"/>
        <v>0</v>
      </c>
      <c r="BI242" s="154">
        <f t="shared" si="58"/>
        <v>0</v>
      </c>
      <c r="BJ242" s="14" t="s">
        <v>135</v>
      </c>
      <c r="BK242" s="155">
        <f t="shared" si="59"/>
        <v>0</v>
      </c>
      <c r="BL242" s="14" t="s">
        <v>195</v>
      </c>
      <c r="BM242" s="153" t="s">
        <v>519</v>
      </c>
    </row>
    <row r="243" spans="1:65" s="2" customFormat="1" ht="33" customHeight="1">
      <c r="A243" s="29"/>
      <c r="B243" s="141"/>
      <c r="C243" s="142" t="s">
        <v>520</v>
      </c>
      <c r="D243" s="142" t="s">
        <v>130</v>
      </c>
      <c r="E243" s="143" t="s">
        <v>521</v>
      </c>
      <c r="F243" s="144" t="s">
        <v>522</v>
      </c>
      <c r="G243" s="145" t="s">
        <v>147</v>
      </c>
      <c r="H243" s="146">
        <v>63.13</v>
      </c>
      <c r="I243" s="147"/>
      <c r="J243" s="146">
        <f t="shared" si="50"/>
        <v>0</v>
      </c>
      <c r="K243" s="148"/>
      <c r="L243" s="30"/>
      <c r="M243" s="149" t="s">
        <v>1</v>
      </c>
      <c r="N243" s="150" t="s">
        <v>41</v>
      </c>
      <c r="O243" s="56"/>
      <c r="P243" s="151">
        <f t="shared" si="51"/>
        <v>0</v>
      </c>
      <c r="Q243" s="151">
        <v>1.482E-2</v>
      </c>
      <c r="R243" s="151">
        <f t="shared" si="52"/>
        <v>0.93558660000000005</v>
      </c>
      <c r="S243" s="151">
        <v>0</v>
      </c>
      <c r="T243" s="152">
        <f t="shared" si="5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53" t="s">
        <v>195</v>
      </c>
      <c r="AT243" s="153" t="s">
        <v>130</v>
      </c>
      <c r="AU243" s="153" t="s">
        <v>135</v>
      </c>
      <c r="AY243" s="14" t="s">
        <v>127</v>
      </c>
      <c r="BE243" s="154">
        <f t="shared" si="54"/>
        <v>0</v>
      </c>
      <c r="BF243" s="154">
        <f t="shared" si="55"/>
        <v>0</v>
      </c>
      <c r="BG243" s="154">
        <f t="shared" si="56"/>
        <v>0</v>
      </c>
      <c r="BH243" s="154">
        <f t="shared" si="57"/>
        <v>0</v>
      </c>
      <c r="BI243" s="154">
        <f t="shared" si="58"/>
        <v>0</v>
      </c>
      <c r="BJ243" s="14" t="s">
        <v>135</v>
      </c>
      <c r="BK243" s="155">
        <f t="shared" si="59"/>
        <v>0</v>
      </c>
      <c r="BL243" s="14" t="s">
        <v>195</v>
      </c>
      <c r="BM243" s="153" t="s">
        <v>523</v>
      </c>
    </row>
    <row r="244" spans="1:65" s="2" customFormat="1" ht="24.15" customHeight="1">
      <c r="A244" s="29"/>
      <c r="B244" s="141"/>
      <c r="C244" s="142" t="s">
        <v>524</v>
      </c>
      <c r="D244" s="142" t="s">
        <v>130</v>
      </c>
      <c r="E244" s="143" t="s">
        <v>525</v>
      </c>
      <c r="F244" s="144" t="s">
        <v>526</v>
      </c>
      <c r="G244" s="145" t="s">
        <v>147</v>
      </c>
      <c r="H244" s="146">
        <v>580.09</v>
      </c>
      <c r="I244" s="147"/>
      <c r="J244" s="146">
        <f t="shared" si="50"/>
        <v>0</v>
      </c>
      <c r="K244" s="148"/>
      <c r="L244" s="30"/>
      <c r="M244" s="149" t="s">
        <v>1</v>
      </c>
      <c r="N244" s="150" t="s">
        <v>41</v>
      </c>
      <c r="O244" s="56"/>
      <c r="P244" s="151">
        <f t="shared" si="51"/>
        <v>0</v>
      </c>
      <c r="Q244" s="151">
        <v>1.3469999999999999E-2</v>
      </c>
      <c r="R244" s="151">
        <f t="shared" si="52"/>
        <v>7.8138123000000004</v>
      </c>
      <c r="S244" s="151">
        <v>0</v>
      </c>
      <c r="T244" s="152">
        <f t="shared" si="5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53" t="s">
        <v>195</v>
      </c>
      <c r="AT244" s="153" t="s">
        <v>130</v>
      </c>
      <c r="AU244" s="153" t="s">
        <v>135</v>
      </c>
      <c r="AY244" s="14" t="s">
        <v>127</v>
      </c>
      <c r="BE244" s="154">
        <f t="shared" si="54"/>
        <v>0</v>
      </c>
      <c r="BF244" s="154">
        <f t="shared" si="55"/>
        <v>0</v>
      </c>
      <c r="BG244" s="154">
        <f t="shared" si="56"/>
        <v>0</v>
      </c>
      <c r="BH244" s="154">
        <f t="shared" si="57"/>
        <v>0</v>
      </c>
      <c r="BI244" s="154">
        <f t="shared" si="58"/>
        <v>0</v>
      </c>
      <c r="BJ244" s="14" t="s">
        <v>135</v>
      </c>
      <c r="BK244" s="155">
        <f t="shared" si="59"/>
        <v>0</v>
      </c>
      <c r="BL244" s="14" t="s">
        <v>195</v>
      </c>
      <c r="BM244" s="153" t="s">
        <v>527</v>
      </c>
    </row>
    <row r="245" spans="1:65" s="2" customFormat="1" ht="37.950000000000003" customHeight="1">
      <c r="A245" s="29"/>
      <c r="B245" s="141"/>
      <c r="C245" s="142" t="s">
        <v>528</v>
      </c>
      <c r="D245" s="142" t="s">
        <v>130</v>
      </c>
      <c r="E245" s="143" t="s">
        <v>529</v>
      </c>
      <c r="F245" s="144" t="s">
        <v>530</v>
      </c>
      <c r="G245" s="145" t="s">
        <v>165</v>
      </c>
      <c r="H245" s="146">
        <v>25.2</v>
      </c>
      <c r="I245" s="147"/>
      <c r="J245" s="146">
        <f t="shared" si="50"/>
        <v>0</v>
      </c>
      <c r="K245" s="148"/>
      <c r="L245" s="30"/>
      <c r="M245" s="149" t="s">
        <v>1</v>
      </c>
      <c r="N245" s="150" t="s">
        <v>41</v>
      </c>
      <c r="O245" s="56"/>
      <c r="P245" s="151">
        <f t="shared" si="51"/>
        <v>0</v>
      </c>
      <c r="Q245" s="151">
        <v>1.6299999999999999E-3</v>
      </c>
      <c r="R245" s="151">
        <f t="shared" si="52"/>
        <v>4.1075999999999994E-2</v>
      </c>
      <c r="S245" s="151">
        <v>0</v>
      </c>
      <c r="T245" s="152">
        <f t="shared" si="53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53" t="s">
        <v>195</v>
      </c>
      <c r="AT245" s="153" t="s">
        <v>130</v>
      </c>
      <c r="AU245" s="153" t="s">
        <v>135</v>
      </c>
      <c r="AY245" s="14" t="s">
        <v>127</v>
      </c>
      <c r="BE245" s="154">
        <f t="shared" si="54"/>
        <v>0</v>
      </c>
      <c r="BF245" s="154">
        <f t="shared" si="55"/>
        <v>0</v>
      </c>
      <c r="BG245" s="154">
        <f t="shared" si="56"/>
        <v>0</v>
      </c>
      <c r="BH245" s="154">
        <f t="shared" si="57"/>
        <v>0</v>
      </c>
      <c r="BI245" s="154">
        <f t="shared" si="58"/>
        <v>0</v>
      </c>
      <c r="BJ245" s="14" t="s">
        <v>135</v>
      </c>
      <c r="BK245" s="155">
        <f t="shared" si="59"/>
        <v>0</v>
      </c>
      <c r="BL245" s="14" t="s">
        <v>195</v>
      </c>
      <c r="BM245" s="153" t="s">
        <v>531</v>
      </c>
    </row>
    <row r="246" spans="1:65" s="2" customFormat="1" ht="33" customHeight="1">
      <c r="A246" s="29"/>
      <c r="B246" s="141"/>
      <c r="C246" s="156" t="s">
        <v>532</v>
      </c>
      <c r="D246" s="156" t="s">
        <v>205</v>
      </c>
      <c r="E246" s="157" t="s">
        <v>533</v>
      </c>
      <c r="F246" s="158" t="s">
        <v>534</v>
      </c>
      <c r="G246" s="159" t="s">
        <v>147</v>
      </c>
      <c r="H246" s="160">
        <v>25.704000000000001</v>
      </c>
      <c r="I246" s="161"/>
      <c r="J246" s="160">
        <f t="shared" si="50"/>
        <v>0</v>
      </c>
      <c r="K246" s="162"/>
      <c r="L246" s="163"/>
      <c r="M246" s="164" t="s">
        <v>1</v>
      </c>
      <c r="N246" s="165" t="s">
        <v>41</v>
      </c>
      <c r="O246" s="56"/>
      <c r="P246" s="151">
        <f t="shared" si="51"/>
        <v>0</v>
      </c>
      <c r="Q246" s="151">
        <v>1.2E-2</v>
      </c>
      <c r="R246" s="151">
        <f t="shared" si="52"/>
        <v>0.308448</v>
      </c>
      <c r="S246" s="151">
        <v>0</v>
      </c>
      <c r="T246" s="152">
        <f t="shared" si="53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53" t="s">
        <v>261</v>
      </c>
      <c r="AT246" s="153" t="s">
        <v>205</v>
      </c>
      <c r="AU246" s="153" t="s">
        <v>135</v>
      </c>
      <c r="AY246" s="14" t="s">
        <v>127</v>
      </c>
      <c r="BE246" s="154">
        <f t="shared" si="54"/>
        <v>0</v>
      </c>
      <c r="BF246" s="154">
        <f t="shared" si="55"/>
        <v>0</v>
      </c>
      <c r="BG246" s="154">
        <f t="shared" si="56"/>
        <v>0</v>
      </c>
      <c r="BH246" s="154">
        <f t="shared" si="57"/>
        <v>0</v>
      </c>
      <c r="BI246" s="154">
        <f t="shared" si="58"/>
        <v>0</v>
      </c>
      <c r="BJ246" s="14" t="s">
        <v>135</v>
      </c>
      <c r="BK246" s="155">
        <f t="shared" si="59"/>
        <v>0</v>
      </c>
      <c r="BL246" s="14" t="s">
        <v>195</v>
      </c>
      <c r="BM246" s="153" t="s">
        <v>535</v>
      </c>
    </row>
    <row r="247" spans="1:65" s="2" customFormat="1" ht="44.25" customHeight="1">
      <c r="A247" s="29"/>
      <c r="B247" s="141"/>
      <c r="C247" s="142" t="s">
        <v>536</v>
      </c>
      <c r="D247" s="142" t="s">
        <v>130</v>
      </c>
      <c r="E247" s="143" t="s">
        <v>537</v>
      </c>
      <c r="F247" s="144" t="s">
        <v>538</v>
      </c>
      <c r="G247" s="145" t="s">
        <v>165</v>
      </c>
      <c r="H247" s="146">
        <v>64.8</v>
      </c>
      <c r="I247" s="147"/>
      <c r="J247" s="146">
        <f t="shared" si="50"/>
        <v>0</v>
      </c>
      <c r="K247" s="148"/>
      <c r="L247" s="30"/>
      <c r="M247" s="149" t="s">
        <v>1</v>
      </c>
      <c r="N247" s="150" t="s">
        <v>41</v>
      </c>
      <c r="O247" s="56"/>
      <c r="P247" s="151">
        <f t="shared" si="51"/>
        <v>0</v>
      </c>
      <c r="Q247" s="151">
        <v>3.3800000000000002E-3</v>
      </c>
      <c r="R247" s="151">
        <f t="shared" si="52"/>
        <v>0.219024</v>
      </c>
      <c r="S247" s="151">
        <v>0</v>
      </c>
      <c r="T247" s="152">
        <f t="shared" si="53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53" t="s">
        <v>195</v>
      </c>
      <c r="AT247" s="153" t="s">
        <v>130</v>
      </c>
      <c r="AU247" s="153" t="s">
        <v>135</v>
      </c>
      <c r="AY247" s="14" t="s">
        <v>127</v>
      </c>
      <c r="BE247" s="154">
        <f t="shared" si="54"/>
        <v>0</v>
      </c>
      <c r="BF247" s="154">
        <f t="shared" si="55"/>
        <v>0</v>
      </c>
      <c r="BG247" s="154">
        <f t="shared" si="56"/>
        <v>0</v>
      </c>
      <c r="BH247" s="154">
        <f t="shared" si="57"/>
        <v>0</v>
      </c>
      <c r="BI247" s="154">
        <f t="shared" si="58"/>
        <v>0</v>
      </c>
      <c r="BJ247" s="14" t="s">
        <v>135</v>
      </c>
      <c r="BK247" s="155">
        <f t="shared" si="59"/>
        <v>0</v>
      </c>
      <c r="BL247" s="14" t="s">
        <v>195</v>
      </c>
      <c r="BM247" s="153" t="s">
        <v>539</v>
      </c>
    </row>
    <row r="248" spans="1:65" s="2" customFormat="1" ht="24.15" customHeight="1">
      <c r="A248" s="29"/>
      <c r="B248" s="141"/>
      <c r="C248" s="156" t="s">
        <v>540</v>
      </c>
      <c r="D248" s="156" t="s">
        <v>205</v>
      </c>
      <c r="E248" s="157" t="s">
        <v>541</v>
      </c>
      <c r="F248" s="158" t="s">
        <v>542</v>
      </c>
      <c r="G248" s="159" t="s">
        <v>147</v>
      </c>
      <c r="H248" s="160">
        <v>66.096000000000004</v>
      </c>
      <c r="I248" s="161"/>
      <c r="J248" s="160">
        <f t="shared" si="50"/>
        <v>0</v>
      </c>
      <c r="K248" s="162"/>
      <c r="L248" s="163"/>
      <c r="M248" s="164" t="s">
        <v>1</v>
      </c>
      <c r="N248" s="165" t="s">
        <v>41</v>
      </c>
      <c r="O248" s="56"/>
      <c r="P248" s="151">
        <f t="shared" si="51"/>
        <v>0</v>
      </c>
      <c r="Q248" s="151">
        <v>1.0500000000000001E-2</v>
      </c>
      <c r="R248" s="151">
        <f t="shared" si="52"/>
        <v>0.69400800000000007</v>
      </c>
      <c r="S248" s="151">
        <v>0</v>
      </c>
      <c r="T248" s="152">
        <f t="shared" si="53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53" t="s">
        <v>543</v>
      </c>
      <c r="AT248" s="153" t="s">
        <v>205</v>
      </c>
      <c r="AU248" s="153" t="s">
        <v>135</v>
      </c>
      <c r="AY248" s="14" t="s">
        <v>127</v>
      </c>
      <c r="BE248" s="154">
        <f t="shared" si="54"/>
        <v>0</v>
      </c>
      <c r="BF248" s="154">
        <f t="shared" si="55"/>
        <v>0</v>
      </c>
      <c r="BG248" s="154">
        <f t="shared" si="56"/>
        <v>0</v>
      </c>
      <c r="BH248" s="154">
        <f t="shared" si="57"/>
        <v>0</v>
      </c>
      <c r="BI248" s="154">
        <f t="shared" si="58"/>
        <v>0</v>
      </c>
      <c r="BJ248" s="14" t="s">
        <v>135</v>
      </c>
      <c r="BK248" s="155">
        <f t="shared" si="59"/>
        <v>0</v>
      </c>
      <c r="BL248" s="14" t="s">
        <v>543</v>
      </c>
      <c r="BM248" s="153" t="s">
        <v>544</v>
      </c>
    </row>
    <row r="249" spans="1:65" s="2" customFormat="1" ht="24.15" customHeight="1">
      <c r="A249" s="29"/>
      <c r="B249" s="141"/>
      <c r="C249" s="142" t="s">
        <v>213</v>
      </c>
      <c r="D249" s="142" t="s">
        <v>130</v>
      </c>
      <c r="E249" s="143" t="s">
        <v>545</v>
      </c>
      <c r="F249" s="144" t="s">
        <v>546</v>
      </c>
      <c r="G249" s="145" t="s">
        <v>202</v>
      </c>
      <c r="H249" s="146">
        <v>4</v>
      </c>
      <c r="I249" s="147"/>
      <c r="J249" s="146">
        <f t="shared" si="50"/>
        <v>0</v>
      </c>
      <c r="K249" s="148"/>
      <c r="L249" s="30"/>
      <c r="M249" s="149" t="s">
        <v>1</v>
      </c>
      <c r="N249" s="150" t="s">
        <v>41</v>
      </c>
      <c r="O249" s="56"/>
      <c r="P249" s="151">
        <f t="shared" si="51"/>
        <v>0</v>
      </c>
      <c r="Q249" s="151">
        <v>1.9740000000000001E-2</v>
      </c>
      <c r="R249" s="151">
        <f t="shared" si="52"/>
        <v>7.8960000000000002E-2</v>
      </c>
      <c r="S249" s="151">
        <v>0</v>
      </c>
      <c r="T249" s="152">
        <f t="shared" si="53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53" t="s">
        <v>195</v>
      </c>
      <c r="AT249" s="153" t="s">
        <v>130</v>
      </c>
      <c r="AU249" s="153" t="s">
        <v>135</v>
      </c>
      <c r="AY249" s="14" t="s">
        <v>127</v>
      </c>
      <c r="BE249" s="154">
        <f t="shared" si="54"/>
        <v>0</v>
      </c>
      <c r="BF249" s="154">
        <f t="shared" si="55"/>
        <v>0</v>
      </c>
      <c r="BG249" s="154">
        <f t="shared" si="56"/>
        <v>0</v>
      </c>
      <c r="BH249" s="154">
        <f t="shared" si="57"/>
        <v>0</v>
      </c>
      <c r="BI249" s="154">
        <f t="shared" si="58"/>
        <v>0</v>
      </c>
      <c r="BJ249" s="14" t="s">
        <v>135</v>
      </c>
      <c r="BK249" s="155">
        <f t="shared" si="59"/>
        <v>0</v>
      </c>
      <c r="BL249" s="14" t="s">
        <v>195</v>
      </c>
      <c r="BM249" s="153" t="s">
        <v>547</v>
      </c>
    </row>
    <row r="250" spans="1:65" s="2" customFormat="1" ht="24.15" customHeight="1">
      <c r="A250" s="29"/>
      <c r="B250" s="141"/>
      <c r="C250" s="142" t="s">
        <v>548</v>
      </c>
      <c r="D250" s="142" t="s">
        <v>130</v>
      </c>
      <c r="E250" s="143" t="s">
        <v>549</v>
      </c>
      <c r="F250" s="144" t="s">
        <v>550</v>
      </c>
      <c r="G250" s="145" t="s">
        <v>202</v>
      </c>
      <c r="H250" s="146">
        <v>8</v>
      </c>
      <c r="I250" s="147"/>
      <c r="J250" s="146">
        <f t="shared" si="50"/>
        <v>0</v>
      </c>
      <c r="K250" s="148"/>
      <c r="L250" s="30"/>
      <c r="M250" s="149" t="s">
        <v>1</v>
      </c>
      <c r="N250" s="150" t="s">
        <v>41</v>
      </c>
      <c r="O250" s="56"/>
      <c r="P250" s="151">
        <f t="shared" si="51"/>
        <v>0</v>
      </c>
      <c r="Q250" s="151">
        <v>2.035E-2</v>
      </c>
      <c r="R250" s="151">
        <f t="shared" si="52"/>
        <v>0.1628</v>
      </c>
      <c r="S250" s="151">
        <v>0</v>
      </c>
      <c r="T250" s="152">
        <f t="shared" si="53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53" t="s">
        <v>195</v>
      </c>
      <c r="AT250" s="153" t="s">
        <v>130</v>
      </c>
      <c r="AU250" s="153" t="s">
        <v>135</v>
      </c>
      <c r="AY250" s="14" t="s">
        <v>127</v>
      </c>
      <c r="BE250" s="154">
        <f t="shared" si="54"/>
        <v>0</v>
      </c>
      <c r="BF250" s="154">
        <f t="shared" si="55"/>
        <v>0</v>
      </c>
      <c r="BG250" s="154">
        <f t="shared" si="56"/>
        <v>0</v>
      </c>
      <c r="BH250" s="154">
        <f t="shared" si="57"/>
        <v>0</v>
      </c>
      <c r="BI250" s="154">
        <f t="shared" si="58"/>
        <v>0</v>
      </c>
      <c r="BJ250" s="14" t="s">
        <v>135</v>
      </c>
      <c r="BK250" s="155">
        <f t="shared" si="59"/>
        <v>0</v>
      </c>
      <c r="BL250" s="14" t="s">
        <v>195</v>
      </c>
      <c r="BM250" s="153" t="s">
        <v>551</v>
      </c>
    </row>
    <row r="251" spans="1:65" s="2" customFormat="1" ht="33" customHeight="1">
      <c r="A251" s="29"/>
      <c r="B251" s="141"/>
      <c r="C251" s="142" t="s">
        <v>552</v>
      </c>
      <c r="D251" s="142" t="s">
        <v>130</v>
      </c>
      <c r="E251" s="143" t="s">
        <v>553</v>
      </c>
      <c r="F251" s="144" t="s">
        <v>554</v>
      </c>
      <c r="G251" s="145" t="s">
        <v>202</v>
      </c>
      <c r="H251" s="146">
        <v>1</v>
      </c>
      <c r="I251" s="147"/>
      <c r="J251" s="146">
        <f t="shared" si="50"/>
        <v>0</v>
      </c>
      <c r="K251" s="148"/>
      <c r="L251" s="30"/>
      <c r="M251" s="149" t="s">
        <v>1</v>
      </c>
      <c r="N251" s="150" t="s">
        <v>41</v>
      </c>
      <c r="O251" s="56"/>
      <c r="P251" s="151">
        <f t="shared" si="51"/>
        <v>0</v>
      </c>
      <c r="Q251" s="151">
        <v>2.479E-2</v>
      </c>
      <c r="R251" s="151">
        <f t="shared" si="52"/>
        <v>2.479E-2</v>
      </c>
      <c r="S251" s="151">
        <v>0</v>
      </c>
      <c r="T251" s="152">
        <f t="shared" si="53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53" t="s">
        <v>195</v>
      </c>
      <c r="AT251" s="153" t="s">
        <v>130</v>
      </c>
      <c r="AU251" s="153" t="s">
        <v>135</v>
      </c>
      <c r="AY251" s="14" t="s">
        <v>127</v>
      </c>
      <c r="BE251" s="154">
        <f t="shared" si="54"/>
        <v>0</v>
      </c>
      <c r="BF251" s="154">
        <f t="shared" si="55"/>
        <v>0</v>
      </c>
      <c r="BG251" s="154">
        <f t="shared" si="56"/>
        <v>0</v>
      </c>
      <c r="BH251" s="154">
        <f t="shared" si="57"/>
        <v>0</v>
      </c>
      <c r="BI251" s="154">
        <f t="shared" si="58"/>
        <v>0</v>
      </c>
      <c r="BJ251" s="14" t="s">
        <v>135</v>
      </c>
      <c r="BK251" s="155">
        <f t="shared" si="59"/>
        <v>0</v>
      </c>
      <c r="BL251" s="14" t="s">
        <v>195</v>
      </c>
      <c r="BM251" s="153" t="s">
        <v>555</v>
      </c>
    </row>
    <row r="252" spans="1:65" s="2" customFormat="1" ht="24.15" customHeight="1">
      <c r="A252" s="29"/>
      <c r="B252" s="141"/>
      <c r="C252" s="142" t="s">
        <v>556</v>
      </c>
      <c r="D252" s="142" t="s">
        <v>130</v>
      </c>
      <c r="E252" s="143" t="s">
        <v>557</v>
      </c>
      <c r="F252" s="144" t="s">
        <v>558</v>
      </c>
      <c r="G252" s="145" t="s">
        <v>143</v>
      </c>
      <c r="H252" s="146">
        <v>35.549999999999997</v>
      </c>
      <c r="I252" s="147"/>
      <c r="J252" s="146">
        <f t="shared" si="50"/>
        <v>0</v>
      </c>
      <c r="K252" s="148"/>
      <c r="L252" s="30"/>
      <c r="M252" s="149" t="s">
        <v>1</v>
      </c>
      <c r="N252" s="150" t="s">
        <v>41</v>
      </c>
      <c r="O252" s="56"/>
      <c r="P252" s="151">
        <f t="shared" si="51"/>
        <v>0</v>
      </c>
      <c r="Q252" s="151">
        <v>0</v>
      </c>
      <c r="R252" s="151">
        <f t="shared" si="52"/>
        <v>0</v>
      </c>
      <c r="S252" s="151">
        <v>0</v>
      </c>
      <c r="T252" s="152">
        <f t="shared" si="53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53" t="s">
        <v>195</v>
      </c>
      <c r="AT252" s="153" t="s">
        <v>130</v>
      </c>
      <c r="AU252" s="153" t="s">
        <v>135</v>
      </c>
      <c r="AY252" s="14" t="s">
        <v>127</v>
      </c>
      <c r="BE252" s="154">
        <f t="shared" si="54"/>
        <v>0</v>
      </c>
      <c r="BF252" s="154">
        <f t="shared" si="55"/>
        <v>0</v>
      </c>
      <c r="BG252" s="154">
        <f t="shared" si="56"/>
        <v>0</v>
      </c>
      <c r="BH252" s="154">
        <f t="shared" si="57"/>
        <v>0</v>
      </c>
      <c r="BI252" s="154">
        <f t="shared" si="58"/>
        <v>0</v>
      </c>
      <c r="BJ252" s="14" t="s">
        <v>135</v>
      </c>
      <c r="BK252" s="155">
        <f t="shared" si="59"/>
        <v>0</v>
      </c>
      <c r="BL252" s="14" t="s">
        <v>195</v>
      </c>
      <c r="BM252" s="153" t="s">
        <v>559</v>
      </c>
    </row>
    <row r="253" spans="1:65" s="12" customFormat="1" ht="22.95" customHeight="1">
      <c r="B253" s="128"/>
      <c r="D253" s="129" t="s">
        <v>74</v>
      </c>
      <c r="E253" s="139" t="s">
        <v>560</v>
      </c>
      <c r="F253" s="139" t="s">
        <v>561</v>
      </c>
      <c r="I253" s="131"/>
      <c r="J253" s="140">
        <f>BK253</f>
        <v>0</v>
      </c>
      <c r="L253" s="128"/>
      <c r="M253" s="133"/>
      <c r="N253" s="134"/>
      <c r="O253" s="134"/>
      <c r="P253" s="135">
        <f>SUM(P254:P265)</f>
        <v>0</v>
      </c>
      <c r="Q253" s="134"/>
      <c r="R253" s="135">
        <f>SUM(R254:R265)</f>
        <v>0.40264700000000003</v>
      </c>
      <c r="S253" s="134"/>
      <c r="T253" s="136">
        <f>SUM(T254:T265)</f>
        <v>0.69219350000000002</v>
      </c>
      <c r="AR253" s="129" t="s">
        <v>135</v>
      </c>
      <c r="AT253" s="137" t="s">
        <v>74</v>
      </c>
      <c r="AU253" s="137" t="s">
        <v>80</v>
      </c>
      <c r="AY253" s="129" t="s">
        <v>127</v>
      </c>
      <c r="BK253" s="138">
        <f>SUM(BK254:BK265)</f>
        <v>0</v>
      </c>
    </row>
    <row r="254" spans="1:65" s="2" customFormat="1" ht="37.950000000000003" customHeight="1">
      <c r="A254" s="29"/>
      <c r="B254" s="141"/>
      <c r="C254" s="142" t="s">
        <v>562</v>
      </c>
      <c r="D254" s="142" t="s">
        <v>130</v>
      </c>
      <c r="E254" s="143" t="s">
        <v>563</v>
      </c>
      <c r="F254" s="144" t="s">
        <v>564</v>
      </c>
      <c r="G254" s="145" t="s">
        <v>165</v>
      </c>
      <c r="H254" s="146">
        <v>99.95</v>
      </c>
      <c r="I254" s="147"/>
      <c r="J254" s="146">
        <f t="shared" ref="J254:J265" si="60">ROUND(I254*H254,3)</f>
        <v>0</v>
      </c>
      <c r="K254" s="148"/>
      <c r="L254" s="30"/>
      <c r="M254" s="149" t="s">
        <v>1</v>
      </c>
      <c r="N254" s="150" t="s">
        <v>41</v>
      </c>
      <c r="O254" s="56"/>
      <c r="P254" s="151">
        <f t="shared" ref="P254:P265" si="61">O254*H254</f>
        <v>0</v>
      </c>
      <c r="Q254" s="151">
        <v>0</v>
      </c>
      <c r="R254" s="151">
        <f t="shared" ref="R254:R265" si="62">Q254*H254</f>
        <v>0</v>
      </c>
      <c r="S254" s="151">
        <v>5.1999999999999998E-3</v>
      </c>
      <c r="T254" s="152">
        <f t="shared" ref="T254:T265" si="63">S254*H254</f>
        <v>0.51973999999999998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53" t="s">
        <v>195</v>
      </c>
      <c r="AT254" s="153" t="s">
        <v>130</v>
      </c>
      <c r="AU254" s="153" t="s">
        <v>135</v>
      </c>
      <c r="AY254" s="14" t="s">
        <v>127</v>
      </c>
      <c r="BE254" s="154">
        <f t="shared" ref="BE254:BE265" si="64">IF(N254="základná",J254,0)</f>
        <v>0</v>
      </c>
      <c r="BF254" s="154">
        <f t="shared" ref="BF254:BF265" si="65">IF(N254="znížená",J254,0)</f>
        <v>0</v>
      </c>
      <c r="BG254" s="154">
        <f t="shared" ref="BG254:BG265" si="66">IF(N254="zákl. prenesená",J254,0)</f>
        <v>0</v>
      </c>
      <c r="BH254" s="154">
        <f t="shared" ref="BH254:BH265" si="67">IF(N254="zníž. prenesená",J254,0)</f>
        <v>0</v>
      </c>
      <c r="BI254" s="154">
        <f t="shared" ref="BI254:BI265" si="68">IF(N254="nulová",J254,0)</f>
        <v>0</v>
      </c>
      <c r="BJ254" s="14" t="s">
        <v>135</v>
      </c>
      <c r="BK254" s="155">
        <f t="shared" ref="BK254:BK265" si="69">ROUND(I254*H254,3)</f>
        <v>0</v>
      </c>
      <c r="BL254" s="14" t="s">
        <v>195</v>
      </c>
      <c r="BM254" s="153" t="s">
        <v>565</v>
      </c>
    </row>
    <row r="255" spans="1:65" s="2" customFormat="1" ht="33" customHeight="1">
      <c r="A255" s="29"/>
      <c r="B255" s="141"/>
      <c r="C255" s="142" t="s">
        <v>566</v>
      </c>
      <c r="D255" s="142" t="s">
        <v>130</v>
      </c>
      <c r="E255" s="143" t="s">
        <v>567</v>
      </c>
      <c r="F255" s="144" t="s">
        <v>568</v>
      </c>
      <c r="G255" s="145" t="s">
        <v>165</v>
      </c>
      <c r="H255" s="146">
        <v>20.425000000000001</v>
      </c>
      <c r="I255" s="147"/>
      <c r="J255" s="146">
        <f t="shared" si="60"/>
        <v>0</v>
      </c>
      <c r="K255" s="148"/>
      <c r="L255" s="30"/>
      <c r="M255" s="149" t="s">
        <v>1</v>
      </c>
      <c r="N255" s="150" t="s">
        <v>41</v>
      </c>
      <c r="O255" s="56"/>
      <c r="P255" s="151">
        <f t="shared" si="61"/>
        <v>0</v>
      </c>
      <c r="Q255" s="151">
        <v>0</v>
      </c>
      <c r="R255" s="151">
        <f t="shared" si="62"/>
        <v>0</v>
      </c>
      <c r="S255" s="151">
        <v>3.8999999999999998E-3</v>
      </c>
      <c r="T255" s="152">
        <f t="shared" si="63"/>
        <v>7.9657499999999992E-2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53" t="s">
        <v>195</v>
      </c>
      <c r="AT255" s="153" t="s">
        <v>130</v>
      </c>
      <c r="AU255" s="153" t="s">
        <v>135</v>
      </c>
      <c r="AY255" s="14" t="s">
        <v>127</v>
      </c>
      <c r="BE255" s="154">
        <f t="shared" si="64"/>
        <v>0</v>
      </c>
      <c r="BF255" s="154">
        <f t="shared" si="65"/>
        <v>0</v>
      </c>
      <c r="BG255" s="154">
        <f t="shared" si="66"/>
        <v>0</v>
      </c>
      <c r="BH255" s="154">
        <f t="shared" si="67"/>
        <v>0</v>
      </c>
      <c r="BI255" s="154">
        <f t="shared" si="68"/>
        <v>0</v>
      </c>
      <c r="BJ255" s="14" t="s">
        <v>135</v>
      </c>
      <c r="BK255" s="155">
        <f t="shared" si="69"/>
        <v>0</v>
      </c>
      <c r="BL255" s="14" t="s">
        <v>195</v>
      </c>
      <c r="BM255" s="153" t="s">
        <v>569</v>
      </c>
    </row>
    <row r="256" spans="1:65" s="2" customFormat="1" ht="24.15" customHeight="1">
      <c r="A256" s="29"/>
      <c r="B256" s="141"/>
      <c r="C256" s="142" t="s">
        <v>570</v>
      </c>
      <c r="D256" s="142" t="s">
        <v>130</v>
      </c>
      <c r="E256" s="143" t="s">
        <v>571</v>
      </c>
      <c r="F256" s="144" t="s">
        <v>572</v>
      </c>
      <c r="G256" s="145" t="s">
        <v>165</v>
      </c>
      <c r="H256" s="146">
        <v>20.6</v>
      </c>
      <c r="I256" s="147"/>
      <c r="J256" s="146">
        <f t="shared" si="60"/>
        <v>0</v>
      </c>
      <c r="K256" s="148"/>
      <c r="L256" s="30"/>
      <c r="M256" s="149" t="s">
        <v>1</v>
      </c>
      <c r="N256" s="150" t="s">
        <v>41</v>
      </c>
      <c r="O256" s="56"/>
      <c r="P256" s="151">
        <f t="shared" si="61"/>
        <v>0</v>
      </c>
      <c r="Q256" s="151">
        <v>1.4400000000000001E-3</v>
      </c>
      <c r="R256" s="151">
        <f t="shared" si="62"/>
        <v>2.9664000000000003E-2</v>
      </c>
      <c r="S256" s="151">
        <v>0</v>
      </c>
      <c r="T256" s="152">
        <f t="shared" si="63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53" t="s">
        <v>195</v>
      </c>
      <c r="AT256" s="153" t="s">
        <v>130</v>
      </c>
      <c r="AU256" s="153" t="s">
        <v>135</v>
      </c>
      <c r="AY256" s="14" t="s">
        <v>127</v>
      </c>
      <c r="BE256" s="154">
        <f t="shared" si="64"/>
        <v>0</v>
      </c>
      <c r="BF256" s="154">
        <f t="shared" si="65"/>
        <v>0</v>
      </c>
      <c r="BG256" s="154">
        <f t="shared" si="66"/>
        <v>0</v>
      </c>
      <c r="BH256" s="154">
        <f t="shared" si="67"/>
        <v>0</v>
      </c>
      <c r="BI256" s="154">
        <f t="shared" si="68"/>
        <v>0</v>
      </c>
      <c r="BJ256" s="14" t="s">
        <v>135</v>
      </c>
      <c r="BK256" s="155">
        <f t="shared" si="69"/>
        <v>0</v>
      </c>
      <c r="BL256" s="14" t="s">
        <v>195</v>
      </c>
      <c r="BM256" s="153" t="s">
        <v>573</v>
      </c>
    </row>
    <row r="257" spans="1:65" s="2" customFormat="1" ht="24.15" customHeight="1">
      <c r="A257" s="29"/>
      <c r="B257" s="141"/>
      <c r="C257" s="142" t="s">
        <v>574</v>
      </c>
      <c r="D257" s="142" t="s">
        <v>130</v>
      </c>
      <c r="E257" s="143" t="s">
        <v>575</v>
      </c>
      <c r="F257" s="144" t="s">
        <v>576</v>
      </c>
      <c r="G257" s="145" t="s">
        <v>165</v>
      </c>
      <c r="H257" s="146">
        <v>14.7</v>
      </c>
      <c r="I257" s="147"/>
      <c r="J257" s="146">
        <f t="shared" si="60"/>
        <v>0</v>
      </c>
      <c r="K257" s="148"/>
      <c r="L257" s="30"/>
      <c r="M257" s="149" t="s">
        <v>1</v>
      </c>
      <c r="N257" s="150" t="s">
        <v>41</v>
      </c>
      <c r="O257" s="56"/>
      <c r="P257" s="151">
        <f t="shared" si="61"/>
        <v>0</v>
      </c>
      <c r="Q257" s="151">
        <v>1.09E-3</v>
      </c>
      <c r="R257" s="151">
        <f t="shared" si="62"/>
        <v>1.6022999999999999E-2</v>
      </c>
      <c r="S257" s="151">
        <v>0</v>
      </c>
      <c r="T257" s="152">
        <f t="shared" si="63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53" t="s">
        <v>195</v>
      </c>
      <c r="AT257" s="153" t="s">
        <v>130</v>
      </c>
      <c r="AU257" s="153" t="s">
        <v>135</v>
      </c>
      <c r="AY257" s="14" t="s">
        <v>127</v>
      </c>
      <c r="BE257" s="154">
        <f t="shared" si="64"/>
        <v>0</v>
      </c>
      <c r="BF257" s="154">
        <f t="shared" si="65"/>
        <v>0</v>
      </c>
      <c r="BG257" s="154">
        <f t="shared" si="66"/>
        <v>0</v>
      </c>
      <c r="BH257" s="154">
        <f t="shared" si="67"/>
        <v>0</v>
      </c>
      <c r="BI257" s="154">
        <f t="shared" si="68"/>
        <v>0</v>
      </c>
      <c r="BJ257" s="14" t="s">
        <v>135</v>
      </c>
      <c r="BK257" s="155">
        <f t="shared" si="69"/>
        <v>0</v>
      </c>
      <c r="BL257" s="14" t="s">
        <v>195</v>
      </c>
      <c r="BM257" s="153" t="s">
        <v>577</v>
      </c>
    </row>
    <row r="258" spans="1:65" s="2" customFormat="1" ht="24.15" customHeight="1">
      <c r="A258" s="29"/>
      <c r="B258" s="141"/>
      <c r="C258" s="142" t="s">
        <v>578</v>
      </c>
      <c r="D258" s="142" t="s">
        <v>130</v>
      </c>
      <c r="E258" s="143" t="s">
        <v>579</v>
      </c>
      <c r="F258" s="144" t="s">
        <v>580</v>
      </c>
      <c r="G258" s="145" t="s">
        <v>202</v>
      </c>
      <c r="H258" s="146">
        <v>2</v>
      </c>
      <c r="I258" s="147"/>
      <c r="J258" s="146">
        <f t="shared" si="60"/>
        <v>0</v>
      </c>
      <c r="K258" s="148"/>
      <c r="L258" s="30"/>
      <c r="M258" s="149" t="s">
        <v>1</v>
      </c>
      <c r="N258" s="150" t="s">
        <v>41</v>
      </c>
      <c r="O258" s="56"/>
      <c r="P258" s="151">
        <f t="shared" si="61"/>
        <v>0</v>
      </c>
      <c r="Q258" s="151">
        <v>6.0000000000000002E-5</v>
      </c>
      <c r="R258" s="151">
        <f t="shared" si="62"/>
        <v>1.2E-4</v>
      </c>
      <c r="S258" s="151">
        <v>0</v>
      </c>
      <c r="T258" s="152">
        <f t="shared" si="63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53" t="s">
        <v>195</v>
      </c>
      <c r="AT258" s="153" t="s">
        <v>130</v>
      </c>
      <c r="AU258" s="153" t="s">
        <v>135</v>
      </c>
      <c r="AY258" s="14" t="s">
        <v>127</v>
      </c>
      <c r="BE258" s="154">
        <f t="shared" si="64"/>
        <v>0</v>
      </c>
      <c r="BF258" s="154">
        <f t="shared" si="65"/>
        <v>0</v>
      </c>
      <c r="BG258" s="154">
        <f t="shared" si="66"/>
        <v>0</v>
      </c>
      <c r="BH258" s="154">
        <f t="shared" si="67"/>
        <v>0</v>
      </c>
      <c r="BI258" s="154">
        <f t="shared" si="68"/>
        <v>0</v>
      </c>
      <c r="BJ258" s="14" t="s">
        <v>135</v>
      </c>
      <c r="BK258" s="155">
        <f t="shared" si="69"/>
        <v>0</v>
      </c>
      <c r="BL258" s="14" t="s">
        <v>195</v>
      </c>
      <c r="BM258" s="153" t="s">
        <v>581</v>
      </c>
    </row>
    <row r="259" spans="1:65" s="2" customFormat="1" ht="24.15" customHeight="1">
      <c r="A259" s="29"/>
      <c r="B259" s="141"/>
      <c r="C259" s="156" t="s">
        <v>582</v>
      </c>
      <c r="D259" s="156" t="s">
        <v>205</v>
      </c>
      <c r="E259" s="157" t="s">
        <v>583</v>
      </c>
      <c r="F259" s="158" t="s">
        <v>584</v>
      </c>
      <c r="G259" s="159" t="s">
        <v>202</v>
      </c>
      <c r="H259" s="160">
        <v>2</v>
      </c>
      <c r="I259" s="161"/>
      <c r="J259" s="160">
        <f t="shared" si="60"/>
        <v>0</v>
      </c>
      <c r="K259" s="162"/>
      <c r="L259" s="163"/>
      <c r="M259" s="164" t="s">
        <v>1</v>
      </c>
      <c r="N259" s="165" t="s">
        <v>41</v>
      </c>
      <c r="O259" s="56"/>
      <c r="P259" s="151">
        <f t="shared" si="61"/>
        <v>0</v>
      </c>
      <c r="Q259" s="151">
        <v>2.0000000000000001E-4</v>
      </c>
      <c r="R259" s="151">
        <f t="shared" si="62"/>
        <v>4.0000000000000002E-4</v>
      </c>
      <c r="S259" s="151">
        <v>0</v>
      </c>
      <c r="T259" s="152">
        <f t="shared" si="63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53" t="s">
        <v>261</v>
      </c>
      <c r="AT259" s="153" t="s">
        <v>205</v>
      </c>
      <c r="AU259" s="153" t="s">
        <v>135</v>
      </c>
      <c r="AY259" s="14" t="s">
        <v>127</v>
      </c>
      <c r="BE259" s="154">
        <f t="shared" si="64"/>
        <v>0</v>
      </c>
      <c r="BF259" s="154">
        <f t="shared" si="65"/>
        <v>0</v>
      </c>
      <c r="BG259" s="154">
        <f t="shared" si="66"/>
        <v>0</v>
      </c>
      <c r="BH259" s="154">
        <f t="shared" si="67"/>
        <v>0</v>
      </c>
      <c r="BI259" s="154">
        <f t="shared" si="68"/>
        <v>0</v>
      </c>
      <c r="BJ259" s="14" t="s">
        <v>135</v>
      </c>
      <c r="BK259" s="155">
        <f t="shared" si="69"/>
        <v>0</v>
      </c>
      <c r="BL259" s="14" t="s">
        <v>195</v>
      </c>
      <c r="BM259" s="153" t="s">
        <v>585</v>
      </c>
    </row>
    <row r="260" spans="1:65" s="2" customFormat="1" ht="33" customHeight="1">
      <c r="A260" s="29"/>
      <c r="B260" s="141"/>
      <c r="C260" s="142" t="s">
        <v>586</v>
      </c>
      <c r="D260" s="142" t="s">
        <v>130</v>
      </c>
      <c r="E260" s="143" t="s">
        <v>587</v>
      </c>
      <c r="F260" s="144" t="s">
        <v>588</v>
      </c>
      <c r="G260" s="145" t="s">
        <v>165</v>
      </c>
      <c r="H260" s="146">
        <v>20.6</v>
      </c>
      <c r="I260" s="147"/>
      <c r="J260" s="146">
        <f t="shared" si="60"/>
        <v>0</v>
      </c>
      <c r="K260" s="148"/>
      <c r="L260" s="30"/>
      <c r="M260" s="149" t="s">
        <v>1</v>
      </c>
      <c r="N260" s="150" t="s">
        <v>41</v>
      </c>
      <c r="O260" s="56"/>
      <c r="P260" s="151">
        <f t="shared" si="61"/>
        <v>0</v>
      </c>
      <c r="Q260" s="151">
        <v>5.9999999999999995E-4</v>
      </c>
      <c r="R260" s="151">
        <f t="shared" si="62"/>
        <v>1.2359999999999999E-2</v>
      </c>
      <c r="S260" s="151">
        <v>0</v>
      </c>
      <c r="T260" s="152">
        <f t="shared" si="63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53" t="s">
        <v>195</v>
      </c>
      <c r="AT260" s="153" t="s">
        <v>130</v>
      </c>
      <c r="AU260" s="153" t="s">
        <v>135</v>
      </c>
      <c r="AY260" s="14" t="s">
        <v>127</v>
      </c>
      <c r="BE260" s="154">
        <f t="shared" si="64"/>
        <v>0</v>
      </c>
      <c r="BF260" s="154">
        <f t="shared" si="65"/>
        <v>0</v>
      </c>
      <c r="BG260" s="154">
        <f t="shared" si="66"/>
        <v>0</v>
      </c>
      <c r="BH260" s="154">
        <f t="shared" si="67"/>
        <v>0</v>
      </c>
      <c r="BI260" s="154">
        <f t="shared" si="68"/>
        <v>0</v>
      </c>
      <c r="BJ260" s="14" t="s">
        <v>135</v>
      </c>
      <c r="BK260" s="155">
        <f t="shared" si="69"/>
        <v>0</v>
      </c>
      <c r="BL260" s="14" t="s">
        <v>195</v>
      </c>
      <c r="BM260" s="153" t="s">
        <v>589</v>
      </c>
    </row>
    <row r="261" spans="1:65" s="2" customFormat="1" ht="33" customHeight="1">
      <c r="A261" s="29"/>
      <c r="B261" s="141"/>
      <c r="C261" s="142" t="s">
        <v>590</v>
      </c>
      <c r="D261" s="142" t="s">
        <v>130</v>
      </c>
      <c r="E261" s="143" t="s">
        <v>591</v>
      </c>
      <c r="F261" s="144" t="s">
        <v>592</v>
      </c>
      <c r="G261" s="145" t="s">
        <v>165</v>
      </c>
      <c r="H261" s="146">
        <v>110</v>
      </c>
      <c r="I261" s="147"/>
      <c r="J261" s="146">
        <f t="shared" si="60"/>
        <v>0</v>
      </c>
      <c r="K261" s="148"/>
      <c r="L261" s="30"/>
      <c r="M261" s="149" t="s">
        <v>1</v>
      </c>
      <c r="N261" s="150" t="s">
        <v>41</v>
      </c>
      <c r="O261" s="56"/>
      <c r="P261" s="151">
        <f t="shared" si="61"/>
        <v>0</v>
      </c>
      <c r="Q261" s="151">
        <v>2.0000000000000001E-4</v>
      </c>
      <c r="R261" s="151">
        <f t="shared" si="62"/>
        <v>2.2000000000000002E-2</v>
      </c>
      <c r="S261" s="151">
        <v>0</v>
      </c>
      <c r="T261" s="152">
        <f t="shared" si="63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53" t="s">
        <v>195</v>
      </c>
      <c r="AT261" s="153" t="s">
        <v>130</v>
      </c>
      <c r="AU261" s="153" t="s">
        <v>135</v>
      </c>
      <c r="AY261" s="14" t="s">
        <v>127</v>
      </c>
      <c r="BE261" s="154">
        <f t="shared" si="64"/>
        <v>0</v>
      </c>
      <c r="BF261" s="154">
        <f t="shared" si="65"/>
        <v>0</v>
      </c>
      <c r="BG261" s="154">
        <f t="shared" si="66"/>
        <v>0</v>
      </c>
      <c r="BH261" s="154">
        <f t="shared" si="67"/>
        <v>0</v>
      </c>
      <c r="BI261" s="154">
        <f t="shared" si="68"/>
        <v>0</v>
      </c>
      <c r="BJ261" s="14" t="s">
        <v>135</v>
      </c>
      <c r="BK261" s="155">
        <f t="shared" si="69"/>
        <v>0</v>
      </c>
      <c r="BL261" s="14" t="s">
        <v>195</v>
      </c>
      <c r="BM261" s="153" t="s">
        <v>593</v>
      </c>
    </row>
    <row r="262" spans="1:65" s="2" customFormat="1" ht="33" customHeight="1">
      <c r="A262" s="29"/>
      <c r="B262" s="141"/>
      <c r="C262" s="142" t="s">
        <v>594</v>
      </c>
      <c r="D262" s="142" t="s">
        <v>130</v>
      </c>
      <c r="E262" s="143" t="s">
        <v>595</v>
      </c>
      <c r="F262" s="144" t="s">
        <v>596</v>
      </c>
      <c r="G262" s="145" t="s">
        <v>165</v>
      </c>
      <c r="H262" s="146">
        <v>132</v>
      </c>
      <c r="I262" s="147"/>
      <c r="J262" s="146">
        <f t="shared" si="60"/>
        <v>0</v>
      </c>
      <c r="K262" s="148"/>
      <c r="L262" s="30"/>
      <c r="M262" s="149" t="s">
        <v>1</v>
      </c>
      <c r="N262" s="150" t="s">
        <v>41</v>
      </c>
      <c r="O262" s="56"/>
      <c r="P262" s="151">
        <f t="shared" si="61"/>
        <v>0</v>
      </c>
      <c r="Q262" s="151">
        <v>1.07E-3</v>
      </c>
      <c r="R262" s="151">
        <f t="shared" si="62"/>
        <v>0.14124</v>
      </c>
      <c r="S262" s="151">
        <v>0</v>
      </c>
      <c r="T262" s="152">
        <f t="shared" si="63"/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53" t="s">
        <v>195</v>
      </c>
      <c r="AT262" s="153" t="s">
        <v>130</v>
      </c>
      <c r="AU262" s="153" t="s">
        <v>135</v>
      </c>
      <c r="AY262" s="14" t="s">
        <v>127</v>
      </c>
      <c r="BE262" s="154">
        <f t="shared" si="64"/>
        <v>0</v>
      </c>
      <c r="BF262" s="154">
        <f t="shared" si="65"/>
        <v>0</v>
      </c>
      <c r="BG262" s="154">
        <f t="shared" si="66"/>
        <v>0</v>
      </c>
      <c r="BH262" s="154">
        <f t="shared" si="67"/>
        <v>0</v>
      </c>
      <c r="BI262" s="154">
        <f t="shared" si="68"/>
        <v>0</v>
      </c>
      <c r="BJ262" s="14" t="s">
        <v>135</v>
      </c>
      <c r="BK262" s="155">
        <f t="shared" si="69"/>
        <v>0</v>
      </c>
      <c r="BL262" s="14" t="s">
        <v>195</v>
      </c>
      <c r="BM262" s="153" t="s">
        <v>597</v>
      </c>
    </row>
    <row r="263" spans="1:65" s="2" customFormat="1" ht="33" customHeight="1">
      <c r="A263" s="29"/>
      <c r="B263" s="141"/>
      <c r="C263" s="142" t="s">
        <v>598</v>
      </c>
      <c r="D263" s="142" t="s">
        <v>130</v>
      </c>
      <c r="E263" s="143" t="s">
        <v>599</v>
      </c>
      <c r="F263" s="144" t="s">
        <v>600</v>
      </c>
      <c r="G263" s="145" t="s">
        <v>165</v>
      </c>
      <c r="H263" s="146">
        <v>132</v>
      </c>
      <c r="I263" s="147"/>
      <c r="J263" s="146">
        <f t="shared" si="60"/>
        <v>0</v>
      </c>
      <c r="K263" s="148"/>
      <c r="L263" s="30"/>
      <c r="M263" s="149" t="s">
        <v>1</v>
      </c>
      <c r="N263" s="150" t="s">
        <v>41</v>
      </c>
      <c r="O263" s="56"/>
      <c r="P263" s="151">
        <f t="shared" si="61"/>
        <v>0</v>
      </c>
      <c r="Q263" s="151">
        <v>1.3699999999999999E-3</v>
      </c>
      <c r="R263" s="151">
        <f t="shared" si="62"/>
        <v>0.18084</v>
      </c>
      <c r="S263" s="151">
        <v>0</v>
      </c>
      <c r="T263" s="152">
        <f t="shared" si="63"/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53" t="s">
        <v>195</v>
      </c>
      <c r="AT263" s="153" t="s">
        <v>130</v>
      </c>
      <c r="AU263" s="153" t="s">
        <v>135</v>
      </c>
      <c r="AY263" s="14" t="s">
        <v>127</v>
      </c>
      <c r="BE263" s="154">
        <f t="shared" si="64"/>
        <v>0</v>
      </c>
      <c r="BF263" s="154">
        <f t="shared" si="65"/>
        <v>0</v>
      </c>
      <c r="BG263" s="154">
        <f t="shared" si="66"/>
        <v>0</v>
      </c>
      <c r="BH263" s="154">
        <f t="shared" si="67"/>
        <v>0</v>
      </c>
      <c r="BI263" s="154">
        <f t="shared" si="68"/>
        <v>0</v>
      </c>
      <c r="BJ263" s="14" t="s">
        <v>135</v>
      </c>
      <c r="BK263" s="155">
        <f t="shared" si="69"/>
        <v>0</v>
      </c>
      <c r="BL263" s="14" t="s">
        <v>195</v>
      </c>
      <c r="BM263" s="153" t="s">
        <v>601</v>
      </c>
    </row>
    <row r="264" spans="1:65" s="2" customFormat="1" ht="24.15" customHeight="1">
      <c r="A264" s="29"/>
      <c r="B264" s="141"/>
      <c r="C264" s="142" t="s">
        <v>602</v>
      </c>
      <c r="D264" s="142" t="s">
        <v>130</v>
      </c>
      <c r="E264" s="143" t="s">
        <v>603</v>
      </c>
      <c r="F264" s="144" t="s">
        <v>604</v>
      </c>
      <c r="G264" s="145" t="s">
        <v>165</v>
      </c>
      <c r="H264" s="146">
        <v>22.2</v>
      </c>
      <c r="I264" s="147"/>
      <c r="J264" s="146">
        <f t="shared" si="60"/>
        <v>0</v>
      </c>
      <c r="K264" s="148"/>
      <c r="L264" s="30"/>
      <c r="M264" s="149" t="s">
        <v>1</v>
      </c>
      <c r="N264" s="150" t="s">
        <v>41</v>
      </c>
      <c r="O264" s="56"/>
      <c r="P264" s="151">
        <f t="shared" si="61"/>
        <v>0</v>
      </c>
      <c r="Q264" s="151">
        <v>0</v>
      </c>
      <c r="R264" s="151">
        <f t="shared" si="62"/>
        <v>0</v>
      </c>
      <c r="S264" s="151">
        <v>4.1799999999999997E-3</v>
      </c>
      <c r="T264" s="152">
        <f t="shared" si="63"/>
        <v>9.279599999999999E-2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53" t="s">
        <v>195</v>
      </c>
      <c r="AT264" s="153" t="s">
        <v>130</v>
      </c>
      <c r="AU264" s="153" t="s">
        <v>135</v>
      </c>
      <c r="AY264" s="14" t="s">
        <v>127</v>
      </c>
      <c r="BE264" s="154">
        <f t="shared" si="64"/>
        <v>0</v>
      </c>
      <c r="BF264" s="154">
        <f t="shared" si="65"/>
        <v>0</v>
      </c>
      <c r="BG264" s="154">
        <f t="shared" si="66"/>
        <v>0</v>
      </c>
      <c r="BH264" s="154">
        <f t="shared" si="67"/>
        <v>0</v>
      </c>
      <c r="BI264" s="154">
        <f t="shared" si="68"/>
        <v>0</v>
      </c>
      <c r="BJ264" s="14" t="s">
        <v>135</v>
      </c>
      <c r="BK264" s="155">
        <f t="shared" si="69"/>
        <v>0</v>
      </c>
      <c r="BL264" s="14" t="s">
        <v>195</v>
      </c>
      <c r="BM264" s="153" t="s">
        <v>605</v>
      </c>
    </row>
    <row r="265" spans="1:65" s="2" customFormat="1" ht="24.15" customHeight="1">
      <c r="A265" s="29"/>
      <c r="B265" s="141"/>
      <c r="C265" s="142" t="s">
        <v>606</v>
      </c>
      <c r="D265" s="142" t="s">
        <v>130</v>
      </c>
      <c r="E265" s="143" t="s">
        <v>607</v>
      </c>
      <c r="F265" s="144" t="s">
        <v>608</v>
      </c>
      <c r="G265" s="145" t="s">
        <v>143</v>
      </c>
      <c r="H265" s="146">
        <v>0.93300000000000005</v>
      </c>
      <c r="I265" s="147"/>
      <c r="J265" s="146">
        <f t="shared" si="60"/>
        <v>0</v>
      </c>
      <c r="K265" s="148"/>
      <c r="L265" s="30"/>
      <c r="M265" s="149" t="s">
        <v>1</v>
      </c>
      <c r="N265" s="150" t="s">
        <v>41</v>
      </c>
      <c r="O265" s="56"/>
      <c r="P265" s="151">
        <f t="shared" si="61"/>
        <v>0</v>
      </c>
      <c r="Q265" s="151">
        <v>0</v>
      </c>
      <c r="R265" s="151">
        <f t="shared" si="62"/>
        <v>0</v>
      </c>
      <c r="S265" s="151">
        <v>0</v>
      </c>
      <c r="T265" s="152">
        <f t="shared" si="63"/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53" t="s">
        <v>195</v>
      </c>
      <c r="AT265" s="153" t="s">
        <v>130</v>
      </c>
      <c r="AU265" s="153" t="s">
        <v>135</v>
      </c>
      <c r="AY265" s="14" t="s">
        <v>127</v>
      </c>
      <c r="BE265" s="154">
        <f t="shared" si="64"/>
        <v>0</v>
      </c>
      <c r="BF265" s="154">
        <f t="shared" si="65"/>
        <v>0</v>
      </c>
      <c r="BG265" s="154">
        <f t="shared" si="66"/>
        <v>0</v>
      </c>
      <c r="BH265" s="154">
        <f t="shared" si="67"/>
        <v>0</v>
      </c>
      <c r="BI265" s="154">
        <f t="shared" si="68"/>
        <v>0</v>
      </c>
      <c r="BJ265" s="14" t="s">
        <v>135</v>
      </c>
      <c r="BK265" s="155">
        <f t="shared" si="69"/>
        <v>0</v>
      </c>
      <c r="BL265" s="14" t="s">
        <v>195</v>
      </c>
      <c r="BM265" s="153" t="s">
        <v>609</v>
      </c>
    </row>
    <row r="266" spans="1:65" s="12" customFormat="1" ht="22.95" customHeight="1">
      <c r="B266" s="128"/>
      <c r="D266" s="129" t="s">
        <v>74</v>
      </c>
      <c r="E266" s="139" t="s">
        <v>610</v>
      </c>
      <c r="F266" s="139" t="s">
        <v>611</v>
      </c>
      <c r="I266" s="131"/>
      <c r="J266" s="140">
        <f>BK266</f>
        <v>0</v>
      </c>
      <c r="L266" s="128"/>
      <c r="M266" s="133"/>
      <c r="N266" s="134"/>
      <c r="O266" s="134"/>
      <c r="P266" s="135">
        <f>SUM(P267:P295)</f>
        <v>0</v>
      </c>
      <c r="Q266" s="134"/>
      <c r="R266" s="135">
        <f>SUM(R267:R295)</f>
        <v>1.3527729599999994</v>
      </c>
      <c r="S266" s="134"/>
      <c r="T266" s="136">
        <f>SUM(T267:T295)</f>
        <v>0</v>
      </c>
      <c r="AR266" s="129" t="s">
        <v>135</v>
      </c>
      <c r="AT266" s="137" t="s">
        <v>74</v>
      </c>
      <c r="AU266" s="137" t="s">
        <v>80</v>
      </c>
      <c r="AY266" s="129" t="s">
        <v>127</v>
      </c>
      <c r="BK266" s="138">
        <f>SUM(BK267:BK295)</f>
        <v>0</v>
      </c>
    </row>
    <row r="267" spans="1:65" s="2" customFormat="1" ht="24.15" customHeight="1">
      <c r="A267" s="29"/>
      <c r="B267" s="141"/>
      <c r="C267" s="142" t="s">
        <v>612</v>
      </c>
      <c r="D267" s="142" t="s">
        <v>130</v>
      </c>
      <c r="E267" s="143" t="s">
        <v>613</v>
      </c>
      <c r="F267" s="144" t="s">
        <v>614</v>
      </c>
      <c r="G267" s="145" t="s">
        <v>202</v>
      </c>
      <c r="H267" s="146">
        <v>12</v>
      </c>
      <c r="I267" s="147"/>
      <c r="J267" s="146">
        <f t="shared" ref="J267:J295" si="70">ROUND(I267*H267,3)</f>
        <v>0</v>
      </c>
      <c r="K267" s="148"/>
      <c r="L267" s="30"/>
      <c r="M267" s="149" t="s">
        <v>1</v>
      </c>
      <c r="N267" s="150" t="s">
        <v>41</v>
      </c>
      <c r="O267" s="56"/>
      <c r="P267" s="151">
        <f t="shared" ref="P267:P295" si="71">O267*H267</f>
        <v>0</v>
      </c>
      <c r="Q267" s="151">
        <v>0</v>
      </c>
      <c r="R267" s="151">
        <f t="shared" ref="R267:R295" si="72">Q267*H267</f>
        <v>0</v>
      </c>
      <c r="S267" s="151">
        <v>0</v>
      </c>
      <c r="T267" s="152">
        <f t="shared" ref="T267:T295" si="73">S267*H267</f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53" t="s">
        <v>134</v>
      </c>
      <c r="AT267" s="153" t="s">
        <v>130</v>
      </c>
      <c r="AU267" s="153" t="s">
        <v>135</v>
      </c>
      <c r="AY267" s="14" t="s">
        <v>127</v>
      </c>
      <c r="BE267" s="154">
        <f t="shared" ref="BE267:BE295" si="74">IF(N267="základná",J267,0)</f>
        <v>0</v>
      </c>
      <c r="BF267" s="154">
        <f t="shared" ref="BF267:BF295" si="75">IF(N267="znížená",J267,0)</f>
        <v>0</v>
      </c>
      <c r="BG267" s="154">
        <f t="shared" ref="BG267:BG295" si="76">IF(N267="zákl. prenesená",J267,0)</f>
        <v>0</v>
      </c>
      <c r="BH267" s="154">
        <f t="shared" ref="BH267:BH295" si="77">IF(N267="zníž. prenesená",J267,0)</f>
        <v>0</v>
      </c>
      <c r="BI267" s="154">
        <f t="shared" ref="BI267:BI295" si="78">IF(N267="nulová",J267,0)</f>
        <v>0</v>
      </c>
      <c r="BJ267" s="14" t="s">
        <v>135</v>
      </c>
      <c r="BK267" s="155">
        <f t="shared" ref="BK267:BK295" si="79">ROUND(I267*H267,3)</f>
        <v>0</v>
      </c>
      <c r="BL267" s="14" t="s">
        <v>134</v>
      </c>
      <c r="BM267" s="153" t="s">
        <v>615</v>
      </c>
    </row>
    <row r="268" spans="1:65" s="2" customFormat="1" ht="24.15" customHeight="1">
      <c r="A268" s="29"/>
      <c r="B268" s="141"/>
      <c r="C268" s="156" t="s">
        <v>616</v>
      </c>
      <c r="D268" s="156" t="s">
        <v>205</v>
      </c>
      <c r="E268" s="157" t="s">
        <v>617</v>
      </c>
      <c r="F268" s="158" t="s">
        <v>618</v>
      </c>
      <c r="G268" s="159" t="s">
        <v>202</v>
      </c>
      <c r="H268" s="160">
        <v>12</v>
      </c>
      <c r="I268" s="161"/>
      <c r="J268" s="160">
        <f t="shared" si="70"/>
        <v>0</v>
      </c>
      <c r="K268" s="162"/>
      <c r="L268" s="163"/>
      <c r="M268" s="164" t="s">
        <v>1</v>
      </c>
      <c r="N268" s="165" t="s">
        <v>41</v>
      </c>
      <c r="O268" s="56"/>
      <c r="P268" s="151">
        <f t="shared" si="71"/>
        <v>0</v>
      </c>
      <c r="Q268" s="151">
        <v>1E-3</v>
      </c>
      <c r="R268" s="151">
        <f t="shared" si="72"/>
        <v>1.2E-2</v>
      </c>
      <c r="S268" s="151">
        <v>0</v>
      </c>
      <c r="T268" s="152">
        <f t="shared" si="73"/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53" t="s">
        <v>261</v>
      </c>
      <c r="AT268" s="153" t="s">
        <v>205</v>
      </c>
      <c r="AU268" s="153" t="s">
        <v>135</v>
      </c>
      <c r="AY268" s="14" t="s">
        <v>127</v>
      </c>
      <c r="BE268" s="154">
        <f t="shared" si="74"/>
        <v>0</v>
      </c>
      <c r="BF268" s="154">
        <f t="shared" si="75"/>
        <v>0</v>
      </c>
      <c r="BG268" s="154">
        <f t="shared" si="76"/>
        <v>0</v>
      </c>
      <c r="BH268" s="154">
        <f t="shared" si="77"/>
        <v>0</v>
      </c>
      <c r="BI268" s="154">
        <f t="shared" si="78"/>
        <v>0</v>
      </c>
      <c r="BJ268" s="14" t="s">
        <v>135</v>
      </c>
      <c r="BK268" s="155">
        <f t="shared" si="79"/>
        <v>0</v>
      </c>
      <c r="BL268" s="14" t="s">
        <v>195</v>
      </c>
      <c r="BM268" s="153" t="s">
        <v>619</v>
      </c>
    </row>
    <row r="269" spans="1:65" s="2" customFormat="1" ht="33" customHeight="1">
      <c r="A269" s="29"/>
      <c r="B269" s="141"/>
      <c r="C269" s="156" t="s">
        <v>620</v>
      </c>
      <c r="D269" s="156" t="s">
        <v>205</v>
      </c>
      <c r="E269" s="157" t="s">
        <v>621</v>
      </c>
      <c r="F269" s="158" t="s">
        <v>622</v>
      </c>
      <c r="G269" s="159" t="s">
        <v>202</v>
      </c>
      <c r="H269" s="160">
        <v>12</v>
      </c>
      <c r="I269" s="161"/>
      <c r="J269" s="160">
        <f t="shared" si="70"/>
        <v>0</v>
      </c>
      <c r="K269" s="162"/>
      <c r="L269" s="163"/>
      <c r="M269" s="164" t="s">
        <v>1</v>
      </c>
      <c r="N269" s="165" t="s">
        <v>41</v>
      </c>
      <c r="O269" s="56"/>
      <c r="P269" s="151">
        <f t="shared" si="71"/>
        <v>0</v>
      </c>
      <c r="Q269" s="151">
        <v>2.5000000000000001E-2</v>
      </c>
      <c r="R269" s="151">
        <f t="shared" si="72"/>
        <v>0.30000000000000004</v>
      </c>
      <c r="S269" s="151">
        <v>0</v>
      </c>
      <c r="T269" s="152">
        <f t="shared" si="73"/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53" t="s">
        <v>162</v>
      </c>
      <c r="AT269" s="153" t="s">
        <v>205</v>
      </c>
      <c r="AU269" s="153" t="s">
        <v>135</v>
      </c>
      <c r="AY269" s="14" t="s">
        <v>127</v>
      </c>
      <c r="BE269" s="154">
        <f t="shared" si="74"/>
        <v>0</v>
      </c>
      <c r="BF269" s="154">
        <f t="shared" si="75"/>
        <v>0</v>
      </c>
      <c r="BG269" s="154">
        <f t="shared" si="76"/>
        <v>0</v>
      </c>
      <c r="BH269" s="154">
        <f t="shared" si="77"/>
        <v>0</v>
      </c>
      <c r="BI269" s="154">
        <f t="shared" si="78"/>
        <v>0</v>
      </c>
      <c r="BJ269" s="14" t="s">
        <v>135</v>
      </c>
      <c r="BK269" s="155">
        <f t="shared" si="79"/>
        <v>0</v>
      </c>
      <c r="BL269" s="14" t="s">
        <v>134</v>
      </c>
      <c r="BM269" s="153" t="s">
        <v>623</v>
      </c>
    </row>
    <row r="270" spans="1:65" s="2" customFormat="1" ht="24.15" customHeight="1">
      <c r="A270" s="29"/>
      <c r="B270" s="141"/>
      <c r="C270" s="142" t="s">
        <v>624</v>
      </c>
      <c r="D270" s="142" t="s">
        <v>130</v>
      </c>
      <c r="E270" s="143" t="s">
        <v>625</v>
      </c>
      <c r="F270" s="144" t="s">
        <v>626</v>
      </c>
      <c r="G270" s="145" t="s">
        <v>165</v>
      </c>
      <c r="H270" s="146">
        <v>275.36</v>
      </c>
      <c r="I270" s="147"/>
      <c r="J270" s="146">
        <f t="shared" si="70"/>
        <v>0</v>
      </c>
      <c r="K270" s="148"/>
      <c r="L270" s="30"/>
      <c r="M270" s="149" t="s">
        <v>1</v>
      </c>
      <c r="N270" s="150" t="s">
        <v>41</v>
      </c>
      <c r="O270" s="56"/>
      <c r="P270" s="151">
        <f t="shared" si="71"/>
        <v>0</v>
      </c>
      <c r="Q270" s="151">
        <v>2.1000000000000001E-4</v>
      </c>
      <c r="R270" s="151">
        <f t="shared" si="72"/>
        <v>5.7825600000000005E-2</v>
      </c>
      <c r="S270" s="151">
        <v>0</v>
      </c>
      <c r="T270" s="152">
        <f t="shared" si="73"/>
        <v>0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53" t="s">
        <v>195</v>
      </c>
      <c r="AT270" s="153" t="s">
        <v>130</v>
      </c>
      <c r="AU270" s="153" t="s">
        <v>135</v>
      </c>
      <c r="AY270" s="14" t="s">
        <v>127</v>
      </c>
      <c r="BE270" s="154">
        <f t="shared" si="74"/>
        <v>0</v>
      </c>
      <c r="BF270" s="154">
        <f t="shared" si="75"/>
        <v>0</v>
      </c>
      <c r="BG270" s="154">
        <f t="shared" si="76"/>
        <v>0</v>
      </c>
      <c r="BH270" s="154">
        <f t="shared" si="77"/>
        <v>0</v>
      </c>
      <c r="BI270" s="154">
        <f t="shared" si="78"/>
        <v>0</v>
      </c>
      <c r="BJ270" s="14" t="s">
        <v>135</v>
      </c>
      <c r="BK270" s="155">
        <f t="shared" si="79"/>
        <v>0</v>
      </c>
      <c r="BL270" s="14" t="s">
        <v>195</v>
      </c>
      <c r="BM270" s="153" t="s">
        <v>627</v>
      </c>
    </row>
    <row r="271" spans="1:65" s="2" customFormat="1" ht="37.950000000000003" customHeight="1">
      <c r="A271" s="29"/>
      <c r="B271" s="141"/>
      <c r="C271" s="156" t="s">
        <v>628</v>
      </c>
      <c r="D271" s="156" t="s">
        <v>205</v>
      </c>
      <c r="E271" s="157" t="s">
        <v>629</v>
      </c>
      <c r="F271" s="158" t="s">
        <v>630</v>
      </c>
      <c r="G271" s="159" t="s">
        <v>165</v>
      </c>
      <c r="H271" s="160">
        <v>289.12799999999999</v>
      </c>
      <c r="I271" s="161"/>
      <c r="J271" s="160">
        <f t="shared" si="70"/>
        <v>0</v>
      </c>
      <c r="K271" s="162"/>
      <c r="L271" s="163"/>
      <c r="M271" s="164" t="s">
        <v>1</v>
      </c>
      <c r="N271" s="165" t="s">
        <v>41</v>
      </c>
      <c r="O271" s="56"/>
      <c r="P271" s="151">
        <f t="shared" si="71"/>
        <v>0</v>
      </c>
      <c r="Q271" s="151">
        <v>1E-4</v>
      </c>
      <c r="R271" s="151">
        <f t="shared" si="72"/>
        <v>2.8912799999999999E-2</v>
      </c>
      <c r="S271" s="151">
        <v>0</v>
      </c>
      <c r="T271" s="152">
        <f t="shared" si="73"/>
        <v>0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53" t="s">
        <v>261</v>
      </c>
      <c r="AT271" s="153" t="s">
        <v>205</v>
      </c>
      <c r="AU271" s="153" t="s">
        <v>135</v>
      </c>
      <c r="AY271" s="14" t="s">
        <v>127</v>
      </c>
      <c r="BE271" s="154">
        <f t="shared" si="74"/>
        <v>0</v>
      </c>
      <c r="BF271" s="154">
        <f t="shared" si="75"/>
        <v>0</v>
      </c>
      <c r="BG271" s="154">
        <f t="shared" si="76"/>
        <v>0</v>
      </c>
      <c r="BH271" s="154">
        <f t="shared" si="77"/>
        <v>0</v>
      </c>
      <c r="BI271" s="154">
        <f t="shared" si="78"/>
        <v>0</v>
      </c>
      <c r="BJ271" s="14" t="s">
        <v>135</v>
      </c>
      <c r="BK271" s="155">
        <f t="shared" si="79"/>
        <v>0</v>
      </c>
      <c r="BL271" s="14" t="s">
        <v>195</v>
      </c>
      <c r="BM271" s="153" t="s">
        <v>631</v>
      </c>
    </row>
    <row r="272" spans="1:65" s="2" customFormat="1" ht="37.950000000000003" customHeight="1">
      <c r="A272" s="29"/>
      <c r="B272" s="141"/>
      <c r="C272" s="156" t="s">
        <v>632</v>
      </c>
      <c r="D272" s="156" t="s">
        <v>205</v>
      </c>
      <c r="E272" s="157" t="s">
        <v>633</v>
      </c>
      <c r="F272" s="158" t="s">
        <v>634</v>
      </c>
      <c r="G272" s="159" t="s">
        <v>165</v>
      </c>
      <c r="H272" s="160">
        <v>289.12799999999999</v>
      </c>
      <c r="I272" s="161"/>
      <c r="J272" s="160">
        <f t="shared" si="70"/>
        <v>0</v>
      </c>
      <c r="K272" s="162"/>
      <c r="L272" s="163"/>
      <c r="M272" s="164" t="s">
        <v>1</v>
      </c>
      <c r="N272" s="165" t="s">
        <v>41</v>
      </c>
      <c r="O272" s="56"/>
      <c r="P272" s="151">
        <f t="shared" si="71"/>
        <v>0</v>
      </c>
      <c r="Q272" s="151">
        <v>1E-4</v>
      </c>
      <c r="R272" s="151">
        <f t="shared" si="72"/>
        <v>2.8912799999999999E-2</v>
      </c>
      <c r="S272" s="151">
        <v>0</v>
      </c>
      <c r="T272" s="152">
        <f t="shared" si="73"/>
        <v>0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53" t="s">
        <v>261</v>
      </c>
      <c r="AT272" s="153" t="s">
        <v>205</v>
      </c>
      <c r="AU272" s="153" t="s">
        <v>135</v>
      </c>
      <c r="AY272" s="14" t="s">
        <v>127</v>
      </c>
      <c r="BE272" s="154">
        <f t="shared" si="74"/>
        <v>0</v>
      </c>
      <c r="BF272" s="154">
        <f t="shared" si="75"/>
        <v>0</v>
      </c>
      <c r="BG272" s="154">
        <f t="shared" si="76"/>
        <v>0</v>
      </c>
      <c r="BH272" s="154">
        <f t="shared" si="77"/>
        <v>0</v>
      </c>
      <c r="BI272" s="154">
        <f t="shared" si="78"/>
        <v>0</v>
      </c>
      <c r="BJ272" s="14" t="s">
        <v>135</v>
      </c>
      <c r="BK272" s="155">
        <f t="shared" si="79"/>
        <v>0</v>
      </c>
      <c r="BL272" s="14" t="s">
        <v>195</v>
      </c>
      <c r="BM272" s="153" t="s">
        <v>635</v>
      </c>
    </row>
    <row r="273" spans="1:65" s="2" customFormat="1" ht="49.2" customHeight="1">
      <c r="A273" s="29"/>
      <c r="B273" s="141"/>
      <c r="C273" s="156" t="s">
        <v>636</v>
      </c>
      <c r="D273" s="156" t="s">
        <v>205</v>
      </c>
      <c r="E273" s="157" t="s">
        <v>637</v>
      </c>
      <c r="F273" s="158" t="s">
        <v>638</v>
      </c>
      <c r="G273" s="159" t="s">
        <v>202</v>
      </c>
      <c r="H273" s="160">
        <v>10</v>
      </c>
      <c r="I273" s="161"/>
      <c r="J273" s="160">
        <f t="shared" si="70"/>
        <v>0</v>
      </c>
      <c r="K273" s="162"/>
      <c r="L273" s="163"/>
      <c r="M273" s="164" t="s">
        <v>1</v>
      </c>
      <c r="N273" s="165" t="s">
        <v>41</v>
      </c>
      <c r="O273" s="56"/>
      <c r="P273" s="151">
        <f t="shared" si="71"/>
        <v>0</v>
      </c>
      <c r="Q273" s="151">
        <v>2.1999999999999999E-2</v>
      </c>
      <c r="R273" s="151">
        <f t="shared" si="72"/>
        <v>0.21999999999999997</v>
      </c>
      <c r="S273" s="151">
        <v>0</v>
      </c>
      <c r="T273" s="152">
        <f t="shared" si="73"/>
        <v>0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53" t="s">
        <v>261</v>
      </c>
      <c r="AT273" s="153" t="s">
        <v>205</v>
      </c>
      <c r="AU273" s="153" t="s">
        <v>135</v>
      </c>
      <c r="AY273" s="14" t="s">
        <v>127</v>
      </c>
      <c r="BE273" s="154">
        <f t="shared" si="74"/>
        <v>0</v>
      </c>
      <c r="BF273" s="154">
        <f t="shared" si="75"/>
        <v>0</v>
      </c>
      <c r="BG273" s="154">
        <f t="shared" si="76"/>
        <v>0</v>
      </c>
      <c r="BH273" s="154">
        <f t="shared" si="77"/>
        <v>0</v>
      </c>
      <c r="BI273" s="154">
        <f t="shared" si="78"/>
        <v>0</v>
      </c>
      <c r="BJ273" s="14" t="s">
        <v>135</v>
      </c>
      <c r="BK273" s="155">
        <f t="shared" si="79"/>
        <v>0</v>
      </c>
      <c r="BL273" s="14" t="s">
        <v>195</v>
      </c>
      <c r="BM273" s="153" t="s">
        <v>639</v>
      </c>
    </row>
    <row r="274" spans="1:65" s="2" customFormat="1" ht="49.2" customHeight="1">
      <c r="A274" s="29"/>
      <c r="B274" s="141"/>
      <c r="C274" s="156" t="s">
        <v>640</v>
      </c>
      <c r="D274" s="156" t="s">
        <v>205</v>
      </c>
      <c r="E274" s="157" t="s">
        <v>641</v>
      </c>
      <c r="F274" s="158" t="s">
        <v>642</v>
      </c>
      <c r="G274" s="159" t="s">
        <v>202</v>
      </c>
      <c r="H274" s="160">
        <v>12</v>
      </c>
      <c r="I274" s="161"/>
      <c r="J274" s="160">
        <f t="shared" si="70"/>
        <v>0</v>
      </c>
      <c r="K274" s="162"/>
      <c r="L274" s="163"/>
      <c r="M274" s="164" t="s">
        <v>1</v>
      </c>
      <c r="N274" s="165" t="s">
        <v>41</v>
      </c>
      <c r="O274" s="56"/>
      <c r="P274" s="151">
        <f t="shared" si="71"/>
        <v>0</v>
      </c>
      <c r="Q274" s="151">
        <v>2.1999999999999999E-2</v>
      </c>
      <c r="R274" s="151">
        <f t="shared" si="72"/>
        <v>0.26400000000000001</v>
      </c>
      <c r="S274" s="151">
        <v>0</v>
      </c>
      <c r="T274" s="152">
        <f t="shared" si="73"/>
        <v>0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53" t="s">
        <v>261</v>
      </c>
      <c r="AT274" s="153" t="s">
        <v>205</v>
      </c>
      <c r="AU274" s="153" t="s">
        <v>135</v>
      </c>
      <c r="AY274" s="14" t="s">
        <v>127</v>
      </c>
      <c r="BE274" s="154">
        <f t="shared" si="74"/>
        <v>0</v>
      </c>
      <c r="BF274" s="154">
        <f t="shared" si="75"/>
        <v>0</v>
      </c>
      <c r="BG274" s="154">
        <f t="shared" si="76"/>
        <v>0</v>
      </c>
      <c r="BH274" s="154">
        <f t="shared" si="77"/>
        <v>0</v>
      </c>
      <c r="BI274" s="154">
        <f t="shared" si="78"/>
        <v>0</v>
      </c>
      <c r="BJ274" s="14" t="s">
        <v>135</v>
      </c>
      <c r="BK274" s="155">
        <f t="shared" si="79"/>
        <v>0</v>
      </c>
      <c r="BL274" s="14" t="s">
        <v>195</v>
      </c>
      <c r="BM274" s="153" t="s">
        <v>643</v>
      </c>
    </row>
    <row r="275" spans="1:65" s="2" customFormat="1" ht="49.2" customHeight="1">
      <c r="A275" s="29"/>
      <c r="B275" s="141"/>
      <c r="C275" s="156" t="s">
        <v>644</v>
      </c>
      <c r="D275" s="156" t="s">
        <v>205</v>
      </c>
      <c r="E275" s="157" t="s">
        <v>645</v>
      </c>
      <c r="F275" s="158" t="s">
        <v>646</v>
      </c>
      <c r="G275" s="159" t="s">
        <v>202</v>
      </c>
      <c r="H275" s="160">
        <v>4</v>
      </c>
      <c r="I275" s="161"/>
      <c r="J275" s="160">
        <f t="shared" si="70"/>
        <v>0</v>
      </c>
      <c r="K275" s="162"/>
      <c r="L275" s="163"/>
      <c r="M275" s="164" t="s">
        <v>1</v>
      </c>
      <c r="N275" s="165" t="s">
        <v>41</v>
      </c>
      <c r="O275" s="56"/>
      <c r="P275" s="151">
        <f t="shared" si="71"/>
        <v>0</v>
      </c>
      <c r="Q275" s="151">
        <v>2.1999999999999999E-2</v>
      </c>
      <c r="R275" s="151">
        <f t="shared" si="72"/>
        <v>8.7999999999999995E-2</v>
      </c>
      <c r="S275" s="151">
        <v>0</v>
      </c>
      <c r="T275" s="152">
        <f t="shared" si="73"/>
        <v>0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53" t="s">
        <v>261</v>
      </c>
      <c r="AT275" s="153" t="s">
        <v>205</v>
      </c>
      <c r="AU275" s="153" t="s">
        <v>135</v>
      </c>
      <c r="AY275" s="14" t="s">
        <v>127</v>
      </c>
      <c r="BE275" s="154">
        <f t="shared" si="74"/>
        <v>0</v>
      </c>
      <c r="BF275" s="154">
        <f t="shared" si="75"/>
        <v>0</v>
      </c>
      <c r="BG275" s="154">
        <f t="shared" si="76"/>
        <v>0</v>
      </c>
      <c r="BH275" s="154">
        <f t="shared" si="77"/>
        <v>0</v>
      </c>
      <c r="BI275" s="154">
        <f t="shared" si="78"/>
        <v>0</v>
      </c>
      <c r="BJ275" s="14" t="s">
        <v>135</v>
      </c>
      <c r="BK275" s="155">
        <f t="shared" si="79"/>
        <v>0</v>
      </c>
      <c r="BL275" s="14" t="s">
        <v>195</v>
      </c>
      <c r="BM275" s="153" t="s">
        <v>647</v>
      </c>
    </row>
    <row r="276" spans="1:65" s="2" customFormat="1" ht="49.2" customHeight="1">
      <c r="A276" s="29"/>
      <c r="B276" s="141"/>
      <c r="C276" s="156" t="s">
        <v>648</v>
      </c>
      <c r="D276" s="156" t="s">
        <v>205</v>
      </c>
      <c r="E276" s="157" t="s">
        <v>649</v>
      </c>
      <c r="F276" s="158" t="s">
        <v>650</v>
      </c>
      <c r="G276" s="159" t="s">
        <v>202</v>
      </c>
      <c r="H276" s="160">
        <v>2</v>
      </c>
      <c r="I276" s="161"/>
      <c r="J276" s="160">
        <f t="shared" si="70"/>
        <v>0</v>
      </c>
      <c r="K276" s="162"/>
      <c r="L276" s="163"/>
      <c r="M276" s="164" t="s">
        <v>1</v>
      </c>
      <c r="N276" s="165" t="s">
        <v>41</v>
      </c>
      <c r="O276" s="56"/>
      <c r="P276" s="151">
        <f t="shared" si="71"/>
        <v>0</v>
      </c>
      <c r="Q276" s="151">
        <v>2.1999999999999999E-2</v>
      </c>
      <c r="R276" s="151">
        <f t="shared" si="72"/>
        <v>4.3999999999999997E-2</v>
      </c>
      <c r="S276" s="151">
        <v>0</v>
      </c>
      <c r="T276" s="152">
        <f t="shared" si="73"/>
        <v>0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53" t="s">
        <v>261</v>
      </c>
      <c r="AT276" s="153" t="s">
        <v>205</v>
      </c>
      <c r="AU276" s="153" t="s">
        <v>135</v>
      </c>
      <c r="AY276" s="14" t="s">
        <v>127</v>
      </c>
      <c r="BE276" s="154">
        <f t="shared" si="74"/>
        <v>0</v>
      </c>
      <c r="BF276" s="154">
        <f t="shared" si="75"/>
        <v>0</v>
      </c>
      <c r="BG276" s="154">
        <f t="shared" si="76"/>
        <v>0</v>
      </c>
      <c r="BH276" s="154">
        <f t="shared" si="77"/>
        <v>0</v>
      </c>
      <c r="BI276" s="154">
        <f t="shared" si="78"/>
        <v>0</v>
      </c>
      <c r="BJ276" s="14" t="s">
        <v>135</v>
      </c>
      <c r="BK276" s="155">
        <f t="shared" si="79"/>
        <v>0</v>
      </c>
      <c r="BL276" s="14" t="s">
        <v>195</v>
      </c>
      <c r="BM276" s="153" t="s">
        <v>651</v>
      </c>
    </row>
    <row r="277" spans="1:65" s="2" customFormat="1" ht="44.25" customHeight="1">
      <c r="A277" s="29"/>
      <c r="B277" s="141"/>
      <c r="C277" s="156" t="s">
        <v>652</v>
      </c>
      <c r="D277" s="156" t="s">
        <v>205</v>
      </c>
      <c r="E277" s="157" t="s">
        <v>653</v>
      </c>
      <c r="F277" s="158" t="s">
        <v>654</v>
      </c>
      <c r="G277" s="159" t="s">
        <v>202</v>
      </c>
      <c r="H277" s="160">
        <v>2</v>
      </c>
      <c r="I277" s="161"/>
      <c r="J277" s="160">
        <f t="shared" si="70"/>
        <v>0</v>
      </c>
      <c r="K277" s="162"/>
      <c r="L277" s="163"/>
      <c r="M277" s="164" t="s">
        <v>1</v>
      </c>
      <c r="N277" s="165" t="s">
        <v>41</v>
      </c>
      <c r="O277" s="56"/>
      <c r="P277" s="151">
        <f t="shared" si="71"/>
        <v>0</v>
      </c>
      <c r="Q277" s="151">
        <v>2.1999999999999999E-2</v>
      </c>
      <c r="R277" s="151">
        <f t="shared" si="72"/>
        <v>4.3999999999999997E-2</v>
      </c>
      <c r="S277" s="151">
        <v>0</v>
      </c>
      <c r="T277" s="152">
        <f t="shared" si="73"/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53" t="s">
        <v>261</v>
      </c>
      <c r="AT277" s="153" t="s">
        <v>205</v>
      </c>
      <c r="AU277" s="153" t="s">
        <v>135</v>
      </c>
      <c r="AY277" s="14" t="s">
        <v>127</v>
      </c>
      <c r="BE277" s="154">
        <f t="shared" si="74"/>
        <v>0</v>
      </c>
      <c r="BF277" s="154">
        <f t="shared" si="75"/>
        <v>0</v>
      </c>
      <c r="BG277" s="154">
        <f t="shared" si="76"/>
        <v>0</v>
      </c>
      <c r="BH277" s="154">
        <f t="shared" si="77"/>
        <v>0</v>
      </c>
      <c r="BI277" s="154">
        <f t="shared" si="78"/>
        <v>0</v>
      </c>
      <c r="BJ277" s="14" t="s">
        <v>135</v>
      </c>
      <c r="BK277" s="155">
        <f t="shared" si="79"/>
        <v>0</v>
      </c>
      <c r="BL277" s="14" t="s">
        <v>195</v>
      </c>
      <c r="BM277" s="153" t="s">
        <v>655</v>
      </c>
    </row>
    <row r="278" spans="1:65" s="2" customFormat="1" ht="33" customHeight="1">
      <c r="A278" s="29"/>
      <c r="B278" s="141"/>
      <c r="C278" s="142" t="s">
        <v>656</v>
      </c>
      <c r="D278" s="142" t="s">
        <v>130</v>
      </c>
      <c r="E278" s="143" t="s">
        <v>657</v>
      </c>
      <c r="F278" s="144" t="s">
        <v>658</v>
      </c>
      <c r="G278" s="145" t="s">
        <v>202</v>
      </c>
      <c r="H278" s="146">
        <v>9</v>
      </c>
      <c r="I278" s="147"/>
      <c r="J278" s="146">
        <f t="shared" si="70"/>
        <v>0</v>
      </c>
      <c r="K278" s="148"/>
      <c r="L278" s="30"/>
      <c r="M278" s="149" t="s">
        <v>1</v>
      </c>
      <c r="N278" s="150" t="s">
        <v>41</v>
      </c>
      <c r="O278" s="56"/>
      <c r="P278" s="151">
        <f t="shared" si="71"/>
        <v>0</v>
      </c>
      <c r="Q278" s="151">
        <v>0</v>
      </c>
      <c r="R278" s="151">
        <f t="shared" si="72"/>
        <v>0</v>
      </c>
      <c r="S278" s="151">
        <v>0</v>
      </c>
      <c r="T278" s="152">
        <f t="shared" si="73"/>
        <v>0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53" t="s">
        <v>195</v>
      </c>
      <c r="AT278" s="153" t="s">
        <v>130</v>
      </c>
      <c r="AU278" s="153" t="s">
        <v>135</v>
      </c>
      <c r="AY278" s="14" t="s">
        <v>127</v>
      </c>
      <c r="BE278" s="154">
        <f t="shared" si="74"/>
        <v>0</v>
      </c>
      <c r="BF278" s="154">
        <f t="shared" si="75"/>
        <v>0</v>
      </c>
      <c r="BG278" s="154">
        <f t="shared" si="76"/>
        <v>0</v>
      </c>
      <c r="BH278" s="154">
        <f t="shared" si="77"/>
        <v>0</v>
      </c>
      <c r="BI278" s="154">
        <f t="shared" si="78"/>
        <v>0</v>
      </c>
      <c r="BJ278" s="14" t="s">
        <v>135</v>
      </c>
      <c r="BK278" s="155">
        <f t="shared" si="79"/>
        <v>0</v>
      </c>
      <c r="BL278" s="14" t="s">
        <v>195</v>
      </c>
      <c r="BM278" s="153" t="s">
        <v>659</v>
      </c>
    </row>
    <row r="279" spans="1:65" s="2" customFormat="1" ht="37.950000000000003" customHeight="1">
      <c r="A279" s="29"/>
      <c r="B279" s="141"/>
      <c r="C279" s="156" t="s">
        <v>660</v>
      </c>
      <c r="D279" s="156" t="s">
        <v>205</v>
      </c>
      <c r="E279" s="157" t="s">
        <v>661</v>
      </c>
      <c r="F279" s="158" t="s">
        <v>662</v>
      </c>
      <c r="G279" s="159" t="s">
        <v>202</v>
      </c>
      <c r="H279" s="160">
        <v>9</v>
      </c>
      <c r="I279" s="161"/>
      <c r="J279" s="160">
        <f t="shared" si="70"/>
        <v>0</v>
      </c>
      <c r="K279" s="162"/>
      <c r="L279" s="163"/>
      <c r="M279" s="164" t="s">
        <v>1</v>
      </c>
      <c r="N279" s="165" t="s">
        <v>41</v>
      </c>
      <c r="O279" s="56"/>
      <c r="P279" s="151">
        <f t="shared" si="71"/>
        <v>0</v>
      </c>
      <c r="Q279" s="151">
        <v>1.2E-2</v>
      </c>
      <c r="R279" s="151">
        <f t="shared" si="72"/>
        <v>0.108</v>
      </c>
      <c r="S279" s="151">
        <v>0</v>
      </c>
      <c r="T279" s="152">
        <f t="shared" si="73"/>
        <v>0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R279" s="153" t="s">
        <v>261</v>
      </c>
      <c r="AT279" s="153" t="s">
        <v>205</v>
      </c>
      <c r="AU279" s="153" t="s">
        <v>135</v>
      </c>
      <c r="AY279" s="14" t="s">
        <v>127</v>
      </c>
      <c r="BE279" s="154">
        <f t="shared" si="74"/>
        <v>0</v>
      </c>
      <c r="BF279" s="154">
        <f t="shared" si="75"/>
        <v>0</v>
      </c>
      <c r="BG279" s="154">
        <f t="shared" si="76"/>
        <v>0</v>
      </c>
      <c r="BH279" s="154">
        <f t="shared" si="77"/>
        <v>0</v>
      </c>
      <c r="BI279" s="154">
        <f t="shared" si="78"/>
        <v>0</v>
      </c>
      <c r="BJ279" s="14" t="s">
        <v>135</v>
      </c>
      <c r="BK279" s="155">
        <f t="shared" si="79"/>
        <v>0</v>
      </c>
      <c r="BL279" s="14" t="s">
        <v>195</v>
      </c>
      <c r="BM279" s="153" t="s">
        <v>663</v>
      </c>
    </row>
    <row r="280" spans="1:65" s="2" customFormat="1" ht="24.15" customHeight="1">
      <c r="A280" s="29"/>
      <c r="B280" s="141"/>
      <c r="C280" s="156" t="s">
        <v>543</v>
      </c>
      <c r="D280" s="156" t="s">
        <v>205</v>
      </c>
      <c r="E280" s="157" t="s">
        <v>617</v>
      </c>
      <c r="F280" s="158" t="s">
        <v>618</v>
      </c>
      <c r="G280" s="159" t="s">
        <v>202</v>
      </c>
      <c r="H280" s="160">
        <v>9</v>
      </c>
      <c r="I280" s="161"/>
      <c r="J280" s="160">
        <f t="shared" si="70"/>
        <v>0</v>
      </c>
      <c r="K280" s="162"/>
      <c r="L280" s="163"/>
      <c r="M280" s="164" t="s">
        <v>1</v>
      </c>
      <c r="N280" s="165" t="s">
        <v>41</v>
      </c>
      <c r="O280" s="56"/>
      <c r="P280" s="151">
        <f t="shared" si="71"/>
        <v>0</v>
      </c>
      <c r="Q280" s="151">
        <v>1E-3</v>
      </c>
      <c r="R280" s="151">
        <f t="shared" si="72"/>
        <v>9.0000000000000011E-3</v>
      </c>
      <c r="S280" s="151">
        <v>0</v>
      </c>
      <c r="T280" s="152">
        <f t="shared" si="73"/>
        <v>0</v>
      </c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R280" s="153" t="s">
        <v>261</v>
      </c>
      <c r="AT280" s="153" t="s">
        <v>205</v>
      </c>
      <c r="AU280" s="153" t="s">
        <v>135</v>
      </c>
      <c r="AY280" s="14" t="s">
        <v>127</v>
      </c>
      <c r="BE280" s="154">
        <f t="shared" si="74"/>
        <v>0</v>
      </c>
      <c r="BF280" s="154">
        <f t="shared" si="75"/>
        <v>0</v>
      </c>
      <c r="BG280" s="154">
        <f t="shared" si="76"/>
        <v>0</v>
      </c>
      <c r="BH280" s="154">
        <f t="shared" si="77"/>
        <v>0</v>
      </c>
      <c r="BI280" s="154">
        <f t="shared" si="78"/>
        <v>0</v>
      </c>
      <c r="BJ280" s="14" t="s">
        <v>135</v>
      </c>
      <c r="BK280" s="155">
        <f t="shared" si="79"/>
        <v>0</v>
      </c>
      <c r="BL280" s="14" t="s">
        <v>195</v>
      </c>
      <c r="BM280" s="153" t="s">
        <v>664</v>
      </c>
    </row>
    <row r="281" spans="1:65" s="2" customFormat="1" ht="24.15" customHeight="1">
      <c r="A281" s="29"/>
      <c r="B281" s="141"/>
      <c r="C281" s="142" t="s">
        <v>665</v>
      </c>
      <c r="D281" s="142" t="s">
        <v>130</v>
      </c>
      <c r="E281" s="143" t="s">
        <v>666</v>
      </c>
      <c r="F281" s="144" t="s">
        <v>667</v>
      </c>
      <c r="G281" s="145" t="s">
        <v>202</v>
      </c>
      <c r="H281" s="146">
        <v>1</v>
      </c>
      <c r="I281" s="147"/>
      <c r="J281" s="146">
        <f t="shared" si="70"/>
        <v>0</v>
      </c>
      <c r="K281" s="148"/>
      <c r="L281" s="30"/>
      <c r="M281" s="149" t="s">
        <v>1</v>
      </c>
      <c r="N281" s="150" t="s">
        <v>41</v>
      </c>
      <c r="O281" s="56"/>
      <c r="P281" s="151">
        <f t="shared" si="71"/>
        <v>0</v>
      </c>
      <c r="Q281" s="151">
        <v>0</v>
      </c>
      <c r="R281" s="151">
        <f t="shared" si="72"/>
        <v>0</v>
      </c>
      <c r="S281" s="151">
        <v>0</v>
      </c>
      <c r="T281" s="152">
        <f t="shared" si="73"/>
        <v>0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53" t="s">
        <v>195</v>
      </c>
      <c r="AT281" s="153" t="s">
        <v>130</v>
      </c>
      <c r="AU281" s="153" t="s">
        <v>135</v>
      </c>
      <c r="AY281" s="14" t="s">
        <v>127</v>
      </c>
      <c r="BE281" s="154">
        <f t="shared" si="74"/>
        <v>0</v>
      </c>
      <c r="BF281" s="154">
        <f t="shared" si="75"/>
        <v>0</v>
      </c>
      <c r="BG281" s="154">
        <f t="shared" si="76"/>
        <v>0</v>
      </c>
      <c r="BH281" s="154">
        <f t="shared" si="77"/>
        <v>0</v>
      </c>
      <c r="BI281" s="154">
        <f t="shared" si="78"/>
        <v>0</v>
      </c>
      <c r="BJ281" s="14" t="s">
        <v>135</v>
      </c>
      <c r="BK281" s="155">
        <f t="shared" si="79"/>
        <v>0</v>
      </c>
      <c r="BL281" s="14" t="s">
        <v>195</v>
      </c>
      <c r="BM281" s="153" t="s">
        <v>668</v>
      </c>
    </row>
    <row r="282" spans="1:65" s="2" customFormat="1" ht="24.15" customHeight="1">
      <c r="A282" s="29"/>
      <c r="B282" s="141"/>
      <c r="C282" s="156" t="s">
        <v>669</v>
      </c>
      <c r="D282" s="156" t="s">
        <v>205</v>
      </c>
      <c r="E282" s="157" t="s">
        <v>617</v>
      </c>
      <c r="F282" s="158" t="s">
        <v>618</v>
      </c>
      <c r="G282" s="159" t="s">
        <v>202</v>
      </c>
      <c r="H282" s="160">
        <v>1</v>
      </c>
      <c r="I282" s="161"/>
      <c r="J282" s="160">
        <f t="shared" si="70"/>
        <v>0</v>
      </c>
      <c r="K282" s="162"/>
      <c r="L282" s="163"/>
      <c r="M282" s="164" t="s">
        <v>1</v>
      </c>
      <c r="N282" s="165" t="s">
        <v>41</v>
      </c>
      <c r="O282" s="56"/>
      <c r="P282" s="151">
        <f t="shared" si="71"/>
        <v>0</v>
      </c>
      <c r="Q282" s="151">
        <v>1E-3</v>
      </c>
      <c r="R282" s="151">
        <f t="shared" si="72"/>
        <v>1E-3</v>
      </c>
      <c r="S282" s="151">
        <v>0</v>
      </c>
      <c r="T282" s="152">
        <f t="shared" si="73"/>
        <v>0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53" t="s">
        <v>261</v>
      </c>
      <c r="AT282" s="153" t="s">
        <v>205</v>
      </c>
      <c r="AU282" s="153" t="s">
        <v>135</v>
      </c>
      <c r="AY282" s="14" t="s">
        <v>127</v>
      </c>
      <c r="BE282" s="154">
        <f t="shared" si="74"/>
        <v>0</v>
      </c>
      <c r="BF282" s="154">
        <f t="shared" si="75"/>
        <v>0</v>
      </c>
      <c r="BG282" s="154">
        <f t="shared" si="76"/>
        <v>0</v>
      </c>
      <c r="BH282" s="154">
        <f t="shared" si="77"/>
        <v>0</v>
      </c>
      <c r="BI282" s="154">
        <f t="shared" si="78"/>
        <v>0</v>
      </c>
      <c r="BJ282" s="14" t="s">
        <v>135</v>
      </c>
      <c r="BK282" s="155">
        <f t="shared" si="79"/>
        <v>0</v>
      </c>
      <c r="BL282" s="14" t="s">
        <v>195</v>
      </c>
      <c r="BM282" s="153" t="s">
        <v>670</v>
      </c>
    </row>
    <row r="283" spans="1:65" s="2" customFormat="1" ht="24.15" customHeight="1">
      <c r="A283" s="29"/>
      <c r="B283" s="141"/>
      <c r="C283" s="156" t="s">
        <v>671</v>
      </c>
      <c r="D283" s="156" t="s">
        <v>205</v>
      </c>
      <c r="E283" s="157" t="s">
        <v>672</v>
      </c>
      <c r="F283" s="158" t="s">
        <v>673</v>
      </c>
      <c r="G283" s="159" t="s">
        <v>202</v>
      </c>
      <c r="H283" s="160">
        <v>1</v>
      </c>
      <c r="I283" s="161"/>
      <c r="J283" s="160">
        <f t="shared" si="70"/>
        <v>0</v>
      </c>
      <c r="K283" s="162"/>
      <c r="L283" s="163"/>
      <c r="M283" s="164" t="s">
        <v>1</v>
      </c>
      <c r="N283" s="165" t="s">
        <v>41</v>
      </c>
      <c r="O283" s="56"/>
      <c r="P283" s="151">
        <f t="shared" si="71"/>
        <v>0</v>
      </c>
      <c r="Q283" s="151">
        <v>0</v>
      </c>
      <c r="R283" s="151">
        <f t="shared" si="72"/>
        <v>0</v>
      </c>
      <c r="S283" s="151">
        <v>0</v>
      </c>
      <c r="T283" s="152">
        <f t="shared" si="73"/>
        <v>0</v>
      </c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R283" s="153" t="s">
        <v>261</v>
      </c>
      <c r="AT283" s="153" t="s">
        <v>205</v>
      </c>
      <c r="AU283" s="153" t="s">
        <v>135</v>
      </c>
      <c r="AY283" s="14" t="s">
        <v>127</v>
      </c>
      <c r="BE283" s="154">
        <f t="shared" si="74"/>
        <v>0</v>
      </c>
      <c r="BF283" s="154">
        <f t="shared" si="75"/>
        <v>0</v>
      </c>
      <c r="BG283" s="154">
        <f t="shared" si="76"/>
        <v>0</v>
      </c>
      <c r="BH283" s="154">
        <f t="shared" si="77"/>
        <v>0</v>
      </c>
      <c r="BI283" s="154">
        <f t="shared" si="78"/>
        <v>0</v>
      </c>
      <c r="BJ283" s="14" t="s">
        <v>135</v>
      </c>
      <c r="BK283" s="155">
        <f t="shared" si="79"/>
        <v>0</v>
      </c>
      <c r="BL283" s="14" t="s">
        <v>195</v>
      </c>
      <c r="BM283" s="153" t="s">
        <v>674</v>
      </c>
    </row>
    <row r="284" spans="1:65" s="2" customFormat="1" ht="24.15" customHeight="1">
      <c r="A284" s="29"/>
      <c r="B284" s="141"/>
      <c r="C284" s="142" t="s">
        <v>675</v>
      </c>
      <c r="D284" s="142" t="s">
        <v>130</v>
      </c>
      <c r="E284" s="143" t="s">
        <v>676</v>
      </c>
      <c r="F284" s="144" t="s">
        <v>677</v>
      </c>
      <c r="G284" s="145" t="s">
        <v>202</v>
      </c>
      <c r="H284" s="146">
        <v>9</v>
      </c>
      <c r="I284" s="147"/>
      <c r="J284" s="146">
        <f t="shared" si="70"/>
        <v>0</v>
      </c>
      <c r="K284" s="148"/>
      <c r="L284" s="30"/>
      <c r="M284" s="149" t="s">
        <v>1</v>
      </c>
      <c r="N284" s="150" t="s">
        <v>41</v>
      </c>
      <c r="O284" s="56"/>
      <c r="P284" s="151">
        <f t="shared" si="71"/>
        <v>0</v>
      </c>
      <c r="Q284" s="151">
        <v>0</v>
      </c>
      <c r="R284" s="151">
        <f t="shared" si="72"/>
        <v>0</v>
      </c>
      <c r="S284" s="151">
        <v>0</v>
      </c>
      <c r="T284" s="152">
        <f t="shared" si="73"/>
        <v>0</v>
      </c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R284" s="153" t="s">
        <v>195</v>
      </c>
      <c r="AT284" s="153" t="s">
        <v>130</v>
      </c>
      <c r="AU284" s="153" t="s">
        <v>135</v>
      </c>
      <c r="AY284" s="14" t="s">
        <v>127</v>
      </c>
      <c r="BE284" s="154">
        <f t="shared" si="74"/>
        <v>0</v>
      </c>
      <c r="BF284" s="154">
        <f t="shared" si="75"/>
        <v>0</v>
      </c>
      <c r="BG284" s="154">
        <f t="shared" si="76"/>
        <v>0</v>
      </c>
      <c r="BH284" s="154">
        <f t="shared" si="77"/>
        <v>0</v>
      </c>
      <c r="BI284" s="154">
        <f t="shared" si="78"/>
        <v>0</v>
      </c>
      <c r="BJ284" s="14" t="s">
        <v>135</v>
      </c>
      <c r="BK284" s="155">
        <f t="shared" si="79"/>
        <v>0</v>
      </c>
      <c r="BL284" s="14" t="s">
        <v>195</v>
      </c>
      <c r="BM284" s="153" t="s">
        <v>678</v>
      </c>
    </row>
    <row r="285" spans="1:65" s="2" customFormat="1" ht="21.75" customHeight="1">
      <c r="A285" s="29"/>
      <c r="B285" s="141"/>
      <c r="C285" s="156" t="s">
        <v>679</v>
      </c>
      <c r="D285" s="156" t="s">
        <v>205</v>
      </c>
      <c r="E285" s="157" t="s">
        <v>680</v>
      </c>
      <c r="F285" s="158" t="s">
        <v>681</v>
      </c>
      <c r="G285" s="159" t="s">
        <v>202</v>
      </c>
      <c r="H285" s="160">
        <v>9</v>
      </c>
      <c r="I285" s="161"/>
      <c r="J285" s="160">
        <f t="shared" si="70"/>
        <v>0</v>
      </c>
      <c r="K285" s="162"/>
      <c r="L285" s="163"/>
      <c r="M285" s="164" t="s">
        <v>1</v>
      </c>
      <c r="N285" s="165" t="s">
        <v>41</v>
      </c>
      <c r="O285" s="56"/>
      <c r="P285" s="151">
        <f t="shared" si="71"/>
        <v>0</v>
      </c>
      <c r="Q285" s="151">
        <v>1E-3</v>
      </c>
      <c r="R285" s="151">
        <f t="shared" si="72"/>
        <v>9.0000000000000011E-3</v>
      </c>
      <c r="S285" s="151">
        <v>0</v>
      </c>
      <c r="T285" s="152">
        <f t="shared" si="73"/>
        <v>0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53" t="s">
        <v>261</v>
      </c>
      <c r="AT285" s="153" t="s">
        <v>205</v>
      </c>
      <c r="AU285" s="153" t="s">
        <v>135</v>
      </c>
      <c r="AY285" s="14" t="s">
        <v>127</v>
      </c>
      <c r="BE285" s="154">
        <f t="shared" si="74"/>
        <v>0</v>
      </c>
      <c r="BF285" s="154">
        <f t="shared" si="75"/>
        <v>0</v>
      </c>
      <c r="BG285" s="154">
        <f t="shared" si="76"/>
        <v>0</v>
      </c>
      <c r="BH285" s="154">
        <f t="shared" si="77"/>
        <v>0</v>
      </c>
      <c r="BI285" s="154">
        <f t="shared" si="78"/>
        <v>0</v>
      </c>
      <c r="BJ285" s="14" t="s">
        <v>135</v>
      </c>
      <c r="BK285" s="155">
        <f t="shared" si="79"/>
        <v>0</v>
      </c>
      <c r="BL285" s="14" t="s">
        <v>195</v>
      </c>
      <c r="BM285" s="153" t="s">
        <v>682</v>
      </c>
    </row>
    <row r="286" spans="1:65" s="2" customFormat="1" ht="24.15" customHeight="1">
      <c r="A286" s="29"/>
      <c r="B286" s="141"/>
      <c r="C286" s="142" t="s">
        <v>683</v>
      </c>
      <c r="D286" s="142" t="s">
        <v>130</v>
      </c>
      <c r="E286" s="143" t="s">
        <v>684</v>
      </c>
      <c r="F286" s="144" t="s">
        <v>685</v>
      </c>
      <c r="G286" s="145" t="s">
        <v>202</v>
      </c>
      <c r="H286" s="146">
        <v>9</v>
      </c>
      <c r="I286" s="147"/>
      <c r="J286" s="146">
        <f t="shared" si="70"/>
        <v>0</v>
      </c>
      <c r="K286" s="148"/>
      <c r="L286" s="30"/>
      <c r="M286" s="149" t="s">
        <v>1</v>
      </c>
      <c r="N286" s="150" t="s">
        <v>41</v>
      </c>
      <c r="O286" s="56"/>
      <c r="P286" s="151">
        <f t="shared" si="71"/>
        <v>0</v>
      </c>
      <c r="Q286" s="151">
        <v>0</v>
      </c>
      <c r="R286" s="151">
        <f t="shared" si="72"/>
        <v>0</v>
      </c>
      <c r="S286" s="151">
        <v>0</v>
      </c>
      <c r="T286" s="152">
        <f t="shared" si="73"/>
        <v>0</v>
      </c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R286" s="153" t="s">
        <v>195</v>
      </c>
      <c r="AT286" s="153" t="s">
        <v>130</v>
      </c>
      <c r="AU286" s="153" t="s">
        <v>135</v>
      </c>
      <c r="AY286" s="14" t="s">
        <v>127</v>
      </c>
      <c r="BE286" s="154">
        <f t="shared" si="74"/>
        <v>0</v>
      </c>
      <c r="BF286" s="154">
        <f t="shared" si="75"/>
        <v>0</v>
      </c>
      <c r="BG286" s="154">
        <f t="shared" si="76"/>
        <v>0</v>
      </c>
      <c r="BH286" s="154">
        <f t="shared" si="77"/>
        <v>0</v>
      </c>
      <c r="BI286" s="154">
        <f t="shared" si="78"/>
        <v>0</v>
      </c>
      <c r="BJ286" s="14" t="s">
        <v>135</v>
      </c>
      <c r="BK286" s="155">
        <f t="shared" si="79"/>
        <v>0</v>
      </c>
      <c r="BL286" s="14" t="s">
        <v>195</v>
      </c>
      <c r="BM286" s="153" t="s">
        <v>686</v>
      </c>
    </row>
    <row r="287" spans="1:65" s="2" customFormat="1" ht="33" customHeight="1">
      <c r="A287" s="29"/>
      <c r="B287" s="141"/>
      <c r="C287" s="156" t="s">
        <v>687</v>
      </c>
      <c r="D287" s="156" t="s">
        <v>205</v>
      </c>
      <c r="E287" s="157" t="s">
        <v>688</v>
      </c>
      <c r="F287" s="158" t="s">
        <v>689</v>
      </c>
      <c r="G287" s="159" t="s">
        <v>202</v>
      </c>
      <c r="H287" s="160">
        <v>9</v>
      </c>
      <c r="I287" s="161"/>
      <c r="J287" s="160">
        <f t="shared" si="70"/>
        <v>0</v>
      </c>
      <c r="K287" s="162"/>
      <c r="L287" s="163"/>
      <c r="M287" s="164" t="s">
        <v>1</v>
      </c>
      <c r="N287" s="165" t="s">
        <v>41</v>
      </c>
      <c r="O287" s="56"/>
      <c r="P287" s="151">
        <f t="shared" si="71"/>
        <v>0</v>
      </c>
      <c r="Q287" s="151">
        <v>1E-3</v>
      </c>
      <c r="R287" s="151">
        <f t="shared" si="72"/>
        <v>9.0000000000000011E-3</v>
      </c>
      <c r="S287" s="151">
        <v>0</v>
      </c>
      <c r="T287" s="152">
        <f t="shared" si="73"/>
        <v>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53" t="s">
        <v>261</v>
      </c>
      <c r="AT287" s="153" t="s">
        <v>205</v>
      </c>
      <c r="AU287" s="153" t="s">
        <v>135</v>
      </c>
      <c r="AY287" s="14" t="s">
        <v>127</v>
      </c>
      <c r="BE287" s="154">
        <f t="shared" si="74"/>
        <v>0</v>
      </c>
      <c r="BF287" s="154">
        <f t="shared" si="75"/>
        <v>0</v>
      </c>
      <c r="BG287" s="154">
        <f t="shared" si="76"/>
        <v>0</v>
      </c>
      <c r="BH287" s="154">
        <f t="shared" si="77"/>
        <v>0</v>
      </c>
      <c r="BI287" s="154">
        <f t="shared" si="78"/>
        <v>0</v>
      </c>
      <c r="BJ287" s="14" t="s">
        <v>135</v>
      </c>
      <c r="BK287" s="155">
        <f t="shared" si="79"/>
        <v>0</v>
      </c>
      <c r="BL287" s="14" t="s">
        <v>195</v>
      </c>
      <c r="BM287" s="153" t="s">
        <v>690</v>
      </c>
    </row>
    <row r="288" spans="1:65" s="2" customFormat="1" ht="24.15" customHeight="1">
      <c r="A288" s="29"/>
      <c r="B288" s="141"/>
      <c r="C288" s="142" t="s">
        <v>691</v>
      </c>
      <c r="D288" s="142" t="s">
        <v>130</v>
      </c>
      <c r="E288" s="143" t="s">
        <v>692</v>
      </c>
      <c r="F288" s="144" t="s">
        <v>693</v>
      </c>
      <c r="G288" s="145" t="s">
        <v>202</v>
      </c>
      <c r="H288" s="146">
        <v>1</v>
      </c>
      <c r="I288" s="147"/>
      <c r="J288" s="146">
        <f t="shared" si="70"/>
        <v>0</v>
      </c>
      <c r="K288" s="148"/>
      <c r="L288" s="30"/>
      <c r="M288" s="149" t="s">
        <v>1</v>
      </c>
      <c r="N288" s="150" t="s">
        <v>41</v>
      </c>
      <c r="O288" s="56"/>
      <c r="P288" s="151">
        <f t="shared" si="71"/>
        <v>0</v>
      </c>
      <c r="Q288" s="151">
        <v>2.5600000000000002E-3</v>
      </c>
      <c r="R288" s="151">
        <f t="shared" si="72"/>
        <v>2.5600000000000002E-3</v>
      </c>
      <c r="S288" s="151">
        <v>0</v>
      </c>
      <c r="T288" s="152">
        <f t="shared" si="73"/>
        <v>0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R288" s="153" t="s">
        <v>195</v>
      </c>
      <c r="AT288" s="153" t="s">
        <v>130</v>
      </c>
      <c r="AU288" s="153" t="s">
        <v>135</v>
      </c>
      <c r="AY288" s="14" t="s">
        <v>127</v>
      </c>
      <c r="BE288" s="154">
        <f t="shared" si="74"/>
        <v>0</v>
      </c>
      <c r="BF288" s="154">
        <f t="shared" si="75"/>
        <v>0</v>
      </c>
      <c r="BG288" s="154">
        <f t="shared" si="76"/>
        <v>0</v>
      </c>
      <c r="BH288" s="154">
        <f t="shared" si="77"/>
        <v>0</v>
      </c>
      <c r="BI288" s="154">
        <f t="shared" si="78"/>
        <v>0</v>
      </c>
      <c r="BJ288" s="14" t="s">
        <v>135</v>
      </c>
      <c r="BK288" s="155">
        <f t="shared" si="79"/>
        <v>0</v>
      </c>
      <c r="BL288" s="14" t="s">
        <v>195</v>
      </c>
      <c r="BM288" s="153" t="s">
        <v>694</v>
      </c>
    </row>
    <row r="289" spans="1:65" s="2" customFormat="1" ht="37.950000000000003" customHeight="1">
      <c r="A289" s="29"/>
      <c r="B289" s="141"/>
      <c r="C289" s="142" t="s">
        <v>695</v>
      </c>
      <c r="D289" s="142" t="s">
        <v>130</v>
      </c>
      <c r="E289" s="143" t="s">
        <v>696</v>
      </c>
      <c r="F289" s="144" t="s">
        <v>697</v>
      </c>
      <c r="G289" s="145" t="s">
        <v>202</v>
      </c>
      <c r="H289" s="146">
        <v>2</v>
      </c>
      <c r="I289" s="147"/>
      <c r="J289" s="146">
        <f t="shared" si="70"/>
        <v>0</v>
      </c>
      <c r="K289" s="148"/>
      <c r="L289" s="30"/>
      <c r="M289" s="149" t="s">
        <v>1</v>
      </c>
      <c r="N289" s="150" t="s">
        <v>41</v>
      </c>
      <c r="O289" s="56"/>
      <c r="P289" s="151">
        <f t="shared" si="71"/>
        <v>0</v>
      </c>
      <c r="Q289" s="151">
        <v>2.5600000000000002E-3</v>
      </c>
      <c r="R289" s="151">
        <f t="shared" si="72"/>
        <v>5.1200000000000004E-3</v>
      </c>
      <c r="S289" s="151">
        <v>0</v>
      </c>
      <c r="T289" s="152">
        <f t="shared" si="73"/>
        <v>0</v>
      </c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R289" s="153" t="s">
        <v>195</v>
      </c>
      <c r="AT289" s="153" t="s">
        <v>130</v>
      </c>
      <c r="AU289" s="153" t="s">
        <v>135</v>
      </c>
      <c r="AY289" s="14" t="s">
        <v>127</v>
      </c>
      <c r="BE289" s="154">
        <f t="shared" si="74"/>
        <v>0</v>
      </c>
      <c r="BF289" s="154">
        <f t="shared" si="75"/>
        <v>0</v>
      </c>
      <c r="BG289" s="154">
        <f t="shared" si="76"/>
        <v>0</v>
      </c>
      <c r="BH289" s="154">
        <f t="shared" si="77"/>
        <v>0</v>
      </c>
      <c r="BI289" s="154">
        <f t="shared" si="78"/>
        <v>0</v>
      </c>
      <c r="BJ289" s="14" t="s">
        <v>135</v>
      </c>
      <c r="BK289" s="155">
        <f t="shared" si="79"/>
        <v>0</v>
      </c>
      <c r="BL289" s="14" t="s">
        <v>195</v>
      </c>
      <c r="BM289" s="153" t="s">
        <v>698</v>
      </c>
    </row>
    <row r="290" spans="1:65" s="2" customFormat="1" ht="24.15" customHeight="1">
      <c r="A290" s="29"/>
      <c r="B290" s="141"/>
      <c r="C290" s="142" t="s">
        <v>699</v>
      </c>
      <c r="D290" s="142" t="s">
        <v>130</v>
      </c>
      <c r="E290" s="143" t="s">
        <v>700</v>
      </c>
      <c r="F290" s="144" t="s">
        <v>701</v>
      </c>
      <c r="G290" s="145" t="s">
        <v>202</v>
      </c>
      <c r="H290" s="146">
        <v>57</v>
      </c>
      <c r="I290" s="147"/>
      <c r="J290" s="146">
        <f t="shared" si="70"/>
        <v>0</v>
      </c>
      <c r="K290" s="148"/>
      <c r="L290" s="30"/>
      <c r="M290" s="149" t="s">
        <v>1</v>
      </c>
      <c r="N290" s="150" t="s">
        <v>41</v>
      </c>
      <c r="O290" s="56"/>
      <c r="P290" s="151">
        <f t="shared" si="71"/>
        <v>0</v>
      </c>
      <c r="Q290" s="151">
        <v>2.9999999999999997E-4</v>
      </c>
      <c r="R290" s="151">
        <f t="shared" si="72"/>
        <v>1.7099999999999997E-2</v>
      </c>
      <c r="S290" s="151">
        <v>0</v>
      </c>
      <c r="T290" s="152">
        <f t="shared" si="73"/>
        <v>0</v>
      </c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R290" s="153" t="s">
        <v>195</v>
      </c>
      <c r="AT290" s="153" t="s">
        <v>130</v>
      </c>
      <c r="AU290" s="153" t="s">
        <v>135</v>
      </c>
      <c r="AY290" s="14" t="s">
        <v>127</v>
      </c>
      <c r="BE290" s="154">
        <f t="shared" si="74"/>
        <v>0</v>
      </c>
      <c r="BF290" s="154">
        <f t="shared" si="75"/>
        <v>0</v>
      </c>
      <c r="BG290" s="154">
        <f t="shared" si="76"/>
        <v>0</v>
      </c>
      <c r="BH290" s="154">
        <f t="shared" si="77"/>
        <v>0</v>
      </c>
      <c r="BI290" s="154">
        <f t="shared" si="78"/>
        <v>0</v>
      </c>
      <c r="BJ290" s="14" t="s">
        <v>135</v>
      </c>
      <c r="BK290" s="155">
        <f t="shared" si="79"/>
        <v>0</v>
      </c>
      <c r="BL290" s="14" t="s">
        <v>195</v>
      </c>
      <c r="BM290" s="153" t="s">
        <v>702</v>
      </c>
    </row>
    <row r="291" spans="1:65" s="2" customFormat="1" ht="33" customHeight="1">
      <c r="A291" s="29"/>
      <c r="B291" s="141"/>
      <c r="C291" s="156" t="s">
        <v>703</v>
      </c>
      <c r="D291" s="156" t="s">
        <v>205</v>
      </c>
      <c r="E291" s="157" t="s">
        <v>704</v>
      </c>
      <c r="F291" s="158" t="s">
        <v>705</v>
      </c>
      <c r="G291" s="159" t="s">
        <v>165</v>
      </c>
      <c r="H291" s="160">
        <v>68.983999999999995</v>
      </c>
      <c r="I291" s="161"/>
      <c r="J291" s="160">
        <f t="shared" si="70"/>
        <v>0</v>
      </c>
      <c r="K291" s="162"/>
      <c r="L291" s="163"/>
      <c r="M291" s="164" t="s">
        <v>1</v>
      </c>
      <c r="N291" s="165" t="s">
        <v>41</v>
      </c>
      <c r="O291" s="56"/>
      <c r="P291" s="151">
        <f t="shared" si="71"/>
        <v>0</v>
      </c>
      <c r="Q291" s="151">
        <v>1.14E-3</v>
      </c>
      <c r="R291" s="151">
        <f t="shared" si="72"/>
        <v>7.8641759999999991E-2</v>
      </c>
      <c r="S291" s="151">
        <v>0</v>
      </c>
      <c r="T291" s="152">
        <f t="shared" si="73"/>
        <v>0</v>
      </c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R291" s="153" t="s">
        <v>261</v>
      </c>
      <c r="AT291" s="153" t="s">
        <v>205</v>
      </c>
      <c r="AU291" s="153" t="s">
        <v>135</v>
      </c>
      <c r="AY291" s="14" t="s">
        <v>127</v>
      </c>
      <c r="BE291" s="154">
        <f t="shared" si="74"/>
        <v>0</v>
      </c>
      <c r="BF291" s="154">
        <f t="shared" si="75"/>
        <v>0</v>
      </c>
      <c r="BG291" s="154">
        <f t="shared" si="76"/>
        <v>0</v>
      </c>
      <c r="BH291" s="154">
        <f t="shared" si="77"/>
        <v>0</v>
      </c>
      <c r="BI291" s="154">
        <f t="shared" si="78"/>
        <v>0</v>
      </c>
      <c r="BJ291" s="14" t="s">
        <v>135</v>
      </c>
      <c r="BK291" s="155">
        <f t="shared" si="79"/>
        <v>0</v>
      </c>
      <c r="BL291" s="14" t="s">
        <v>195</v>
      </c>
      <c r="BM291" s="153" t="s">
        <v>706</v>
      </c>
    </row>
    <row r="292" spans="1:65" s="2" customFormat="1" ht="16.5" customHeight="1">
      <c r="A292" s="29"/>
      <c r="B292" s="141"/>
      <c r="C292" s="142" t="s">
        <v>707</v>
      </c>
      <c r="D292" s="142" t="s">
        <v>130</v>
      </c>
      <c r="E292" s="143" t="s">
        <v>708</v>
      </c>
      <c r="F292" s="144" t="s">
        <v>709</v>
      </c>
      <c r="G292" s="145" t="s">
        <v>202</v>
      </c>
      <c r="H292" s="146">
        <v>21</v>
      </c>
      <c r="I292" s="147"/>
      <c r="J292" s="146">
        <f t="shared" si="70"/>
        <v>0</v>
      </c>
      <c r="K292" s="148"/>
      <c r="L292" s="30"/>
      <c r="M292" s="149" t="s">
        <v>1</v>
      </c>
      <c r="N292" s="150" t="s">
        <v>41</v>
      </c>
      <c r="O292" s="56"/>
      <c r="P292" s="151">
        <f t="shared" si="71"/>
        <v>0</v>
      </c>
      <c r="Q292" s="151">
        <v>3.0000000000000001E-5</v>
      </c>
      <c r="R292" s="151">
        <f t="shared" si="72"/>
        <v>6.3000000000000003E-4</v>
      </c>
      <c r="S292" s="151">
        <v>0</v>
      </c>
      <c r="T292" s="152">
        <f t="shared" si="73"/>
        <v>0</v>
      </c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R292" s="153" t="s">
        <v>195</v>
      </c>
      <c r="AT292" s="153" t="s">
        <v>130</v>
      </c>
      <c r="AU292" s="153" t="s">
        <v>135</v>
      </c>
      <c r="AY292" s="14" t="s">
        <v>127</v>
      </c>
      <c r="BE292" s="154">
        <f t="shared" si="74"/>
        <v>0</v>
      </c>
      <c r="BF292" s="154">
        <f t="shared" si="75"/>
        <v>0</v>
      </c>
      <c r="BG292" s="154">
        <f t="shared" si="76"/>
        <v>0</v>
      </c>
      <c r="BH292" s="154">
        <f t="shared" si="77"/>
        <v>0</v>
      </c>
      <c r="BI292" s="154">
        <f t="shared" si="78"/>
        <v>0</v>
      </c>
      <c r="BJ292" s="14" t="s">
        <v>135</v>
      </c>
      <c r="BK292" s="155">
        <f t="shared" si="79"/>
        <v>0</v>
      </c>
      <c r="BL292" s="14" t="s">
        <v>195</v>
      </c>
      <c r="BM292" s="153" t="s">
        <v>710</v>
      </c>
    </row>
    <row r="293" spans="1:65" s="2" customFormat="1" ht="16.5" customHeight="1">
      <c r="A293" s="29"/>
      <c r="B293" s="141"/>
      <c r="C293" s="156" t="s">
        <v>711</v>
      </c>
      <c r="D293" s="156" t="s">
        <v>205</v>
      </c>
      <c r="E293" s="157" t="s">
        <v>712</v>
      </c>
      <c r="F293" s="158" t="s">
        <v>713</v>
      </c>
      <c r="G293" s="159" t="s">
        <v>202</v>
      </c>
      <c r="H293" s="160">
        <v>4</v>
      </c>
      <c r="I293" s="161"/>
      <c r="J293" s="160">
        <f t="shared" si="70"/>
        <v>0</v>
      </c>
      <c r="K293" s="162"/>
      <c r="L293" s="163"/>
      <c r="M293" s="164" t="s">
        <v>1</v>
      </c>
      <c r="N293" s="165" t="s">
        <v>41</v>
      </c>
      <c r="O293" s="56"/>
      <c r="P293" s="151">
        <f t="shared" si="71"/>
        <v>0</v>
      </c>
      <c r="Q293" s="151">
        <v>9.2000000000000003E-4</v>
      </c>
      <c r="R293" s="151">
        <f t="shared" si="72"/>
        <v>3.6800000000000001E-3</v>
      </c>
      <c r="S293" s="151">
        <v>0</v>
      </c>
      <c r="T293" s="152">
        <f t="shared" si="73"/>
        <v>0</v>
      </c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R293" s="153" t="s">
        <v>261</v>
      </c>
      <c r="AT293" s="153" t="s">
        <v>205</v>
      </c>
      <c r="AU293" s="153" t="s">
        <v>135</v>
      </c>
      <c r="AY293" s="14" t="s">
        <v>127</v>
      </c>
      <c r="BE293" s="154">
        <f t="shared" si="74"/>
        <v>0</v>
      </c>
      <c r="BF293" s="154">
        <f t="shared" si="75"/>
        <v>0</v>
      </c>
      <c r="BG293" s="154">
        <f t="shared" si="76"/>
        <v>0</v>
      </c>
      <c r="BH293" s="154">
        <f t="shared" si="77"/>
        <v>0</v>
      </c>
      <c r="BI293" s="154">
        <f t="shared" si="78"/>
        <v>0</v>
      </c>
      <c r="BJ293" s="14" t="s">
        <v>135</v>
      </c>
      <c r="BK293" s="155">
        <f t="shared" si="79"/>
        <v>0</v>
      </c>
      <c r="BL293" s="14" t="s">
        <v>195</v>
      </c>
      <c r="BM293" s="153" t="s">
        <v>714</v>
      </c>
    </row>
    <row r="294" spans="1:65" s="2" customFormat="1" ht="16.5" customHeight="1">
      <c r="A294" s="29"/>
      <c r="B294" s="141"/>
      <c r="C294" s="156" t="s">
        <v>715</v>
      </c>
      <c r="D294" s="156" t="s">
        <v>205</v>
      </c>
      <c r="E294" s="157" t="s">
        <v>716</v>
      </c>
      <c r="F294" s="158" t="s">
        <v>717</v>
      </c>
      <c r="G294" s="159" t="s">
        <v>202</v>
      </c>
      <c r="H294" s="160">
        <v>14</v>
      </c>
      <c r="I294" s="161"/>
      <c r="J294" s="160">
        <f t="shared" si="70"/>
        <v>0</v>
      </c>
      <c r="K294" s="162"/>
      <c r="L294" s="163"/>
      <c r="M294" s="164" t="s">
        <v>1</v>
      </c>
      <c r="N294" s="165" t="s">
        <v>41</v>
      </c>
      <c r="O294" s="56"/>
      <c r="P294" s="151">
        <f t="shared" si="71"/>
        <v>0</v>
      </c>
      <c r="Q294" s="151">
        <v>1.23E-3</v>
      </c>
      <c r="R294" s="151">
        <f t="shared" si="72"/>
        <v>1.7219999999999999E-2</v>
      </c>
      <c r="S294" s="151">
        <v>0</v>
      </c>
      <c r="T294" s="152">
        <f t="shared" si="73"/>
        <v>0</v>
      </c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R294" s="153" t="s">
        <v>261</v>
      </c>
      <c r="AT294" s="153" t="s">
        <v>205</v>
      </c>
      <c r="AU294" s="153" t="s">
        <v>135</v>
      </c>
      <c r="AY294" s="14" t="s">
        <v>127</v>
      </c>
      <c r="BE294" s="154">
        <f t="shared" si="74"/>
        <v>0</v>
      </c>
      <c r="BF294" s="154">
        <f t="shared" si="75"/>
        <v>0</v>
      </c>
      <c r="BG294" s="154">
        <f t="shared" si="76"/>
        <v>0</v>
      </c>
      <c r="BH294" s="154">
        <f t="shared" si="77"/>
        <v>0</v>
      </c>
      <c r="BI294" s="154">
        <f t="shared" si="78"/>
        <v>0</v>
      </c>
      <c r="BJ294" s="14" t="s">
        <v>135</v>
      </c>
      <c r="BK294" s="155">
        <f t="shared" si="79"/>
        <v>0</v>
      </c>
      <c r="BL294" s="14" t="s">
        <v>195</v>
      </c>
      <c r="BM294" s="153" t="s">
        <v>718</v>
      </c>
    </row>
    <row r="295" spans="1:65" s="2" customFormat="1" ht="16.5" customHeight="1">
      <c r="A295" s="29"/>
      <c r="B295" s="141"/>
      <c r="C295" s="156" t="s">
        <v>719</v>
      </c>
      <c r="D295" s="156" t="s">
        <v>205</v>
      </c>
      <c r="E295" s="157" t="s">
        <v>720</v>
      </c>
      <c r="F295" s="158" t="s">
        <v>721</v>
      </c>
      <c r="G295" s="159" t="s">
        <v>202</v>
      </c>
      <c r="H295" s="160">
        <v>3</v>
      </c>
      <c r="I295" s="161"/>
      <c r="J295" s="160">
        <f t="shared" si="70"/>
        <v>0</v>
      </c>
      <c r="K295" s="162"/>
      <c r="L295" s="163"/>
      <c r="M295" s="164" t="s">
        <v>1</v>
      </c>
      <c r="N295" s="165" t="s">
        <v>41</v>
      </c>
      <c r="O295" s="56"/>
      <c r="P295" s="151">
        <f t="shared" si="71"/>
        <v>0</v>
      </c>
      <c r="Q295" s="151">
        <v>1.39E-3</v>
      </c>
      <c r="R295" s="151">
        <f t="shared" si="72"/>
        <v>4.1700000000000001E-3</v>
      </c>
      <c r="S295" s="151">
        <v>0</v>
      </c>
      <c r="T295" s="152">
        <f t="shared" si="73"/>
        <v>0</v>
      </c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R295" s="153" t="s">
        <v>261</v>
      </c>
      <c r="AT295" s="153" t="s">
        <v>205</v>
      </c>
      <c r="AU295" s="153" t="s">
        <v>135</v>
      </c>
      <c r="AY295" s="14" t="s">
        <v>127</v>
      </c>
      <c r="BE295" s="154">
        <f t="shared" si="74"/>
        <v>0</v>
      </c>
      <c r="BF295" s="154">
        <f t="shared" si="75"/>
        <v>0</v>
      </c>
      <c r="BG295" s="154">
        <f t="shared" si="76"/>
        <v>0</v>
      </c>
      <c r="BH295" s="154">
        <f t="shared" si="77"/>
        <v>0</v>
      </c>
      <c r="BI295" s="154">
        <f t="shared" si="78"/>
        <v>0</v>
      </c>
      <c r="BJ295" s="14" t="s">
        <v>135</v>
      </c>
      <c r="BK295" s="155">
        <f t="shared" si="79"/>
        <v>0</v>
      </c>
      <c r="BL295" s="14" t="s">
        <v>195</v>
      </c>
      <c r="BM295" s="153" t="s">
        <v>722</v>
      </c>
    </row>
    <row r="296" spans="1:65" s="12" customFormat="1" ht="22.95" customHeight="1">
      <c r="B296" s="128"/>
      <c r="D296" s="129" t="s">
        <v>74</v>
      </c>
      <c r="E296" s="139" t="s">
        <v>723</v>
      </c>
      <c r="F296" s="139" t="s">
        <v>724</v>
      </c>
      <c r="I296" s="131"/>
      <c r="J296" s="140">
        <f>BK296</f>
        <v>0</v>
      </c>
      <c r="L296" s="128"/>
      <c r="M296" s="133"/>
      <c r="N296" s="134"/>
      <c r="O296" s="134"/>
      <c r="P296" s="135">
        <f>SUM(P297:P326)</f>
        <v>0</v>
      </c>
      <c r="Q296" s="134"/>
      <c r="R296" s="135">
        <f>SUM(R297:R326)</f>
        <v>14.747048939999997</v>
      </c>
      <c r="S296" s="134"/>
      <c r="T296" s="136">
        <f>SUM(T297:T326)</f>
        <v>5.6700000000000007E-2</v>
      </c>
      <c r="AR296" s="129" t="s">
        <v>135</v>
      </c>
      <c r="AT296" s="137" t="s">
        <v>74</v>
      </c>
      <c r="AU296" s="137" t="s">
        <v>80</v>
      </c>
      <c r="AY296" s="129" t="s">
        <v>127</v>
      </c>
      <c r="BK296" s="138">
        <f>SUM(BK297:BK326)</f>
        <v>0</v>
      </c>
    </row>
    <row r="297" spans="1:65" s="2" customFormat="1" ht="24.15" customHeight="1">
      <c r="A297" s="29"/>
      <c r="B297" s="141"/>
      <c r="C297" s="142" t="s">
        <v>725</v>
      </c>
      <c r="D297" s="142" t="s">
        <v>130</v>
      </c>
      <c r="E297" s="143" t="s">
        <v>726</v>
      </c>
      <c r="F297" s="144" t="s">
        <v>727</v>
      </c>
      <c r="G297" s="145" t="s">
        <v>165</v>
      </c>
      <c r="H297" s="146">
        <v>18</v>
      </c>
      <c r="I297" s="147"/>
      <c r="J297" s="146">
        <f t="shared" ref="J297:J326" si="80">ROUND(I297*H297,3)</f>
        <v>0</v>
      </c>
      <c r="K297" s="148"/>
      <c r="L297" s="30"/>
      <c r="M297" s="149" t="s">
        <v>1</v>
      </c>
      <c r="N297" s="150" t="s">
        <v>41</v>
      </c>
      <c r="O297" s="56"/>
      <c r="P297" s="151">
        <f t="shared" ref="P297:P326" si="81">O297*H297</f>
        <v>0</v>
      </c>
      <c r="Q297" s="151">
        <v>5.0000000000000002E-5</v>
      </c>
      <c r="R297" s="151">
        <f t="shared" ref="R297:R326" si="82">Q297*H297</f>
        <v>9.0000000000000008E-4</v>
      </c>
      <c r="S297" s="151">
        <v>0</v>
      </c>
      <c r="T297" s="152">
        <f t="shared" ref="T297:T326" si="83">S297*H297</f>
        <v>0</v>
      </c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R297" s="153" t="s">
        <v>195</v>
      </c>
      <c r="AT297" s="153" t="s">
        <v>130</v>
      </c>
      <c r="AU297" s="153" t="s">
        <v>135</v>
      </c>
      <c r="AY297" s="14" t="s">
        <v>127</v>
      </c>
      <c r="BE297" s="154">
        <f t="shared" ref="BE297:BE326" si="84">IF(N297="základná",J297,0)</f>
        <v>0</v>
      </c>
      <c r="BF297" s="154">
        <f t="shared" ref="BF297:BF326" si="85">IF(N297="znížená",J297,0)</f>
        <v>0</v>
      </c>
      <c r="BG297" s="154">
        <f t="shared" ref="BG297:BG326" si="86">IF(N297="zákl. prenesená",J297,0)</f>
        <v>0</v>
      </c>
      <c r="BH297" s="154">
        <f t="shared" ref="BH297:BH326" si="87">IF(N297="zníž. prenesená",J297,0)</f>
        <v>0</v>
      </c>
      <c r="BI297" s="154">
        <f t="shared" ref="BI297:BI326" si="88">IF(N297="nulová",J297,0)</f>
        <v>0</v>
      </c>
      <c r="BJ297" s="14" t="s">
        <v>135</v>
      </c>
      <c r="BK297" s="155">
        <f t="shared" ref="BK297:BK326" si="89">ROUND(I297*H297,3)</f>
        <v>0</v>
      </c>
      <c r="BL297" s="14" t="s">
        <v>195</v>
      </c>
      <c r="BM297" s="153" t="s">
        <v>728</v>
      </c>
    </row>
    <row r="298" spans="1:65" s="2" customFormat="1" ht="24.15" customHeight="1">
      <c r="A298" s="29"/>
      <c r="B298" s="141"/>
      <c r="C298" s="156" t="s">
        <v>729</v>
      </c>
      <c r="D298" s="156" t="s">
        <v>205</v>
      </c>
      <c r="E298" s="157" t="s">
        <v>730</v>
      </c>
      <c r="F298" s="158" t="s">
        <v>731</v>
      </c>
      <c r="G298" s="159" t="s">
        <v>165</v>
      </c>
      <c r="H298" s="160">
        <v>18</v>
      </c>
      <c r="I298" s="161"/>
      <c r="J298" s="160">
        <f t="shared" si="80"/>
        <v>0</v>
      </c>
      <c r="K298" s="162"/>
      <c r="L298" s="163"/>
      <c r="M298" s="164" t="s">
        <v>1</v>
      </c>
      <c r="N298" s="165" t="s">
        <v>41</v>
      </c>
      <c r="O298" s="56"/>
      <c r="P298" s="151">
        <f t="shared" si="81"/>
        <v>0</v>
      </c>
      <c r="Q298" s="151">
        <v>5.0000000000000001E-4</v>
      </c>
      <c r="R298" s="151">
        <f t="shared" si="82"/>
        <v>9.0000000000000011E-3</v>
      </c>
      <c r="S298" s="151">
        <v>0</v>
      </c>
      <c r="T298" s="152">
        <f t="shared" si="83"/>
        <v>0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R298" s="153" t="s">
        <v>261</v>
      </c>
      <c r="AT298" s="153" t="s">
        <v>205</v>
      </c>
      <c r="AU298" s="153" t="s">
        <v>135</v>
      </c>
      <c r="AY298" s="14" t="s">
        <v>127</v>
      </c>
      <c r="BE298" s="154">
        <f t="shared" si="84"/>
        <v>0</v>
      </c>
      <c r="BF298" s="154">
        <f t="shared" si="85"/>
        <v>0</v>
      </c>
      <c r="BG298" s="154">
        <f t="shared" si="86"/>
        <v>0</v>
      </c>
      <c r="BH298" s="154">
        <f t="shared" si="87"/>
        <v>0</v>
      </c>
      <c r="BI298" s="154">
        <f t="shared" si="88"/>
        <v>0</v>
      </c>
      <c r="BJ298" s="14" t="s">
        <v>135</v>
      </c>
      <c r="BK298" s="155">
        <f t="shared" si="89"/>
        <v>0</v>
      </c>
      <c r="BL298" s="14" t="s">
        <v>195</v>
      </c>
      <c r="BM298" s="153" t="s">
        <v>732</v>
      </c>
    </row>
    <row r="299" spans="1:65" s="2" customFormat="1" ht="37.950000000000003" customHeight="1">
      <c r="A299" s="29"/>
      <c r="B299" s="141"/>
      <c r="C299" s="156" t="s">
        <v>733</v>
      </c>
      <c r="D299" s="156" t="s">
        <v>205</v>
      </c>
      <c r="E299" s="157" t="s">
        <v>734</v>
      </c>
      <c r="F299" s="158" t="s">
        <v>735</v>
      </c>
      <c r="G299" s="159" t="s">
        <v>165</v>
      </c>
      <c r="H299" s="160">
        <v>18</v>
      </c>
      <c r="I299" s="161"/>
      <c r="J299" s="160">
        <f t="shared" si="80"/>
        <v>0</v>
      </c>
      <c r="K299" s="162"/>
      <c r="L299" s="163"/>
      <c r="M299" s="164" t="s">
        <v>1</v>
      </c>
      <c r="N299" s="165" t="s">
        <v>41</v>
      </c>
      <c r="O299" s="56"/>
      <c r="P299" s="151">
        <f t="shared" si="81"/>
        <v>0</v>
      </c>
      <c r="Q299" s="151">
        <v>1.2E-2</v>
      </c>
      <c r="R299" s="151">
        <f t="shared" si="82"/>
        <v>0.216</v>
      </c>
      <c r="S299" s="151">
        <v>0</v>
      </c>
      <c r="T299" s="152">
        <f t="shared" si="83"/>
        <v>0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R299" s="153" t="s">
        <v>261</v>
      </c>
      <c r="AT299" s="153" t="s">
        <v>205</v>
      </c>
      <c r="AU299" s="153" t="s">
        <v>135</v>
      </c>
      <c r="AY299" s="14" t="s">
        <v>127</v>
      </c>
      <c r="BE299" s="154">
        <f t="shared" si="84"/>
        <v>0</v>
      </c>
      <c r="BF299" s="154">
        <f t="shared" si="85"/>
        <v>0</v>
      </c>
      <c r="BG299" s="154">
        <f t="shared" si="86"/>
        <v>0</v>
      </c>
      <c r="BH299" s="154">
        <f t="shared" si="87"/>
        <v>0</v>
      </c>
      <c r="BI299" s="154">
        <f t="shared" si="88"/>
        <v>0</v>
      </c>
      <c r="BJ299" s="14" t="s">
        <v>135</v>
      </c>
      <c r="BK299" s="155">
        <f t="shared" si="89"/>
        <v>0</v>
      </c>
      <c r="BL299" s="14" t="s">
        <v>195</v>
      </c>
      <c r="BM299" s="153" t="s">
        <v>736</v>
      </c>
    </row>
    <row r="300" spans="1:65" s="2" customFormat="1" ht="16.5" customHeight="1">
      <c r="A300" s="29"/>
      <c r="B300" s="141"/>
      <c r="C300" s="142" t="s">
        <v>737</v>
      </c>
      <c r="D300" s="142" t="s">
        <v>130</v>
      </c>
      <c r="E300" s="143" t="s">
        <v>738</v>
      </c>
      <c r="F300" s="144" t="s">
        <v>739</v>
      </c>
      <c r="G300" s="145" t="s">
        <v>202</v>
      </c>
      <c r="H300" s="146">
        <v>1</v>
      </c>
      <c r="I300" s="147"/>
      <c r="J300" s="146">
        <f t="shared" si="80"/>
        <v>0</v>
      </c>
      <c r="K300" s="148"/>
      <c r="L300" s="30"/>
      <c r="M300" s="149" t="s">
        <v>1</v>
      </c>
      <c r="N300" s="150" t="s">
        <v>41</v>
      </c>
      <c r="O300" s="56"/>
      <c r="P300" s="151">
        <f t="shared" si="81"/>
        <v>0</v>
      </c>
      <c r="Q300" s="151">
        <v>5.0000000000000002E-5</v>
      </c>
      <c r="R300" s="151">
        <f t="shared" si="82"/>
        <v>5.0000000000000002E-5</v>
      </c>
      <c r="S300" s="151">
        <v>0</v>
      </c>
      <c r="T300" s="152">
        <f t="shared" si="83"/>
        <v>0</v>
      </c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R300" s="153" t="s">
        <v>195</v>
      </c>
      <c r="AT300" s="153" t="s">
        <v>130</v>
      </c>
      <c r="AU300" s="153" t="s">
        <v>135</v>
      </c>
      <c r="AY300" s="14" t="s">
        <v>127</v>
      </c>
      <c r="BE300" s="154">
        <f t="shared" si="84"/>
        <v>0</v>
      </c>
      <c r="BF300" s="154">
        <f t="shared" si="85"/>
        <v>0</v>
      </c>
      <c r="BG300" s="154">
        <f t="shared" si="86"/>
        <v>0</v>
      </c>
      <c r="BH300" s="154">
        <f t="shared" si="87"/>
        <v>0</v>
      </c>
      <c r="BI300" s="154">
        <f t="shared" si="88"/>
        <v>0</v>
      </c>
      <c r="BJ300" s="14" t="s">
        <v>135</v>
      </c>
      <c r="BK300" s="155">
        <f t="shared" si="89"/>
        <v>0</v>
      </c>
      <c r="BL300" s="14" t="s">
        <v>195</v>
      </c>
      <c r="BM300" s="153" t="s">
        <v>740</v>
      </c>
    </row>
    <row r="301" spans="1:65" s="2" customFormat="1" ht="44.25" customHeight="1">
      <c r="A301" s="29"/>
      <c r="B301" s="141"/>
      <c r="C301" s="156" t="s">
        <v>741</v>
      </c>
      <c r="D301" s="156" t="s">
        <v>205</v>
      </c>
      <c r="E301" s="157" t="s">
        <v>742</v>
      </c>
      <c r="F301" s="158" t="s">
        <v>743</v>
      </c>
      <c r="G301" s="159" t="s">
        <v>202</v>
      </c>
      <c r="H301" s="160">
        <v>1</v>
      </c>
      <c r="I301" s="161"/>
      <c r="J301" s="160">
        <f t="shared" si="80"/>
        <v>0</v>
      </c>
      <c r="K301" s="162"/>
      <c r="L301" s="163"/>
      <c r="M301" s="164" t="s">
        <v>1</v>
      </c>
      <c r="N301" s="165" t="s">
        <v>41</v>
      </c>
      <c r="O301" s="56"/>
      <c r="P301" s="151">
        <f t="shared" si="81"/>
        <v>0</v>
      </c>
      <c r="Q301" s="151">
        <v>0</v>
      </c>
      <c r="R301" s="151">
        <f t="shared" si="82"/>
        <v>0</v>
      </c>
      <c r="S301" s="151">
        <v>0</v>
      </c>
      <c r="T301" s="152">
        <f t="shared" si="83"/>
        <v>0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R301" s="153" t="s">
        <v>261</v>
      </c>
      <c r="AT301" s="153" t="s">
        <v>205</v>
      </c>
      <c r="AU301" s="153" t="s">
        <v>135</v>
      </c>
      <c r="AY301" s="14" t="s">
        <v>127</v>
      </c>
      <c r="BE301" s="154">
        <f t="shared" si="84"/>
        <v>0</v>
      </c>
      <c r="BF301" s="154">
        <f t="shared" si="85"/>
        <v>0</v>
      </c>
      <c r="BG301" s="154">
        <f t="shared" si="86"/>
        <v>0</v>
      </c>
      <c r="BH301" s="154">
        <f t="shared" si="87"/>
        <v>0</v>
      </c>
      <c r="BI301" s="154">
        <f t="shared" si="88"/>
        <v>0</v>
      </c>
      <c r="BJ301" s="14" t="s">
        <v>135</v>
      </c>
      <c r="BK301" s="155">
        <f t="shared" si="89"/>
        <v>0</v>
      </c>
      <c r="BL301" s="14" t="s">
        <v>195</v>
      </c>
      <c r="BM301" s="153" t="s">
        <v>744</v>
      </c>
    </row>
    <row r="302" spans="1:65" s="2" customFormat="1" ht="24.15" customHeight="1">
      <c r="A302" s="29"/>
      <c r="B302" s="141"/>
      <c r="C302" s="142" t="s">
        <v>745</v>
      </c>
      <c r="D302" s="142" t="s">
        <v>130</v>
      </c>
      <c r="E302" s="143" t="s">
        <v>746</v>
      </c>
      <c r="F302" s="144" t="s">
        <v>747</v>
      </c>
      <c r="G302" s="145" t="s">
        <v>464</v>
      </c>
      <c r="H302" s="146">
        <v>2</v>
      </c>
      <c r="I302" s="147"/>
      <c r="J302" s="146">
        <f t="shared" si="80"/>
        <v>0</v>
      </c>
      <c r="K302" s="148"/>
      <c r="L302" s="30"/>
      <c r="M302" s="149" t="s">
        <v>1</v>
      </c>
      <c r="N302" s="150" t="s">
        <v>41</v>
      </c>
      <c r="O302" s="56"/>
      <c r="P302" s="151">
        <f t="shared" si="81"/>
        <v>0</v>
      </c>
      <c r="Q302" s="151">
        <v>0</v>
      </c>
      <c r="R302" s="151">
        <f t="shared" si="82"/>
        <v>0</v>
      </c>
      <c r="S302" s="151">
        <v>0</v>
      </c>
      <c r="T302" s="152">
        <f t="shared" si="83"/>
        <v>0</v>
      </c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R302" s="153" t="s">
        <v>195</v>
      </c>
      <c r="AT302" s="153" t="s">
        <v>130</v>
      </c>
      <c r="AU302" s="153" t="s">
        <v>135</v>
      </c>
      <c r="AY302" s="14" t="s">
        <v>127</v>
      </c>
      <c r="BE302" s="154">
        <f t="shared" si="84"/>
        <v>0</v>
      </c>
      <c r="BF302" s="154">
        <f t="shared" si="85"/>
        <v>0</v>
      </c>
      <c r="BG302" s="154">
        <f t="shared" si="86"/>
        <v>0</v>
      </c>
      <c r="BH302" s="154">
        <f t="shared" si="87"/>
        <v>0</v>
      </c>
      <c r="BI302" s="154">
        <f t="shared" si="88"/>
        <v>0</v>
      </c>
      <c r="BJ302" s="14" t="s">
        <v>135</v>
      </c>
      <c r="BK302" s="155">
        <f t="shared" si="89"/>
        <v>0</v>
      </c>
      <c r="BL302" s="14" t="s">
        <v>195</v>
      </c>
      <c r="BM302" s="153" t="s">
        <v>748</v>
      </c>
    </row>
    <row r="303" spans="1:65" s="2" customFormat="1" ht="24.15" customHeight="1">
      <c r="A303" s="29"/>
      <c r="B303" s="141"/>
      <c r="C303" s="156" t="s">
        <v>749</v>
      </c>
      <c r="D303" s="156" t="s">
        <v>205</v>
      </c>
      <c r="E303" s="157" t="s">
        <v>750</v>
      </c>
      <c r="F303" s="158" t="s">
        <v>751</v>
      </c>
      <c r="G303" s="159" t="s">
        <v>202</v>
      </c>
      <c r="H303" s="160">
        <v>2</v>
      </c>
      <c r="I303" s="161"/>
      <c r="J303" s="160">
        <f t="shared" si="80"/>
        <v>0</v>
      </c>
      <c r="K303" s="162"/>
      <c r="L303" s="163"/>
      <c r="M303" s="164" t="s">
        <v>1</v>
      </c>
      <c r="N303" s="165" t="s">
        <v>41</v>
      </c>
      <c r="O303" s="56"/>
      <c r="P303" s="151">
        <f t="shared" si="81"/>
        <v>0</v>
      </c>
      <c r="Q303" s="151">
        <v>1.4999999999999999E-2</v>
      </c>
      <c r="R303" s="151">
        <f t="shared" si="82"/>
        <v>0.03</v>
      </c>
      <c r="S303" s="151">
        <v>0</v>
      </c>
      <c r="T303" s="152">
        <f t="shared" si="83"/>
        <v>0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R303" s="153" t="s">
        <v>261</v>
      </c>
      <c r="AT303" s="153" t="s">
        <v>205</v>
      </c>
      <c r="AU303" s="153" t="s">
        <v>135</v>
      </c>
      <c r="AY303" s="14" t="s">
        <v>127</v>
      </c>
      <c r="BE303" s="154">
        <f t="shared" si="84"/>
        <v>0</v>
      </c>
      <c r="BF303" s="154">
        <f t="shared" si="85"/>
        <v>0</v>
      </c>
      <c r="BG303" s="154">
        <f t="shared" si="86"/>
        <v>0</v>
      </c>
      <c r="BH303" s="154">
        <f t="shared" si="87"/>
        <v>0</v>
      </c>
      <c r="BI303" s="154">
        <f t="shared" si="88"/>
        <v>0</v>
      </c>
      <c r="BJ303" s="14" t="s">
        <v>135</v>
      </c>
      <c r="BK303" s="155">
        <f t="shared" si="89"/>
        <v>0</v>
      </c>
      <c r="BL303" s="14" t="s">
        <v>195</v>
      </c>
      <c r="BM303" s="153" t="s">
        <v>752</v>
      </c>
    </row>
    <row r="304" spans="1:65" s="2" customFormat="1" ht="24.15" customHeight="1">
      <c r="A304" s="29"/>
      <c r="B304" s="141"/>
      <c r="C304" s="156" t="s">
        <v>753</v>
      </c>
      <c r="D304" s="156" t="s">
        <v>205</v>
      </c>
      <c r="E304" s="157" t="s">
        <v>754</v>
      </c>
      <c r="F304" s="158" t="s">
        <v>755</v>
      </c>
      <c r="G304" s="159" t="s">
        <v>202</v>
      </c>
      <c r="H304" s="160">
        <v>2</v>
      </c>
      <c r="I304" s="161"/>
      <c r="J304" s="160">
        <f t="shared" si="80"/>
        <v>0</v>
      </c>
      <c r="K304" s="162"/>
      <c r="L304" s="163"/>
      <c r="M304" s="164" t="s">
        <v>1</v>
      </c>
      <c r="N304" s="165" t="s">
        <v>41</v>
      </c>
      <c r="O304" s="56"/>
      <c r="P304" s="151">
        <f t="shared" si="81"/>
        <v>0</v>
      </c>
      <c r="Q304" s="151">
        <v>1.1000000000000001E-3</v>
      </c>
      <c r="R304" s="151">
        <f t="shared" si="82"/>
        <v>2.2000000000000001E-3</v>
      </c>
      <c r="S304" s="151">
        <v>0</v>
      </c>
      <c r="T304" s="152">
        <f t="shared" si="83"/>
        <v>0</v>
      </c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R304" s="153" t="s">
        <v>261</v>
      </c>
      <c r="AT304" s="153" t="s">
        <v>205</v>
      </c>
      <c r="AU304" s="153" t="s">
        <v>135</v>
      </c>
      <c r="AY304" s="14" t="s">
        <v>127</v>
      </c>
      <c r="BE304" s="154">
        <f t="shared" si="84"/>
        <v>0</v>
      </c>
      <c r="BF304" s="154">
        <f t="shared" si="85"/>
        <v>0</v>
      </c>
      <c r="BG304" s="154">
        <f t="shared" si="86"/>
        <v>0</v>
      </c>
      <c r="BH304" s="154">
        <f t="shared" si="87"/>
        <v>0</v>
      </c>
      <c r="BI304" s="154">
        <f t="shared" si="88"/>
        <v>0</v>
      </c>
      <c r="BJ304" s="14" t="s">
        <v>135</v>
      </c>
      <c r="BK304" s="155">
        <f t="shared" si="89"/>
        <v>0</v>
      </c>
      <c r="BL304" s="14" t="s">
        <v>195</v>
      </c>
      <c r="BM304" s="153" t="s">
        <v>756</v>
      </c>
    </row>
    <row r="305" spans="1:65" s="2" customFormat="1" ht="24.15" customHeight="1">
      <c r="A305" s="29"/>
      <c r="B305" s="141"/>
      <c r="C305" s="156" t="s">
        <v>757</v>
      </c>
      <c r="D305" s="156" t="s">
        <v>205</v>
      </c>
      <c r="E305" s="157" t="s">
        <v>758</v>
      </c>
      <c r="F305" s="158" t="s">
        <v>759</v>
      </c>
      <c r="G305" s="159" t="s">
        <v>202</v>
      </c>
      <c r="H305" s="160">
        <v>2</v>
      </c>
      <c r="I305" s="161"/>
      <c r="J305" s="160">
        <f t="shared" si="80"/>
        <v>0</v>
      </c>
      <c r="K305" s="162"/>
      <c r="L305" s="163"/>
      <c r="M305" s="164" t="s">
        <v>1</v>
      </c>
      <c r="N305" s="165" t="s">
        <v>41</v>
      </c>
      <c r="O305" s="56"/>
      <c r="P305" s="151">
        <f t="shared" si="81"/>
        <v>0</v>
      </c>
      <c r="Q305" s="151">
        <v>1.6999999999999999E-3</v>
      </c>
      <c r="R305" s="151">
        <f t="shared" si="82"/>
        <v>3.3999999999999998E-3</v>
      </c>
      <c r="S305" s="151">
        <v>0</v>
      </c>
      <c r="T305" s="152">
        <f t="shared" si="83"/>
        <v>0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R305" s="153" t="s">
        <v>261</v>
      </c>
      <c r="AT305" s="153" t="s">
        <v>205</v>
      </c>
      <c r="AU305" s="153" t="s">
        <v>135</v>
      </c>
      <c r="AY305" s="14" t="s">
        <v>127</v>
      </c>
      <c r="BE305" s="154">
        <f t="shared" si="84"/>
        <v>0</v>
      </c>
      <c r="BF305" s="154">
        <f t="shared" si="85"/>
        <v>0</v>
      </c>
      <c r="BG305" s="154">
        <f t="shared" si="86"/>
        <v>0</v>
      </c>
      <c r="BH305" s="154">
        <f t="shared" si="87"/>
        <v>0</v>
      </c>
      <c r="BI305" s="154">
        <f t="shared" si="88"/>
        <v>0</v>
      </c>
      <c r="BJ305" s="14" t="s">
        <v>135</v>
      </c>
      <c r="BK305" s="155">
        <f t="shared" si="89"/>
        <v>0</v>
      </c>
      <c r="BL305" s="14" t="s">
        <v>195</v>
      </c>
      <c r="BM305" s="153" t="s">
        <v>760</v>
      </c>
    </row>
    <row r="306" spans="1:65" s="2" customFormat="1" ht="37.950000000000003" customHeight="1">
      <c r="A306" s="29"/>
      <c r="B306" s="141"/>
      <c r="C306" s="142" t="s">
        <v>761</v>
      </c>
      <c r="D306" s="142" t="s">
        <v>130</v>
      </c>
      <c r="E306" s="143" t="s">
        <v>762</v>
      </c>
      <c r="F306" s="144" t="s">
        <v>763</v>
      </c>
      <c r="G306" s="145" t="s">
        <v>147</v>
      </c>
      <c r="H306" s="146">
        <v>437.47699999999998</v>
      </c>
      <c r="I306" s="147"/>
      <c r="J306" s="146">
        <f t="shared" si="80"/>
        <v>0</v>
      </c>
      <c r="K306" s="148"/>
      <c r="L306" s="30"/>
      <c r="M306" s="149" t="s">
        <v>1</v>
      </c>
      <c r="N306" s="150" t="s">
        <v>41</v>
      </c>
      <c r="O306" s="56"/>
      <c r="P306" s="151">
        <f t="shared" si="81"/>
        <v>0</v>
      </c>
      <c r="Q306" s="151">
        <v>4.4000000000000002E-4</v>
      </c>
      <c r="R306" s="151">
        <f t="shared" si="82"/>
        <v>0.19248988</v>
      </c>
      <c r="S306" s="151">
        <v>0</v>
      </c>
      <c r="T306" s="152">
        <f t="shared" si="83"/>
        <v>0</v>
      </c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R306" s="153" t="s">
        <v>195</v>
      </c>
      <c r="AT306" s="153" t="s">
        <v>130</v>
      </c>
      <c r="AU306" s="153" t="s">
        <v>135</v>
      </c>
      <c r="AY306" s="14" t="s">
        <v>127</v>
      </c>
      <c r="BE306" s="154">
        <f t="shared" si="84"/>
        <v>0</v>
      </c>
      <c r="BF306" s="154">
        <f t="shared" si="85"/>
        <v>0</v>
      </c>
      <c r="BG306" s="154">
        <f t="shared" si="86"/>
        <v>0</v>
      </c>
      <c r="BH306" s="154">
        <f t="shared" si="87"/>
        <v>0</v>
      </c>
      <c r="BI306" s="154">
        <f t="shared" si="88"/>
        <v>0</v>
      </c>
      <c r="BJ306" s="14" t="s">
        <v>135</v>
      </c>
      <c r="BK306" s="155">
        <f t="shared" si="89"/>
        <v>0</v>
      </c>
      <c r="BL306" s="14" t="s">
        <v>195</v>
      </c>
      <c r="BM306" s="153" t="s">
        <v>764</v>
      </c>
    </row>
    <row r="307" spans="1:65" s="2" customFormat="1" ht="55.5" customHeight="1">
      <c r="A307" s="29"/>
      <c r="B307" s="141"/>
      <c r="C307" s="156" t="s">
        <v>765</v>
      </c>
      <c r="D307" s="156" t="s">
        <v>205</v>
      </c>
      <c r="E307" s="157" t="s">
        <v>766</v>
      </c>
      <c r="F307" s="158" t="s">
        <v>767</v>
      </c>
      <c r="G307" s="159" t="s">
        <v>147</v>
      </c>
      <c r="H307" s="160">
        <v>437.47699999999998</v>
      </c>
      <c r="I307" s="161"/>
      <c r="J307" s="160">
        <f t="shared" si="80"/>
        <v>0</v>
      </c>
      <c r="K307" s="162"/>
      <c r="L307" s="163"/>
      <c r="M307" s="164" t="s">
        <v>1</v>
      </c>
      <c r="N307" s="165" t="s">
        <v>41</v>
      </c>
      <c r="O307" s="56"/>
      <c r="P307" s="151">
        <f t="shared" si="81"/>
        <v>0</v>
      </c>
      <c r="Q307" s="151">
        <v>2.6100000000000002E-2</v>
      </c>
      <c r="R307" s="151">
        <f t="shared" si="82"/>
        <v>11.418149700000001</v>
      </c>
      <c r="S307" s="151">
        <v>0</v>
      </c>
      <c r="T307" s="152">
        <f t="shared" si="83"/>
        <v>0</v>
      </c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R307" s="153" t="s">
        <v>261</v>
      </c>
      <c r="AT307" s="153" t="s">
        <v>205</v>
      </c>
      <c r="AU307" s="153" t="s">
        <v>135</v>
      </c>
      <c r="AY307" s="14" t="s">
        <v>127</v>
      </c>
      <c r="BE307" s="154">
        <f t="shared" si="84"/>
        <v>0</v>
      </c>
      <c r="BF307" s="154">
        <f t="shared" si="85"/>
        <v>0</v>
      </c>
      <c r="BG307" s="154">
        <f t="shared" si="86"/>
        <v>0</v>
      </c>
      <c r="BH307" s="154">
        <f t="shared" si="87"/>
        <v>0</v>
      </c>
      <c r="BI307" s="154">
        <f t="shared" si="88"/>
        <v>0</v>
      </c>
      <c r="BJ307" s="14" t="s">
        <v>135</v>
      </c>
      <c r="BK307" s="155">
        <f t="shared" si="89"/>
        <v>0</v>
      </c>
      <c r="BL307" s="14" t="s">
        <v>195</v>
      </c>
      <c r="BM307" s="153" t="s">
        <v>768</v>
      </c>
    </row>
    <row r="308" spans="1:65" s="2" customFormat="1" ht="16.5" customHeight="1">
      <c r="A308" s="29"/>
      <c r="B308" s="141"/>
      <c r="C308" s="156" t="s">
        <v>769</v>
      </c>
      <c r="D308" s="156" t="s">
        <v>205</v>
      </c>
      <c r="E308" s="157" t="s">
        <v>770</v>
      </c>
      <c r="F308" s="158" t="s">
        <v>771</v>
      </c>
      <c r="G308" s="159" t="s">
        <v>772</v>
      </c>
      <c r="H308" s="160">
        <v>1</v>
      </c>
      <c r="I308" s="161"/>
      <c r="J308" s="160">
        <f t="shared" si="80"/>
        <v>0</v>
      </c>
      <c r="K308" s="162"/>
      <c r="L308" s="163"/>
      <c r="M308" s="164" t="s">
        <v>1</v>
      </c>
      <c r="N308" s="165" t="s">
        <v>41</v>
      </c>
      <c r="O308" s="56"/>
      <c r="P308" s="151">
        <f t="shared" si="81"/>
        <v>0</v>
      </c>
      <c r="Q308" s="151">
        <v>2.6100000000000002E-2</v>
      </c>
      <c r="R308" s="151">
        <f t="shared" si="82"/>
        <v>2.6100000000000002E-2</v>
      </c>
      <c r="S308" s="151">
        <v>0</v>
      </c>
      <c r="T308" s="152">
        <f t="shared" si="83"/>
        <v>0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R308" s="153" t="s">
        <v>261</v>
      </c>
      <c r="AT308" s="153" t="s">
        <v>205</v>
      </c>
      <c r="AU308" s="153" t="s">
        <v>135</v>
      </c>
      <c r="AY308" s="14" t="s">
        <v>127</v>
      </c>
      <c r="BE308" s="154">
        <f t="shared" si="84"/>
        <v>0</v>
      </c>
      <c r="BF308" s="154">
        <f t="shared" si="85"/>
        <v>0</v>
      </c>
      <c r="BG308" s="154">
        <f t="shared" si="86"/>
        <v>0</v>
      </c>
      <c r="BH308" s="154">
        <f t="shared" si="87"/>
        <v>0</v>
      </c>
      <c r="BI308" s="154">
        <f t="shared" si="88"/>
        <v>0</v>
      </c>
      <c r="BJ308" s="14" t="s">
        <v>135</v>
      </c>
      <c r="BK308" s="155">
        <f t="shared" si="89"/>
        <v>0</v>
      </c>
      <c r="BL308" s="14" t="s">
        <v>195</v>
      </c>
      <c r="BM308" s="153" t="s">
        <v>773</v>
      </c>
    </row>
    <row r="309" spans="1:65" s="2" customFormat="1" ht="24.15" customHeight="1">
      <c r="A309" s="29"/>
      <c r="B309" s="141"/>
      <c r="C309" s="156" t="s">
        <v>774</v>
      </c>
      <c r="D309" s="156" t="s">
        <v>205</v>
      </c>
      <c r="E309" s="157" t="s">
        <v>775</v>
      </c>
      <c r="F309" s="158" t="s">
        <v>776</v>
      </c>
      <c r="G309" s="159" t="s">
        <v>772</v>
      </c>
      <c r="H309" s="160">
        <v>1</v>
      </c>
      <c r="I309" s="161"/>
      <c r="J309" s="160">
        <f t="shared" si="80"/>
        <v>0</v>
      </c>
      <c r="K309" s="162"/>
      <c r="L309" s="163"/>
      <c r="M309" s="164" t="s">
        <v>1</v>
      </c>
      <c r="N309" s="165" t="s">
        <v>41</v>
      </c>
      <c r="O309" s="56"/>
      <c r="P309" s="151">
        <f t="shared" si="81"/>
        <v>0</v>
      </c>
      <c r="Q309" s="151">
        <v>2.6100000000000002E-2</v>
      </c>
      <c r="R309" s="151">
        <f t="shared" si="82"/>
        <v>2.6100000000000002E-2</v>
      </c>
      <c r="S309" s="151">
        <v>0</v>
      </c>
      <c r="T309" s="152">
        <f t="shared" si="83"/>
        <v>0</v>
      </c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R309" s="153" t="s">
        <v>261</v>
      </c>
      <c r="AT309" s="153" t="s">
        <v>205</v>
      </c>
      <c r="AU309" s="153" t="s">
        <v>135</v>
      </c>
      <c r="AY309" s="14" t="s">
        <v>127</v>
      </c>
      <c r="BE309" s="154">
        <f t="shared" si="84"/>
        <v>0</v>
      </c>
      <c r="BF309" s="154">
        <f t="shared" si="85"/>
        <v>0</v>
      </c>
      <c r="BG309" s="154">
        <f t="shared" si="86"/>
        <v>0</v>
      </c>
      <c r="BH309" s="154">
        <f t="shared" si="87"/>
        <v>0</v>
      </c>
      <c r="BI309" s="154">
        <f t="shared" si="88"/>
        <v>0</v>
      </c>
      <c r="BJ309" s="14" t="s">
        <v>135</v>
      </c>
      <c r="BK309" s="155">
        <f t="shared" si="89"/>
        <v>0</v>
      </c>
      <c r="BL309" s="14" t="s">
        <v>195</v>
      </c>
      <c r="BM309" s="153" t="s">
        <v>777</v>
      </c>
    </row>
    <row r="310" spans="1:65" s="2" customFormat="1" ht="24.15" customHeight="1">
      <c r="A310" s="29"/>
      <c r="B310" s="141"/>
      <c r="C310" s="142" t="s">
        <v>778</v>
      </c>
      <c r="D310" s="142" t="s">
        <v>130</v>
      </c>
      <c r="E310" s="143" t="s">
        <v>779</v>
      </c>
      <c r="F310" s="144" t="s">
        <v>780</v>
      </c>
      <c r="G310" s="145" t="s">
        <v>147</v>
      </c>
      <c r="H310" s="146">
        <v>38.427</v>
      </c>
      <c r="I310" s="147"/>
      <c r="J310" s="146">
        <f t="shared" si="80"/>
        <v>0</v>
      </c>
      <c r="K310" s="148"/>
      <c r="L310" s="30"/>
      <c r="M310" s="149" t="s">
        <v>1</v>
      </c>
      <c r="N310" s="150" t="s">
        <v>41</v>
      </c>
      <c r="O310" s="56"/>
      <c r="P310" s="151">
        <f t="shared" si="81"/>
        <v>0</v>
      </c>
      <c r="Q310" s="151">
        <v>4.4000000000000002E-4</v>
      </c>
      <c r="R310" s="151">
        <f t="shared" si="82"/>
        <v>1.690788E-2</v>
      </c>
      <c r="S310" s="151">
        <v>0</v>
      </c>
      <c r="T310" s="152">
        <f t="shared" si="83"/>
        <v>0</v>
      </c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R310" s="153" t="s">
        <v>195</v>
      </c>
      <c r="AT310" s="153" t="s">
        <v>130</v>
      </c>
      <c r="AU310" s="153" t="s">
        <v>135</v>
      </c>
      <c r="AY310" s="14" t="s">
        <v>127</v>
      </c>
      <c r="BE310" s="154">
        <f t="shared" si="84"/>
        <v>0</v>
      </c>
      <c r="BF310" s="154">
        <f t="shared" si="85"/>
        <v>0</v>
      </c>
      <c r="BG310" s="154">
        <f t="shared" si="86"/>
        <v>0</v>
      </c>
      <c r="BH310" s="154">
        <f t="shared" si="87"/>
        <v>0</v>
      </c>
      <c r="BI310" s="154">
        <f t="shared" si="88"/>
        <v>0</v>
      </c>
      <c r="BJ310" s="14" t="s">
        <v>135</v>
      </c>
      <c r="BK310" s="155">
        <f t="shared" si="89"/>
        <v>0</v>
      </c>
      <c r="BL310" s="14" t="s">
        <v>195</v>
      </c>
      <c r="BM310" s="153" t="s">
        <v>781</v>
      </c>
    </row>
    <row r="311" spans="1:65" s="2" customFormat="1" ht="37.950000000000003" customHeight="1">
      <c r="A311" s="29"/>
      <c r="B311" s="141"/>
      <c r="C311" s="156" t="s">
        <v>782</v>
      </c>
      <c r="D311" s="156" t="s">
        <v>205</v>
      </c>
      <c r="E311" s="157" t="s">
        <v>783</v>
      </c>
      <c r="F311" s="158" t="s">
        <v>784</v>
      </c>
      <c r="G311" s="159" t="s">
        <v>202</v>
      </c>
      <c r="H311" s="160">
        <v>1</v>
      </c>
      <c r="I311" s="161"/>
      <c r="J311" s="160">
        <f t="shared" si="80"/>
        <v>0</v>
      </c>
      <c r="K311" s="162"/>
      <c r="L311" s="163"/>
      <c r="M311" s="164" t="s">
        <v>1</v>
      </c>
      <c r="N311" s="165" t="s">
        <v>41</v>
      </c>
      <c r="O311" s="56"/>
      <c r="P311" s="151">
        <f t="shared" si="81"/>
        <v>0</v>
      </c>
      <c r="Q311" s="151">
        <v>0.16</v>
      </c>
      <c r="R311" s="151">
        <f t="shared" si="82"/>
        <v>0.16</v>
      </c>
      <c r="S311" s="151">
        <v>0</v>
      </c>
      <c r="T311" s="152">
        <f t="shared" si="83"/>
        <v>0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R311" s="153" t="s">
        <v>261</v>
      </c>
      <c r="AT311" s="153" t="s">
        <v>205</v>
      </c>
      <c r="AU311" s="153" t="s">
        <v>135</v>
      </c>
      <c r="AY311" s="14" t="s">
        <v>127</v>
      </c>
      <c r="BE311" s="154">
        <f t="shared" si="84"/>
        <v>0</v>
      </c>
      <c r="BF311" s="154">
        <f t="shared" si="85"/>
        <v>0</v>
      </c>
      <c r="BG311" s="154">
        <f t="shared" si="86"/>
        <v>0</v>
      </c>
      <c r="BH311" s="154">
        <f t="shared" si="87"/>
        <v>0</v>
      </c>
      <c r="BI311" s="154">
        <f t="shared" si="88"/>
        <v>0</v>
      </c>
      <c r="BJ311" s="14" t="s">
        <v>135</v>
      </c>
      <c r="BK311" s="155">
        <f t="shared" si="89"/>
        <v>0</v>
      </c>
      <c r="BL311" s="14" t="s">
        <v>195</v>
      </c>
      <c r="BM311" s="153" t="s">
        <v>785</v>
      </c>
    </row>
    <row r="312" spans="1:65" s="2" customFormat="1" ht="37.950000000000003" customHeight="1">
      <c r="A312" s="29"/>
      <c r="B312" s="141"/>
      <c r="C312" s="156" t="s">
        <v>786</v>
      </c>
      <c r="D312" s="156" t="s">
        <v>205</v>
      </c>
      <c r="E312" s="157" t="s">
        <v>787</v>
      </c>
      <c r="F312" s="158" t="s">
        <v>788</v>
      </c>
      <c r="G312" s="159" t="s">
        <v>202</v>
      </c>
      <c r="H312" s="160">
        <v>6</v>
      </c>
      <c r="I312" s="161"/>
      <c r="J312" s="160">
        <f t="shared" si="80"/>
        <v>0</v>
      </c>
      <c r="K312" s="162"/>
      <c r="L312" s="163"/>
      <c r="M312" s="164" t="s">
        <v>1</v>
      </c>
      <c r="N312" s="165" t="s">
        <v>41</v>
      </c>
      <c r="O312" s="56"/>
      <c r="P312" s="151">
        <f t="shared" si="81"/>
        <v>0</v>
      </c>
      <c r="Q312" s="151">
        <v>0.13500000000000001</v>
      </c>
      <c r="R312" s="151">
        <f t="shared" si="82"/>
        <v>0.81</v>
      </c>
      <c r="S312" s="151">
        <v>0</v>
      </c>
      <c r="T312" s="152">
        <f t="shared" si="83"/>
        <v>0</v>
      </c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R312" s="153" t="s">
        <v>261</v>
      </c>
      <c r="AT312" s="153" t="s">
        <v>205</v>
      </c>
      <c r="AU312" s="153" t="s">
        <v>135</v>
      </c>
      <c r="AY312" s="14" t="s">
        <v>127</v>
      </c>
      <c r="BE312" s="154">
        <f t="shared" si="84"/>
        <v>0</v>
      </c>
      <c r="BF312" s="154">
        <f t="shared" si="85"/>
        <v>0</v>
      </c>
      <c r="BG312" s="154">
        <f t="shared" si="86"/>
        <v>0</v>
      </c>
      <c r="BH312" s="154">
        <f t="shared" si="87"/>
        <v>0</v>
      </c>
      <c r="BI312" s="154">
        <f t="shared" si="88"/>
        <v>0</v>
      </c>
      <c r="BJ312" s="14" t="s">
        <v>135</v>
      </c>
      <c r="BK312" s="155">
        <f t="shared" si="89"/>
        <v>0</v>
      </c>
      <c r="BL312" s="14" t="s">
        <v>195</v>
      </c>
      <c r="BM312" s="153" t="s">
        <v>789</v>
      </c>
    </row>
    <row r="313" spans="1:65" s="2" customFormat="1" ht="37.950000000000003" customHeight="1">
      <c r="A313" s="29"/>
      <c r="B313" s="141"/>
      <c r="C313" s="156" t="s">
        <v>790</v>
      </c>
      <c r="D313" s="156" t="s">
        <v>205</v>
      </c>
      <c r="E313" s="157" t="s">
        <v>791</v>
      </c>
      <c r="F313" s="158" t="s">
        <v>792</v>
      </c>
      <c r="G313" s="159" t="s">
        <v>202</v>
      </c>
      <c r="H313" s="160">
        <v>3</v>
      </c>
      <c r="I313" s="161"/>
      <c r="J313" s="160">
        <f t="shared" si="80"/>
        <v>0</v>
      </c>
      <c r="K313" s="162"/>
      <c r="L313" s="163"/>
      <c r="M313" s="164" t="s">
        <v>1</v>
      </c>
      <c r="N313" s="165" t="s">
        <v>41</v>
      </c>
      <c r="O313" s="56"/>
      <c r="P313" s="151">
        <f t="shared" si="81"/>
        <v>0</v>
      </c>
      <c r="Q313" s="151">
        <v>0.19</v>
      </c>
      <c r="R313" s="151">
        <f t="shared" si="82"/>
        <v>0.57000000000000006</v>
      </c>
      <c r="S313" s="151">
        <v>0</v>
      </c>
      <c r="T313" s="152">
        <f t="shared" si="83"/>
        <v>0</v>
      </c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R313" s="153" t="s">
        <v>261</v>
      </c>
      <c r="AT313" s="153" t="s">
        <v>205</v>
      </c>
      <c r="AU313" s="153" t="s">
        <v>135</v>
      </c>
      <c r="AY313" s="14" t="s">
        <v>127</v>
      </c>
      <c r="BE313" s="154">
        <f t="shared" si="84"/>
        <v>0</v>
      </c>
      <c r="BF313" s="154">
        <f t="shared" si="85"/>
        <v>0</v>
      </c>
      <c r="BG313" s="154">
        <f t="shared" si="86"/>
        <v>0</v>
      </c>
      <c r="BH313" s="154">
        <f t="shared" si="87"/>
        <v>0</v>
      </c>
      <c r="BI313" s="154">
        <f t="shared" si="88"/>
        <v>0</v>
      </c>
      <c r="BJ313" s="14" t="s">
        <v>135</v>
      </c>
      <c r="BK313" s="155">
        <f t="shared" si="89"/>
        <v>0</v>
      </c>
      <c r="BL313" s="14" t="s">
        <v>195</v>
      </c>
      <c r="BM313" s="153" t="s">
        <v>793</v>
      </c>
    </row>
    <row r="314" spans="1:65" s="2" customFormat="1" ht="37.950000000000003" customHeight="1">
      <c r="A314" s="29"/>
      <c r="B314" s="141"/>
      <c r="C314" s="156" t="s">
        <v>794</v>
      </c>
      <c r="D314" s="156" t="s">
        <v>205</v>
      </c>
      <c r="E314" s="157" t="s">
        <v>795</v>
      </c>
      <c r="F314" s="158" t="s">
        <v>796</v>
      </c>
      <c r="G314" s="159" t="s">
        <v>202</v>
      </c>
      <c r="H314" s="160">
        <v>1</v>
      </c>
      <c r="I314" s="161"/>
      <c r="J314" s="160">
        <f t="shared" si="80"/>
        <v>0</v>
      </c>
      <c r="K314" s="162"/>
      <c r="L314" s="163"/>
      <c r="M314" s="164" t="s">
        <v>1</v>
      </c>
      <c r="N314" s="165" t="s">
        <v>41</v>
      </c>
      <c r="O314" s="56"/>
      <c r="P314" s="151">
        <f t="shared" si="81"/>
        <v>0</v>
      </c>
      <c r="Q314" s="151">
        <v>0.12</v>
      </c>
      <c r="R314" s="151">
        <f t="shared" si="82"/>
        <v>0.12</v>
      </c>
      <c r="S314" s="151">
        <v>0</v>
      </c>
      <c r="T314" s="152">
        <f t="shared" si="83"/>
        <v>0</v>
      </c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R314" s="153" t="s">
        <v>261</v>
      </c>
      <c r="AT314" s="153" t="s">
        <v>205</v>
      </c>
      <c r="AU314" s="153" t="s">
        <v>135</v>
      </c>
      <c r="AY314" s="14" t="s">
        <v>127</v>
      </c>
      <c r="BE314" s="154">
        <f t="shared" si="84"/>
        <v>0</v>
      </c>
      <c r="BF314" s="154">
        <f t="shared" si="85"/>
        <v>0</v>
      </c>
      <c r="BG314" s="154">
        <f t="shared" si="86"/>
        <v>0</v>
      </c>
      <c r="BH314" s="154">
        <f t="shared" si="87"/>
        <v>0</v>
      </c>
      <c r="BI314" s="154">
        <f t="shared" si="88"/>
        <v>0</v>
      </c>
      <c r="BJ314" s="14" t="s">
        <v>135</v>
      </c>
      <c r="BK314" s="155">
        <f t="shared" si="89"/>
        <v>0</v>
      </c>
      <c r="BL314" s="14" t="s">
        <v>195</v>
      </c>
      <c r="BM314" s="153" t="s">
        <v>797</v>
      </c>
    </row>
    <row r="315" spans="1:65" s="2" customFormat="1" ht="37.950000000000003" customHeight="1">
      <c r="A315" s="29"/>
      <c r="B315" s="141"/>
      <c r="C315" s="156" t="s">
        <v>798</v>
      </c>
      <c r="D315" s="156" t="s">
        <v>205</v>
      </c>
      <c r="E315" s="157" t="s">
        <v>799</v>
      </c>
      <c r="F315" s="158" t="s">
        <v>800</v>
      </c>
      <c r="G315" s="159" t="s">
        <v>202</v>
      </c>
      <c r="H315" s="160">
        <v>2</v>
      </c>
      <c r="I315" s="161"/>
      <c r="J315" s="160">
        <f t="shared" si="80"/>
        <v>0</v>
      </c>
      <c r="K315" s="162"/>
      <c r="L315" s="163"/>
      <c r="M315" s="164" t="s">
        <v>1</v>
      </c>
      <c r="N315" s="165" t="s">
        <v>41</v>
      </c>
      <c r="O315" s="56"/>
      <c r="P315" s="151">
        <f t="shared" si="81"/>
        <v>0</v>
      </c>
      <c r="Q315" s="151">
        <v>0.18</v>
      </c>
      <c r="R315" s="151">
        <f t="shared" si="82"/>
        <v>0.36</v>
      </c>
      <c r="S315" s="151">
        <v>0</v>
      </c>
      <c r="T315" s="152">
        <f t="shared" si="83"/>
        <v>0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R315" s="153" t="s">
        <v>261</v>
      </c>
      <c r="AT315" s="153" t="s">
        <v>205</v>
      </c>
      <c r="AU315" s="153" t="s">
        <v>135</v>
      </c>
      <c r="AY315" s="14" t="s">
        <v>127</v>
      </c>
      <c r="BE315" s="154">
        <f t="shared" si="84"/>
        <v>0</v>
      </c>
      <c r="BF315" s="154">
        <f t="shared" si="85"/>
        <v>0</v>
      </c>
      <c r="BG315" s="154">
        <f t="shared" si="86"/>
        <v>0</v>
      </c>
      <c r="BH315" s="154">
        <f t="shared" si="87"/>
        <v>0</v>
      </c>
      <c r="BI315" s="154">
        <f t="shared" si="88"/>
        <v>0</v>
      </c>
      <c r="BJ315" s="14" t="s">
        <v>135</v>
      </c>
      <c r="BK315" s="155">
        <f t="shared" si="89"/>
        <v>0</v>
      </c>
      <c r="BL315" s="14" t="s">
        <v>195</v>
      </c>
      <c r="BM315" s="153" t="s">
        <v>801</v>
      </c>
    </row>
    <row r="316" spans="1:65" s="2" customFormat="1" ht="37.950000000000003" customHeight="1">
      <c r="A316" s="29"/>
      <c r="B316" s="141"/>
      <c r="C316" s="156" t="s">
        <v>802</v>
      </c>
      <c r="D316" s="156" t="s">
        <v>205</v>
      </c>
      <c r="E316" s="157" t="s">
        <v>803</v>
      </c>
      <c r="F316" s="158" t="s">
        <v>804</v>
      </c>
      <c r="G316" s="159" t="s">
        <v>202</v>
      </c>
      <c r="H316" s="160">
        <v>2</v>
      </c>
      <c r="I316" s="161"/>
      <c r="J316" s="160">
        <f t="shared" si="80"/>
        <v>0</v>
      </c>
      <c r="K316" s="162"/>
      <c r="L316" s="163"/>
      <c r="M316" s="164" t="s">
        <v>1</v>
      </c>
      <c r="N316" s="165" t="s">
        <v>41</v>
      </c>
      <c r="O316" s="56"/>
      <c r="P316" s="151">
        <f t="shared" si="81"/>
        <v>0</v>
      </c>
      <c r="Q316" s="151">
        <v>0.22</v>
      </c>
      <c r="R316" s="151">
        <f t="shared" si="82"/>
        <v>0.44</v>
      </c>
      <c r="S316" s="151">
        <v>0</v>
      </c>
      <c r="T316" s="152">
        <f t="shared" si="83"/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53" t="s">
        <v>261</v>
      </c>
      <c r="AT316" s="153" t="s">
        <v>205</v>
      </c>
      <c r="AU316" s="153" t="s">
        <v>135</v>
      </c>
      <c r="AY316" s="14" t="s">
        <v>127</v>
      </c>
      <c r="BE316" s="154">
        <f t="shared" si="84"/>
        <v>0</v>
      </c>
      <c r="BF316" s="154">
        <f t="shared" si="85"/>
        <v>0</v>
      </c>
      <c r="BG316" s="154">
        <f t="shared" si="86"/>
        <v>0</v>
      </c>
      <c r="BH316" s="154">
        <f t="shared" si="87"/>
        <v>0</v>
      </c>
      <c r="BI316" s="154">
        <f t="shared" si="88"/>
        <v>0</v>
      </c>
      <c r="BJ316" s="14" t="s">
        <v>135</v>
      </c>
      <c r="BK316" s="155">
        <f t="shared" si="89"/>
        <v>0</v>
      </c>
      <c r="BL316" s="14" t="s">
        <v>195</v>
      </c>
      <c r="BM316" s="153" t="s">
        <v>805</v>
      </c>
    </row>
    <row r="317" spans="1:65" s="2" customFormat="1" ht="37.950000000000003" customHeight="1">
      <c r="A317" s="29"/>
      <c r="B317" s="141"/>
      <c r="C317" s="156" t="s">
        <v>806</v>
      </c>
      <c r="D317" s="156" t="s">
        <v>205</v>
      </c>
      <c r="E317" s="157" t="s">
        <v>807</v>
      </c>
      <c r="F317" s="158" t="s">
        <v>808</v>
      </c>
      <c r="G317" s="159" t="s">
        <v>202</v>
      </c>
      <c r="H317" s="160">
        <v>1</v>
      </c>
      <c r="I317" s="161"/>
      <c r="J317" s="160">
        <f t="shared" si="80"/>
        <v>0</v>
      </c>
      <c r="K317" s="162"/>
      <c r="L317" s="163"/>
      <c r="M317" s="164" t="s">
        <v>1</v>
      </c>
      <c r="N317" s="165" t="s">
        <v>41</v>
      </c>
      <c r="O317" s="56"/>
      <c r="P317" s="151">
        <f t="shared" si="81"/>
        <v>0</v>
      </c>
      <c r="Q317" s="151">
        <v>6.0000000000000001E-3</v>
      </c>
      <c r="R317" s="151">
        <f t="shared" si="82"/>
        <v>6.0000000000000001E-3</v>
      </c>
      <c r="S317" s="151">
        <v>0</v>
      </c>
      <c r="T317" s="152">
        <f t="shared" si="83"/>
        <v>0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R317" s="153" t="s">
        <v>261</v>
      </c>
      <c r="AT317" s="153" t="s">
        <v>205</v>
      </c>
      <c r="AU317" s="153" t="s">
        <v>135</v>
      </c>
      <c r="AY317" s="14" t="s">
        <v>127</v>
      </c>
      <c r="BE317" s="154">
        <f t="shared" si="84"/>
        <v>0</v>
      </c>
      <c r="BF317" s="154">
        <f t="shared" si="85"/>
        <v>0</v>
      </c>
      <c r="BG317" s="154">
        <f t="shared" si="86"/>
        <v>0</v>
      </c>
      <c r="BH317" s="154">
        <f t="shared" si="87"/>
        <v>0</v>
      </c>
      <c r="BI317" s="154">
        <f t="shared" si="88"/>
        <v>0</v>
      </c>
      <c r="BJ317" s="14" t="s">
        <v>135</v>
      </c>
      <c r="BK317" s="155">
        <f t="shared" si="89"/>
        <v>0</v>
      </c>
      <c r="BL317" s="14" t="s">
        <v>195</v>
      </c>
      <c r="BM317" s="153" t="s">
        <v>809</v>
      </c>
    </row>
    <row r="318" spans="1:65" s="2" customFormat="1" ht="24.15" customHeight="1">
      <c r="A318" s="29"/>
      <c r="B318" s="141"/>
      <c r="C318" s="142" t="s">
        <v>810</v>
      </c>
      <c r="D318" s="142" t="s">
        <v>130</v>
      </c>
      <c r="E318" s="143" t="s">
        <v>811</v>
      </c>
      <c r="F318" s="144" t="s">
        <v>812</v>
      </c>
      <c r="G318" s="145" t="s">
        <v>813</v>
      </c>
      <c r="H318" s="146">
        <v>110.321</v>
      </c>
      <c r="I318" s="147"/>
      <c r="J318" s="146">
        <f t="shared" si="80"/>
        <v>0</v>
      </c>
      <c r="K318" s="148"/>
      <c r="L318" s="30"/>
      <c r="M318" s="149" t="s">
        <v>1</v>
      </c>
      <c r="N318" s="150" t="s">
        <v>41</v>
      </c>
      <c r="O318" s="56"/>
      <c r="P318" s="151">
        <f t="shared" si="81"/>
        <v>0</v>
      </c>
      <c r="Q318" s="151">
        <v>8.0000000000000007E-5</v>
      </c>
      <c r="R318" s="151">
        <f t="shared" si="82"/>
        <v>8.8256800000000007E-3</v>
      </c>
      <c r="S318" s="151">
        <v>0</v>
      </c>
      <c r="T318" s="152">
        <f t="shared" si="83"/>
        <v>0</v>
      </c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R318" s="153" t="s">
        <v>195</v>
      </c>
      <c r="AT318" s="153" t="s">
        <v>130</v>
      </c>
      <c r="AU318" s="153" t="s">
        <v>135</v>
      </c>
      <c r="AY318" s="14" t="s">
        <v>127</v>
      </c>
      <c r="BE318" s="154">
        <f t="shared" si="84"/>
        <v>0</v>
      </c>
      <c r="BF318" s="154">
        <f t="shared" si="85"/>
        <v>0</v>
      </c>
      <c r="BG318" s="154">
        <f t="shared" si="86"/>
        <v>0</v>
      </c>
      <c r="BH318" s="154">
        <f t="shared" si="87"/>
        <v>0</v>
      </c>
      <c r="BI318" s="154">
        <f t="shared" si="88"/>
        <v>0</v>
      </c>
      <c r="BJ318" s="14" t="s">
        <v>135</v>
      </c>
      <c r="BK318" s="155">
        <f t="shared" si="89"/>
        <v>0</v>
      </c>
      <c r="BL318" s="14" t="s">
        <v>195</v>
      </c>
      <c r="BM318" s="153" t="s">
        <v>814</v>
      </c>
    </row>
    <row r="319" spans="1:65" s="2" customFormat="1" ht="24.15" customHeight="1">
      <c r="A319" s="29"/>
      <c r="B319" s="141"/>
      <c r="C319" s="142" t="s">
        <v>815</v>
      </c>
      <c r="D319" s="142" t="s">
        <v>130</v>
      </c>
      <c r="E319" s="143" t="s">
        <v>816</v>
      </c>
      <c r="F319" s="144" t="s">
        <v>817</v>
      </c>
      <c r="G319" s="145" t="s">
        <v>813</v>
      </c>
      <c r="H319" s="146">
        <v>110.321</v>
      </c>
      <c r="I319" s="147"/>
      <c r="J319" s="146">
        <f t="shared" si="80"/>
        <v>0</v>
      </c>
      <c r="K319" s="148"/>
      <c r="L319" s="30"/>
      <c r="M319" s="149" t="s">
        <v>1</v>
      </c>
      <c r="N319" s="150" t="s">
        <v>41</v>
      </c>
      <c r="O319" s="56"/>
      <c r="P319" s="151">
        <f t="shared" si="81"/>
        <v>0</v>
      </c>
      <c r="Q319" s="151">
        <v>0</v>
      </c>
      <c r="R319" s="151">
        <f t="shared" si="82"/>
        <v>0</v>
      </c>
      <c r="S319" s="151">
        <v>0</v>
      </c>
      <c r="T319" s="152">
        <f t="shared" si="83"/>
        <v>0</v>
      </c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R319" s="153" t="s">
        <v>195</v>
      </c>
      <c r="AT319" s="153" t="s">
        <v>130</v>
      </c>
      <c r="AU319" s="153" t="s">
        <v>135</v>
      </c>
      <c r="AY319" s="14" t="s">
        <v>127</v>
      </c>
      <c r="BE319" s="154">
        <f t="shared" si="84"/>
        <v>0</v>
      </c>
      <c r="BF319" s="154">
        <f t="shared" si="85"/>
        <v>0</v>
      </c>
      <c r="BG319" s="154">
        <f t="shared" si="86"/>
        <v>0</v>
      </c>
      <c r="BH319" s="154">
        <f t="shared" si="87"/>
        <v>0</v>
      </c>
      <c r="BI319" s="154">
        <f t="shared" si="88"/>
        <v>0</v>
      </c>
      <c r="BJ319" s="14" t="s">
        <v>135</v>
      </c>
      <c r="BK319" s="155">
        <f t="shared" si="89"/>
        <v>0</v>
      </c>
      <c r="BL319" s="14" t="s">
        <v>195</v>
      </c>
      <c r="BM319" s="153" t="s">
        <v>818</v>
      </c>
    </row>
    <row r="320" spans="1:65" s="2" customFormat="1" ht="62.7" customHeight="1">
      <c r="A320" s="29"/>
      <c r="B320" s="141"/>
      <c r="C320" s="142" t="s">
        <v>819</v>
      </c>
      <c r="D320" s="142" t="s">
        <v>130</v>
      </c>
      <c r="E320" s="143" t="s">
        <v>820</v>
      </c>
      <c r="F320" s="144" t="s">
        <v>821</v>
      </c>
      <c r="G320" s="145" t="s">
        <v>813</v>
      </c>
      <c r="H320" s="146">
        <v>327.81599999999997</v>
      </c>
      <c r="I320" s="147"/>
      <c r="J320" s="146">
        <f t="shared" si="80"/>
        <v>0</v>
      </c>
      <c r="K320" s="148"/>
      <c r="L320" s="30"/>
      <c r="M320" s="149" t="s">
        <v>1</v>
      </c>
      <c r="N320" s="150" t="s">
        <v>41</v>
      </c>
      <c r="O320" s="56"/>
      <c r="P320" s="151">
        <f t="shared" si="81"/>
        <v>0</v>
      </c>
      <c r="Q320" s="151">
        <v>5.0000000000000002E-5</v>
      </c>
      <c r="R320" s="151">
        <f t="shared" si="82"/>
        <v>1.6390800000000001E-2</v>
      </c>
      <c r="S320" s="151">
        <v>0</v>
      </c>
      <c r="T320" s="152">
        <f t="shared" si="83"/>
        <v>0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R320" s="153" t="s">
        <v>195</v>
      </c>
      <c r="AT320" s="153" t="s">
        <v>130</v>
      </c>
      <c r="AU320" s="153" t="s">
        <v>135</v>
      </c>
      <c r="AY320" s="14" t="s">
        <v>127</v>
      </c>
      <c r="BE320" s="154">
        <f t="shared" si="84"/>
        <v>0</v>
      </c>
      <c r="BF320" s="154">
        <f t="shared" si="85"/>
        <v>0</v>
      </c>
      <c r="BG320" s="154">
        <f t="shared" si="86"/>
        <v>0</v>
      </c>
      <c r="BH320" s="154">
        <f t="shared" si="87"/>
        <v>0</v>
      </c>
      <c r="BI320" s="154">
        <f t="shared" si="88"/>
        <v>0</v>
      </c>
      <c r="BJ320" s="14" t="s">
        <v>135</v>
      </c>
      <c r="BK320" s="155">
        <f t="shared" si="89"/>
        <v>0</v>
      </c>
      <c r="BL320" s="14" t="s">
        <v>195</v>
      </c>
      <c r="BM320" s="153" t="s">
        <v>822</v>
      </c>
    </row>
    <row r="321" spans="1:65" s="2" customFormat="1" ht="24.15" customHeight="1">
      <c r="A321" s="29"/>
      <c r="B321" s="141"/>
      <c r="C321" s="156" t="s">
        <v>823</v>
      </c>
      <c r="D321" s="156" t="s">
        <v>205</v>
      </c>
      <c r="E321" s="157" t="s">
        <v>824</v>
      </c>
      <c r="F321" s="158" t="s">
        <v>825</v>
      </c>
      <c r="G321" s="159" t="s">
        <v>143</v>
      </c>
      <c r="H321" s="160">
        <v>0.3</v>
      </c>
      <c r="I321" s="161"/>
      <c r="J321" s="160">
        <f t="shared" si="80"/>
        <v>0</v>
      </c>
      <c r="K321" s="162"/>
      <c r="L321" s="163"/>
      <c r="M321" s="164" t="s">
        <v>1</v>
      </c>
      <c r="N321" s="165" t="s">
        <v>41</v>
      </c>
      <c r="O321" s="56"/>
      <c r="P321" s="151">
        <f t="shared" si="81"/>
        <v>0</v>
      </c>
      <c r="Q321" s="151">
        <v>1</v>
      </c>
      <c r="R321" s="151">
        <f t="shared" si="82"/>
        <v>0.3</v>
      </c>
      <c r="S321" s="151">
        <v>0</v>
      </c>
      <c r="T321" s="152">
        <f t="shared" si="83"/>
        <v>0</v>
      </c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R321" s="153" t="s">
        <v>261</v>
      </c>
      <c r="AT321" s="153" t="s">
        <v>205</v>
      </c>
      <c r="AU321" s="153" t="s">
        <v>135</v>
      </c>
      <c r="AY321" s="14" t="s">
        <v>127</v>
      </c>
      <c r="BE321" s="154">
        <f t="shared" si="84"/>
        <v>0</v>
      </c>
      <c r="BF321" s="154">
        <f t="shared" si="85"/>
        <v>0</v>
      </c>
      <c r="BG321" s="154">
        <f t="shared" si="86"/>
        <v>0</v>
      </c>
      <c r="BH321" s="154">
        <f t="shared" si="87"/>
        <v>0</v>
      </c>
      <c r="BI321" s="154">
        <f t="shared" si="88"/>
        <v>0</v>
      </c>
      <c r="BJ321" s="14" t="s">
        <v>135</v>
      </c>
      <c r="BK321" s="155">
        <f t="shared" si="89"/>
        <v>0</v>
      </c>
      <c r="BL321" s="14" t="s">
        <v>195</v>
      </c>
      <c r="BM321" s="153" t="s">
        <v>826</v>
      </c>
    </row>
    <row r="322" spans="1:65" s="2" customFormat="1" ht="16.5" customHeight="1">
      <c r="A322" s="29"/>
      <c r="B322" s="141"/>
      <c r="C322" s="156" t="s">
        <v>827</v>
      </c>
      <c r="D322" s="156" t="s">
        <v>205</v>
      </c>
      <c r="E322" s="157" t="s">
        <v>828</v>
      </c>
      <c r="F322" s="158" t="s">
        <v>829</v>
      </c>
      <c r="G322" s="159" t="s">
        <v>202</v>
      </c>
      <c r="H322" s="160">
        <v>10</v>
      </c>
      <c r="I322" s="161"/>
      <c r="J322" s="160">
        <f t="shared" si="80"/>
        <v>0</v>
      </c>
      <c r="K322" s="162"/>
      <c r="L322" s="163"/>
      <c r="M322" s="164" t="s">
        <v>1</v>
      </c>
      <c r="N322" s="165" t="s">
        <v>41</v>
      </c>
      <c r="O322" s="56"/>
      <c r="P322" s="151">
        <f t="shared" si="81"/>
        <v>0</v>
      </c>
      <c r="Q322" s="151">
        <v>1.17E-3</v>
      </c>
      <c r="R322" s="151">
        <f t="shared" si="82"/>
        <v>1.17E-2</v>
      </c>
      <c r="S322" s="151">
        <v>0</v>
      </c>
      <c r="T322" s="152">
        <f t="shared" si="83"/>
        <v>0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R322" s="153" t="s">
        <v>261</v>
      </c>
      <c r="AT322" s="153" t="s">
        <v>205</v>
      </c>
      <c r="AU322" s="153" t="s">
        <v>135</v>
      </c>
      <c r="AY322" s="14" t="s">
        <v>127</v>
      </c>
      <c r="BE322" s="154">
        <f t="shared" si="84"/>
        <v>0</v>
      </c>
      <c r="BF322" s="154">
        <f t="shared" si="85"/>
        <v>0</v>
      </c>
      <c r="BG322" s="154">
        <f t="shared" si="86"/>
        <v>0</v>
      </c>
      <c r="BH322" s="154">
        <f t="shared" si="87"/>
        <v>0</v>
      </c>
      <c r="BI322" s="154">
        <f t="shared" si="88"/>
        <v>0</v>
      </c>
      <c r="BJ322" s="14" t="s">
        <v>135</v>
      </c>
      <c r="BK322" s="155">
        <f t="shared" si="89"/>
        <v>0</v>
      </c>
      <c r="BL322" s="14" t="s">
        <v>195</v>
      </c>
      <c r="BM322" s="153" t="s">
        <v>830</v>
      </c>
    </row>
    <row r="323" spans="1:65" s="2" customFormat="1" ht="33" customHeight="1">
      <c r="A323" s="29"/>
      <c r="B323" s="141"/>
      <c r="C323" s="142" t="s">
        <v>831</v>
      </c>
      <c r="D323" s="142" t="s">
        <v>130</v>
      </c>
      <c r="E323" s="143" t="s">
        <v>832</v>
      </c>
      <c r="F323" s="144" t="s">
        <v>833</v>
      </c>
      <c r="G323" s="145" t="s">
        <v>813</v>
      </c>
      <c r="H323" s="146">
        <v>56.7</v>
      </c>
      <c r="I323" s="147"/>
      <c r="J323" s="146">
        <f t="shared" si="80"/>
        <v>0</v>
      </c>
      <c r="K323" s="148"/>
      <c r="L323" s="30"/>
      <c r="M323" s="149" t="s">
        <v>1</v>
      </c>
      <c r="N323" s="150" t="s">
        <v>41</v>
      </c>
      <c r="O323" s="56"/>
      <c r="P323" s="151">
        <f t="shared" si="81"/>
        <v>0</v>
      </c>
      <c r="Q323" s="151">
        <v>5.0000000000000002E-5</v>
      </c>
      <c r="R323" s="151">
        <f t="shared" si="82"/>
        <v>2.8350000000000003E-3</v>
      </c>
      <c r="S323" s="151">
        <v>1E-3</v>
      </c>
      <c r="T323" s="152">
        <f t="shared" si="83"/>
        <v>5.6700000000000007E-2</v>
      </c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R323" s="153" t="s">
        <v>195</v>
      </c>
      <c r="AT323" s="153" t="s">
        <v>130</v>
      </c>
      <c r="AU323" s="153" t="s">
        <v>135</v>
      </c>
      <c r="AY323" s="14" t="s">
        <v>127</v>
      </c>
      <c r="BE323" s="154">
        <f t="shared" si="84"/>
        <v>0</v>
      </c>
      <c r="BF323" s="154">
        <f t="shared" si="85"/>
        <v>0</v>
      </c>
      <c r="BG323" s="154">
        <f t="shared" si="86"/>
        <v>0</v>
      </c>
      <c r="BH323" s="154">
        <f t="shared" si="87"/>
        <v>0</v>
      </c>
      <c r="BI323" s="154">
        <f t="shared" si="88"/>
        <v>0</v>
      </c>
      <c r="BJ323" s="14" t="s">
        <v>135</v>
      </c>
      <c r="BK323" s="155">
        <f t="shared" si="89"/>
        <v>0</v>
      </c>
      <c r="BL323" s="14" t="s">
        <v>195</v>
      </c>
      <c r="BM323" s="153" t="s">
        <v>834</v>
      </c>
    </row>
    <row r="324" spans="1:65" s="2" customFormat="1" ht="24.15" customHeight="1">
      <c r="A324" s="29"/>
      <c r="B324" s="141"/>
      <c r="C324" s="142" t="s">
        <v>835</v>
      </c>
      <c r="D324" s="142" t="s">
        <v>130</v>
      </c>
      <c r="E324" s="143" t="s">
        <v>836</v>
      </c>
      <c r="F324" s="144" t="s">
        <v>837</v>
      </c>
      <c r="G324" s="145" t="s">
        <v>143</v>
      </c>
      <c r="H324" s="146">
        <v>28.831</v>
      </c>
      <c r="I324" s="147"/>
      <c r="J324" s="146">
        <f t="shared" si="80"/>
        <v>0</v>
      </c>
      <c r="K324" s="148"/>
      <c r="L324" s="30"/>
      <c r="M324" s="149" t="s">
        <v>1</v>
      </c>
      <c r="N324" s="150" t="s">
        <v>41</v>
      </c>
      <c r="O324" s="56"/>
      <c r="P324" s="151">
        <f t="shared" si="81"/>
        <v>0</v>
      </c>
      <c r="Q324" s="151">
        <v>0</v>
      </c>
      <c r="R324" s="151">
        <f t="shared" si="82"/>
        <v>0</v>
      </c>
      <c r="S324" s="151">
        <v>0</v>
      </c>
      <c r="T324" s="152">
        <f t="shared" si="83"/>
        <v>0</v>
      </c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R324" s="153" t="s">
        <v>195</v>
      </c>
      <c r="AT324" s="153" t="s">
        <v>130</v>
      </c>
      <c r="AU324" s="153" t="s">
        <v>135</v>
      </c>
      <c r="AY324" s="14" t="s">
        <v>127</v>
      </c>
      <c r="BE324" s="154">
        <f t="shared" si="84"/>
        <v>0</v>
      </c>
      <c r="BF324" s="154">
        <f t="shared" si="85"/>
        <v>0</v>
      </c>
      <c r="BG324" s="154">
        <f t="shared" si="86"/>
        <v>0</v>
      </c>
      <c r="BH324" s="154">
        <f t="shared" si="87"/>
        <v>0</v>
      </c>
      <c r="BI324" s="154">
        <f t="shared" si="88"/>
        <v>0</v>
      </c>
      <c r="BJ324" s="14" t="s">
        <v>135</v>
      </c>
      <c r="BK324" s="155">
        <f t="shared" si="89"/>
        <v>0</v>
      </c>
      <c r="BL324" s="14" t="s">
        <v>195</v>
      </c>
      <c r="BM324" s="153" t="s">
        <v>838</v>
      </c>
    </row>
    <row r="325" spans="1:65" s="2" customFormat="1" ht="24.15" customHeight="1">
      <c r="A325" s="29"/>
      <c r="B325" s="141"/>
      <c r="C325" s="142" t="s">
        <v>839</v>
      </c>
      <c r="D325" s="142" t="s">
        <v>130</v>
      </c>
      <c r="E325" s="143" t="s">
        <v>840</v>
      </c>
      <c r="F325" s="144" t="s">
        <v>841</v>
      </c>
      <c r="G325" s="145" t="s">
        <v>143</v>
      </c>
      <c r="H325" s="146">
        <v>28.831</v>
      </c>
      <c r="I325" s="147"/>
      <c r="J325" s="146">
        <f t="shared" si="80"/>
        <v>0</v>
      </c>
      <c r="K325" s="148"/>
      <c r="L325" s="30"/>
      <c r="M325" s="149" t="s">
        <v>1</v>
      </c>
      <c r="N325" s="150" t="s">
        <v>41</v>
      </c>
      <c r="O325" s="56"/>
      <c r="P325" s="151">
        <f t="shared" si="81"/>
        <v>0</v>
      </c>
      <c r="Q325" s="151">
        <v>0</v>
      </c>
      <c r="R325" s="151">
        <f t="shared" si="82"/>
        <v>0</v>
      </c>
      <c r="S325" s="151">
        <v>0</v>
      </c>
      <c r="T325" s="152">
        <f t="shared" si="83"/>
        <v>0</v>
      </c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R325" s="153" t="s">
        <v>195</v>
      </c>
      <c r="AT325" s="153" t="s">
        <v>130</v>
      </c>
      <c r="AU325" s="153" t="s">
        <v>135</v>
      </c>
      <c r="AY325" s="14" t="s">
        <v>127</v>
      </c>
      <c r="BE325" s="154">
        <f t="shared" si="84"/>
        <v>0</v>
      </c>
      <c r="BF325" s="154">
        <f t="shared" si="85"/>
        <v>0</v>
      </c>
      <c r="BG325" s="154">
        <f t="shared" si="86"/>
        <v>0</v>
      </c>
      <c r="BH325" s="154">
        <f t="shared" si="87"/>
        <v>0</v>
      </c>
      <c r="BI325" s="154">
        <f t="shared" si="88"/>
        <v>0</v>
      </c>
      <c r="BJ325" s="14" t="s">
        <v>135</v>
      </c>
      <c r="BK325" s="155">
        <f t="shared" si="89"/>
        <v>0</v>
      </c>
      <c r="BL325" s="14" t="s">
        <v>195</v>
      </c>
      <c r="BM325" s="153" t="s">
        <v>842</v>
      </c>
    </row>
    <row r="326" spans="1:65" s="2" customFormat="1" ht="24.15" customHeight="1">
      <c r="A326" s="29"/>
      <c r="B326" s="141"/>
      <c r="C326" s="142" t="s">
        <v>843</v>
      </c>
      <c r="D326" s="142" t="s">
        <v>130</v>
      </c>
      <c r="E326" s="143" t="s">
        <v>844</v>
      </c>
      <c r="F326" s="144" t="s">
        <v>845</v>
      </c>
      <c r="G326" s="145" t="s">
        <v>143</v>
      </c>
      <c r="H326" s="146">
        <v>317.14100000000002</v>
      </c>
      <c r="I326" s="147"/>
      <c r="J326" s="146">
        <f t="shared" si="80"/>
        <v>0</v>
      </c>
      <c r="K326" s="148"/>
      <c r="L326" s="30"/>
      <c r="M326" s="149" t="s">
        <v>1</v>
      </c>
      <c r="N326" s="150" t="s">
        <v>41</v>
      </c>
      <c r="O326" s="56"/>
      <c r="P326" s="151">
        <f t="shared" si="81"/>
        <v>0</v>
      </c>
      <c r="Q326" s="151">
        <v>0</v>
      </c>
      <c r="R326" s="151">
        <f t="shared" si="82"/>
        <v>0</v>
      </c>
      <c r="S326" s="151">
        <v>0</v>
      </c>
      <c r="T326" s="152">
        <f t="shared" si="83"/>
        <v>0</v>
      </c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R326" s="153" t="s">
        <v>195</v>
      </c>
      <c r="AT326" s="153" t="s">
        <v>130</v>
      </c>
      <c r="AU326" s="153" t="s">
        <v>135</v>
      </c>
      <c r="AY326" s="14" t="s">
        <v>127</v>
      </c>
      <c r="BE326" s="154">
        <f t="shared" si="84"/>
        <v>0</v>
      </c>
      <c r="BF326" s="154">
        <f t="shared" si="85"/>
        <v>0</v>
      </c>
      <c r="BG326" s="154">
        <f t="shared" si="86"/>
        <v>0</v>
      </c>
      <c r="BH326" s="154">
        <f t="shared" si="87"/>
        <v>0</v>
      </c>
      <c r="BI326" s="154">
        <f t="shared" si="88"/>
        <v>0</v>
      </c>
      <c r="BJ326" s="14" t="s">
        <v>135</v>
      </c>
      <c r="BK326" s="155">
        <f t="shared" si="89"/>
        <v>0</v>
      </c>
      <c r="BL326" s="14" t="s">
        <v>195</v>
      </c>
      <c r="BM326" s="153" t="s">
        <v>846</v>
      </c>
    </row>
    <row r="327" spans="1:65" s="12" customFormat="1" ht="22.95" customHeight="1">
      <c r="B327" s="128"/>
      <c r="D327" s="129" t="s">
        <v>74</v>
      </c>
      <c r="E327" s="139" t="s">
        <v>847</v>
      </c>
      <c r="F327" s="139" t="s">
        <v>848</v>
      </c>
      <c r="I327" s="131"/>
      <c r="J327" s="140">
        <f>BK327</f>
        <v>0</v>
      </c>
      <c r="L327" s="128"/>
      <c r="M327" s="133"/>
      <c r="N327" s="134"/>
      <c r="O327" s="134"/>
      <c r="P327" s="135">
        <f>P328</f>
        <v>0</v>
      </c>
      <c r="Q327" s="134"/>
      <c r="R327" s="135">
        <f>R328</f>
        <v>0</v>
      </c>
      <c r="S327" s="134"/>
      <c r="T327" s="136">
        <f>T328</f>
        <v>0</v>
      </c>
      <c r="AR327" s="129" t="s">
        <v>135</v>
      </c>
      <c r="AT327" s="137" t="s">
        <v>74</v>
      </c>
      <c r="AU327" s="137" t="s">
        <v>80</v>
      </c>
      <c r="AY327" s="129" t="s">
        <v>127</v>
      </c>
      <c r="BK327" s="138">
        <f>BK328</f>
        <v>0</v>
      </c>
    </row>
    <row r="328" spans="1:65" s="2" customFormat="1" ht="24.15" customHeight="1">
      <c r="A328" s="29"/>
      <c r="B328" s="141"/>
      <c r="C328" s="142" t="s">
        <v>849</v>
      </c>
      <c r="D328" s="142" t="s">
        <v>130</v>
      </c>
      <c r="E328" s="143" t="s">
        <v>850</v>
      </c>
      <c r="F328" s="144" t="s">
        <v>851</v>
      </c>
      <c r="G328" s="145" t="s">
        <v>464</v>
      </c>
      <c r="H328" s="146">
        <v>1</v>
      </c>
      <c r="I328" s="147"/>
      <c r="J328" s="146">
        <f>ROUND(I328*H328,3)</f>
        <v>0</v>
      </c>
      <c r="K328" s="148"/>
      <c r="L328" s="30"/>
      <c r="M328" s="149" t="s">
        <v>1</v>
      </c>
      <c r="N328" s="150" t="s">
        <v>41</v>
      </c>
      <c r="O328" s="56"/>
      <c r="P328" s="151">
        <f>O328*H328</f>
        <v>0</v>
      </c>
      <c r="Q328" s="151">
        <v>0</v>
      </c>
      <c r="R328" s="151">
        <f>Q328*H328</f>
        <v>0</v>
      </c>
      <c r="S328" s="151">
        <v>0</v>
      </c>
      <c r="T328" s="152">
        <f>S328*H328</f>
        <v>0</v>
      </c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R328" s="153" t="s">
        <v>195</v>
      </c>
      <c r="AT328" s="153" t="s">
        <v>130</v>
      </c>
      <c r="AU328" s="153" t="s">
        <v>135</v>
      </c>
      <c r="AY328" s="14" t="s">
        <v>127</v>
      </c>
      <c r="BE328" s="154">
        <f>IF(N328="základná",J328,0)</f>
        <v>0</v>
      </c>
      <c r="BF328" s="154">
        <f>IF(N328="znížená",J328,0)</f>
        <v>0</v>
      </c>
      <c r="BG328" s="154">
        <f>IF(N328="zákl. prenesená",J328,0)</f>
        <v>0</v>
      </c>
      <c r="BH328" s="154">
        <f>IF(N328="zníž. prenesená",J328,0)</f>
        <v>0</v>
      </c>
      <c r="BI328" s="154">
        <f>IF(N328="nulová",J328,0)</f>
        <v>0</v>
      </c>
      <c r="BJ328" s="14" t="s">
        <v>135</v>
      </c>
      <c r="BK328" s="155">
        <f>ROUND(I328*H328,3)</f>
        <v>0</v>
      </c>
      <c r="BL328" s="14" t="s">
        <v>195</v>
      </c>
      <c r="BM328" s="153" t="s">
        <v>852</v>
      </c>
    </row>
    <row r="329" spans="1:65" s="12" customFormat="1" ht="22.95" customHeight="1">
      <c r="B329" s="128"/>
      <c r="D329" s="129" t="s">
        <v>74</v>
      </c>
      <c r="E329" s="139" t="s">
        <v>853</v>
      </c>
      <c r="F329" s="139" t="s">
        <v>854</v>
      </c>
      <c r="I329" s="131"/>
      <c r="J329" s="140">
        <f>BK329</f>
        <v>0</v>
      </c>
      <c r="L329" s="128"/>
      <c r="M329" s="133"/>
      <c r="N329" s="134"/>
      <c r="O329" s="134"/>
      <c r="P329" s="135">
        <f>SUM(P330:P333)</f>
        <v>0</v>
      </c>
      <c r="Q329" s="134"/>
      <c r="R329" s="135">
        <f>SUM(R330:R333)</f>
        <v>3.2031087</v>
      </c>
      <c r="S329" s="134"/>
      <c r="T329" s="136">
        <f>SUM(T330:T333)</f>
        <v>0</v>
      </c>
      <c r="AR329" s="129" t="s">
        <v>135</v>
      </c>
      <c r="AT329" s="137" t="s">
        <v>74</v>
      </c>
      <c r="AU329" s="137" t="s">
        <v>80</v>
      </c>
      <c r="AY329" s="129" t="s">
        <v>127</v>
      </c>
      <c r="BK329" s="138">
        <f>SUM(BK330:BK333)</f>
        <v>0</v>
      </c>
    </row>
    <row r="330" spans="1:65" s="2" customFormat="1" ht="24.15" customHeight="1">
      <c r="A330" s="29"/>
      <c r="B330" s="141"/>
      <c r="C330" s="142" t="s">
        <v>855</v>
      </c>
      <c r="D330" s="142" t="s">
        <v>130</v>
      </c>
      <c r="E330" s="143" t="s">
        <v>856</v>
      </c>
      <c r="F330" s="144" t="s">
        <v>857</v>
      </c>
      <c r="G330" s="145" t="s">
        <v>165</v>
      </c>
      <c r="H330" s="146">
        <v>11.25</v>
      </c>
      <c r="I330" s="147"/>
      <c r="J330" s="146">
        <f>ROUND(I330*H330,3)</f>
        <v>0</v>
      </c>
      <c r="K330" s="148"/>
      <c r="L330" s="30"/>
      <c r="M330" s="149" t="s">
        <v>1</v>
      </c>
      <c r="N330" s="150" t="s">
        <v>41</v>
      </c>
      <c r="O330" s="56"/>
      <c r="P330" s="151">
        <f>O330*H330</f>
        <v>0</v>
      </c>
      <c r="Q330" s="151">
        <v>3.4299999999999999E-3</v>
      </c>
      <c r="R330" s="151">
        <f>Q330*H330</f>
        <v>3.8587499999999997E-2</v>
      </c>
      <c r="S330" s="151">
        <v>0</v>
      </c>
      <c r="T330" s="152">
        <f>S330*H330</f>
        <v>0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R330" s="153" t="s">
        <v>195</v>
      </c>
      <c r="AT330" s="153" t="s">
        <v>130</v>
      </c>
      <c r="AU330" s="153" t="s">
        <v>135</v>
      </c>
      <c r="AY330" s="14" t="s">
        <v>127</v>
      </c>
      <c r="BE330" s="154">
        <f>IF(N330="základná",J330,0)</f>
        <v>0</v>
      </c>
      <c r="BF330" s="154">
        <f>IF(N330="znížená",J330,0)</f>
        <v>0</v>
      </c>
      <c r="BG330" s="154">
        <f>IF(N330="zákl. prenesená",J330,0)</f>
        <v>0</v>
      </c>
      <c r="BH330" s="154">
        <f>IF(N330="zníž. prenesená",J330,0)</f>
        <v>0</v>
      </c>
      <c r="BI330" s="154">
        <f>IF(N330="nulová",J330,0)</f>
        <v>0</v>
      </c>
      <c r="BJ330" s="14" t="s">
        <v>135</v>
      </c>
      <c r="BK330" s="155">
        <f>ROUND(I330*H330,3)</f>
        <v>0</v>
      </c>
      <c r="BL330" s="14" t="s">
        <v>195</v>
      </c>
      <c r="BM330" s="153" t="s">
        <v>858</v>
      </c>
    </row>
    <row r="331" spans="1:65" s="2" customFormat="1" ht="24.15" customHeight="1">
      <c r="A331" s="29"/>
      <c r="B331" s="141"/>
      <c r="C331" s="142" t="s">
        <v>859</v>
      </c>
      <c r="D331" s="142" t="s">
        <v>130</v>
      </c>
      <c r="E331" s="143" t="s">
        <v>860</v>
      </c>
      <c r="F331" s="144" t="s">
        <v>861</v>
      </c>
      <c r="G331" s="145" t="s">
        <v>147</v>
      </c>
      <c r="H331" s="146">
        <v>43</v>
      </c>
      <c r="I331" s="147"/>
      <c r="J331" s="146">
        <f>ROUND(I331*H331,3)</f>
        <v>0</v>
      </c>
      <c r="K331" s="148"/>
      <c r="L331" s="30"/>
      <c r="M331" s="149" t="s">
        <v>1</v>
      </c>
      <c r="N331" s="150" t="s">
        <v>41</v>
      </c>
      <c r="O331" s="56"/>
      <c r="P331" s="151">
        <f>O331*H331</f>
        <v>0</v>
      </c>
      <c r="Q331" s="151">
        <v>4.4490000000000002E-2</v>
      </c>
      <c r="R331" s="151">
        <f>Q331*H331</f>
        <v>1.91307</v>
      </c>
      <c r="S331" s="151">
        <v>0</v>
      </c>
      <c r="T331" s="152">
        <f>S331*H331</f>
        <v>0</v>
      </c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R331" s="153" t="s">
        <v>195</v>
      </c>
      <c r="AT331" s="153" t="s">
        <v>130</v>
      </c>
      <c r="AU331" s="153" t="s">
        <v>135</v>
      </c>
      <c r="AY331" s="14" t="s">
        <v>127</v>
      </c>
      <c r="BE331" s="154">
        <f>IF(N331="základná",J331,0)</f>
        <v>0</v>
      </c>
      <c r="BF331" s="154">
        <f>IF(N331="znížená",J331,0)</f>
        <v>0</v>
      </c>
      <c r="BG331" s="154">
        <f>IF(N331="zákl. prenesená",J331,0)</f>
        <v>0</v>
      </c>
      <c r="BH331" s="154">
        <f>IF(N331="zníž. prenesená",J331,0)</f>
        <v>0</v>
      </c>
      <c r="BI331" s="154">
        <f>IF(N331="nulová",J331,0)</f>
        <v>0</v>
      </c>
      <c r="BJ331" s="14" t="s">
        <v>135</v>
      </c>
      <c r="BK331" s="155">
        <f>ROUND(I331*H331,3)</f>
        <v>0</v>
      </c>
      <c r="BL331" s="14" t="s">
        <v>195</v>
      </c>
      <c r="BM331" s="153" t="s">
        <v>862</v>
      </c>
    </row>
    <row r="332" spans="1:65" s="2" customFormat="1" ht="24.15" customHeight="1">
      <c r="A332" s="29"/>
      <c r="B332" s="141"/>
      <c r="C332" s="156" t="s">
        <v>863</v>
      </c>
      <c r="D332" s="156" t="s">
        <v>205</v>
      </c>
      <c r="E332" s="157" t="s">
        <v>864</v>
      </c>
      <c r="F332" s="158" t="s">
        <v>865</v>
      </c>
      <c r="G332" s="159" t="s">
        <v>147</v>
      </c>
      <c r="H332" s="160">
        <v>50.872</v>
      </c>
      <c r="I332" s="161"/>
      <c r="J332" s="160">
        <f>ROUND(I332*H332,3)</f>
        <v>0</v>
      </c>
      <c r="K332" s="162"/>
      <c r="L332" s="163"/>
      <c r="M332" s="164" t="s">
        <v>1</v>
      </c>
      <c r="N332" s="165" t="s">
        <v>41</v>
      </c>
      <c r="O332" s="56"/>
      <c r="P332" s="151">
        <f>O332*H332</f>
        <v>0</v>
      </c>
      <c r="Q332" s="151">
        <v>2.46E-2</v>
      </c>
      <c r="R332" s="151">
        <f>Q332*H332</f>
        <v>1.2514512</v>
      </c>
      <c r="S332" s="151">
        <v>0</v>
      </c>
      <c r="T332" s="152">
        <f>S332*H332</f>
        <v>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R332" s="153" t="s">
        <v>261</v>
      </c>
      <c r="AT332" s="153" t="s">
        <v>205</v>
      </c>
      <c r="AU332" s="153" t="s">
        <v>135</v>
      </c>
      <c r="AY332" s="14" t="s">
        <v>127</v>
      </c>
      <c r="BE332" s="154">
        <f>IF(N332="základná",J332,0)</f>
        <v>0</v>
      </c>
      <c r="BF332" s="154">
        <f>IF(N332="znížená",J332,0)</f>
        <v>0</v>
      </c>
      <c r="BG332" s="154">
        <f>IF(N332="zákl. prenesená",J332,0)</f>
        <v>0</v>
      </c>
      <c r="BH332" s="154">
        <f>IF(N332="zníž. prenesená",J332,0)</f>
        <v>0</v>
      </c>
      <c r="BI332" s="154">
        <f>IF(N332="nulová",J332,0)</f>
        <v>0</v>
      </c>
      <c r="BJ332" s="14" t="s">
        <v>135</v>
      </c>
      <c r="BK332" s="155">
        <f>ROUND(I332*H332,3)</f>
        <v>0</v>
      </c>
      <c r="BL332" s="14" t="s">
        <v>195</v>
      </c>
      <c r="BM332" s="153" t="s">
        <v>866</v>
      </c>
    </row>
    <row r="333" spans="1:65" s="2" customFormat="1" ht="24.15" customHeight="1">
      <c r="A333" s="29"/>
      <c r="B333" s="141"/>
      <c r="C333" s="142" t="s">
        <v>867</v>
      </c>
      <c r="D333" s="142" t="s">
        <v>130</v>
      </c>
      <c r="E333" s="143" t="s">
        <v>868</v>
      </c>
      <c r="F333" s="144" t="s">
        <v>869</v>
      </c>
      <c r="G333" s="145" t="s">
        <v>143</v>
      </c>
      <c r="H333" s="146">
        <v>3.2029999999999998</v>
      </c>
      <c r="I333" s="147"/>
      <c r="J333" s="146">
        <f>ROUND(I333*H333,3)</f>
        <v>0</v>
      </c>
      <c r="K333" s="148"/>
      <c r="L333" s="30"/>
      <c r="M333" s="149" t="s">
        <v>1</v>
      </c>
      <c r="N333" s="150" t="s">
        <v>41</v>
      </c>
      <c r="O333" s="56"/>
      <c r="P333" s="151">
        <f>O333*H333</f>
        <v>0</v>
      </c>
      <c r="Q333" s="151">
        <v>0</v>
      </c>
      <c r="R333" s="151">
        <f>Q333*H333</f>
        <v>0</v>
      </c>
      <c r="S333" s="151">
        <v>0</v>
      </c>
      <c r="T333" s="152">
        <f>S333*H333</f>
        <v>0</v>
      </c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R333" s="153" t="s">
        <v>195</v>
      </c>
      <c r="AT333" s="153" t="s">
        <v>130</v>
      </c>
      <c r="AU333" s="153" t="s">
        <v>135</v>
      </c>
      <c r="AY333" s="14" t="s">
        <v>127</v>
      </c>
      <c r="BE333" s="154">
        <f>IF(N333="základná",J333,0)</f>
        <v>0</v>
      </c>
      <c r="BF333" s="154">
        <f>IF(N333="znížená",J333,0)</f>
        <v>0</v>
      </c>
      <c r="BG333" s="154">
        <f>IF(N333="zákl. prenesená",J333,0)</f>
        <v>0</v>
      </c>
      <c r="BH333" s="154">
        <f>IF(N333="zníž. prenesená",J333,0)</f>
        <v>0</v>
      </c>
      <c r="BI333" s="154">
        <f>IF(N333="nulová",J333,0)</f>
        <v>0</v>
      </c>
      <c r="BJ333" s="14" t="s">
        <v>135</v>
      </c>
      <c r="BK333" s="155">
        <f>ROUND(I333*H333,3)</f>
        <v>0</v>
      </c>
      <c r="BL333" s="14" t="s">
        <v>195</v>
      </c>
      <c r="BM333" s="153" t="s">
        <v>870</v>
      </c>
    </row>
    <row r="334" spans="1:65" s="12" customFormat="1" ht="22.95" customHeight="1">
      <c r="B334" s="128"/>
      <c r="D334" s="129" t="s">
        <v>74</v>
      </c>
      <c r="E334" s="139" t="s">
        <v>871</v>
      </c>
      <c r="F334" s="139" t="s">
        <v>872</v>
      </c>
      <c r="I334" s="131"/>
      <c r="J334" s="140">
        <f>BK334</f>
        <v>0</v>
      </c>
      <c r="L334" s="128"/>
      <c r="M334" s="133"/>
      <c r="N334" s="134"/>
      <c r="O334" s="134"/>
      <c r="P334" s="135">
        <f>SUM(P335:P337)</f>
        <v>0</v>
      </c>
      <c r="Q334" s="134"/>
      <c r="R334" s="135">
        <f>SUM(R335:R337)</f>
        <v>3.8999999999999998E-3</v>
      </c>
      <c r="S334" s="134"/>
      <c r="T334" s="136">
        <f>SUM(T335:T337)</f>
        <v>0</v>
      </c>
      <c r="AR334" s="129" t="s">
        <v>135</v>
      </c>
      <c r="AT334" s="137" t="s">
        <v>74</v>
      </c>
      <c r="AU334" s="137" t="s">
        <v>80</v>
      </c>
      <c r="AY334" s="129" t="s">
        <v>127</v>
      </c>
      <c r="BK334" s="138">
        <f>SUM(BK335:BK337)</f>
        <v>0</v>
      </c>
    </row>
    <row r="335" spans="1:65" s="2" customFormat="1" ht="16.5" customHeight="1">
      <c r="A335" s="29"/>
      <c r="B335" s="141"/>
      <c r="C335" s="142" t="s">
        <v>873</v>
      </c>
      <c r="D335" s="142" t="s">
        <v>130</v>
      </c>
      <c r="E335" s="143" t="s">
        <v>874</v>
      </c>
      <c r="F335" s="144" t="s">
        <v>875</v>
      </c>
      <c r="G335" s="145" t="s">
        <v>165</v>
      </c>
      <c r="H335" s="146">
        <v>31.2</v>
      </c>
      <c r="I335" s="147"/>
      <c r="J335" s="146">
        <f>ROUND(I335*H335,3)</f>
        <v>0</v>
      </c>
      <c r="K335" s="148"/>
      <c r="L335" s="30"/>
      <c r="M335" s="149" t="s">
        <v>1</v>
      </c>
      <c r="N335" s="150" t="s">
        <v>41</v>
      </c>
      <c r="O335" s="56"/>
      <c r="P335" s="151">
        <f>O335*H335</f>
        <v>0</v>
      </c>
      <c r="Q335" s="151">
        <v>2.0000000000000002E-5</v>
      </c>
      <c r="R335" s="151">
        <f>Q335*H335</f>
        <v>6.2399999999999999E-4</v>
      </c>
      <c r="S335" s="151">
        <v>0</v>
      </c>
      <c r="T335" s="152">
        <f>S335*H335</f>
        <v>0</v>
      </c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R335" s="153" t="s">
        <v>195</v>
      </c>
      <c r="AT335" s="153" t="s">
        <v>130</v>
      </c>
      <c r="AU335" s="153" t="s">
        <v>135</v>
      </c>
      <c r="AY335" s="14" t="s">
        <v>127</v>
      </c>
      <c r="BE335" s="154">
        <f>IF(N335="základná",J335,0)</f>
        <v>0</v>
      </c>
      <c r="BF335" s="154">
        <f>IF(N335="znížená",J335,0)</f>
        <v>0</v>
      </c>
      <c r="BG335" s="154">
        <f>IF(N335="zákl. prenesená",J335,0)</f>
        <v>0</v>
      </c>
      <c r="BH335" s="154">
        <f>IF(N335="zníž. prenesená",J335,0)</f>
        <v>0</v>
      </c>
      <c r="BI335" s="154">
        <f>IF(N335="nulová",J335,0)</f>
        <v>0</v>
      </c>
      <c r="BJ335" s="14" t="s">
        <v>135</v>
      </c>
      <c r="BK335" s="155">
        <f>ROUND(I335*H335,3)</f>
        <v>0</v>
      </c>
      <c r="BL335" s="14" t="s">
        <v>195</v>
      </c>
      <c r="BM335" s="153" t="s">
        <v>876</v>
      </c>
    </row>
    <row r="336" spans="1:65" s="2" customFormat="1" ht="21.75" customHeight="1">
      <c r="A336" s="29"/>
      <c r="B336" s="141"/>
      <c r="C336" s="156" t="s">
        <v>877</v>
      </c>
      <c r="D336" s="156" t="s">
        <v>205</v>
      </c>
      <c r="E336" s="157" t="s">
        <v>878</v>
      </c>
      <c r="F336" s="158" t="s">
        <v>879</v>
      </c>
      <c r="G336" s="159" t="s">
        <v>165</v>
      </c>
      <c r="H336" s="160">
        <v>32.76</v>
      </c>
      <c r="I336" s="161"/>
      <c r="J336" s="160">
        <f>ROUND(I336*H336,3)</f>
        <v>0</v>
      </c>
      <c r="K336" s="162"/>
      <c r="L336" s="163"/>
      <c r="M336" s="164" t="s">
        <v>1</v>
      </c>
      <c r="N336" s="165" t="s">
        <v>41</v>
      </c>
      <c r="O336" s="56"/>
      <c r="P336" s="151">
        <f>O336*H336</f>
        <v>0</v>
      </c>
      <c r="Q336" s="151">
        <v>1E-4</v>
      </c>
      <c r="R336" s="151">
        <f>Q336*H336</f>
        <v>3.2759999999999998E-3</v>
      </c>
      <c r="S336" s="151">
        <v>0</v>
      </c>
      <c r="T336" s="152">
        <f>S336*H336</f>
        <v>0</v>
      </c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R336" s="153" t="s">
        <v>261</v>
      </c>
      <c r="AT336" s="153" t="s">
        <v>205</v>
      </c>
      <c r="AU336" s="153" t="s">
        <v>135</v>
      </c>
      <c r="AY336" s="14" t="s">
        <v>127</v>
      </c>
      <c r="BE336" s="154">
        <f>IF(N336="základná",J336,0)</f>
        <v>0</v>
      </c>
      <c r="BF336" s="154">
        <f>IF(N336="znížená",J336,0)</f>
        <v>0</v>
      </c>
      <c r="BG336" s="154">
        <f>IF(N336="zákl. prenesená",J336,0)</f>
        <v>0</v>
      </c>
      <c r="BH336" s="154">
        <f>IF(N336="zníž. prenesená",J336,0)</f>
        <v>0</v>
      </c>
      <c r="BI336" s="154">
        <f>IF(N336="nulová",J336,0)</f>
        <v>0</v>
      </c>
      <c r="BJ336" s="14" t="s">
        <v>135</v>
      </c>
      <c r="BK336" s="155">
        <f>ROUND(I336*H336,3)</f>
        <v>0</v>
      </c>
      <c r="BL336" s="14" t="s">
        <v>195</v>
      </c>
      <c r="BM336" s="153" t="s">
        <v>880</v>
      </c>
    </row>
    <row r="337" spans="1:65" s="2" customFormat="1" ht="24.15" customHeight="1">
      <c r="A337" s="29"/>
      <c r="B337" s="141"/>
      <c r="C337" s="142" t="s">
        <v>881</v>
      </c>
      <c r="D337" s="142" t="s">
        <v>130</v>
      </c>
      <c r="E337" s="143" t="s">
        <v>882</v>
      </c>
      <c r="F337" s="144" t="s">
        <v>883</v>
      </c>
      <c r="G337" s="145" t="s">
        <v>143</v>
      </c>
      <c r="H337" s="146">
        <v>4.0000000000000001E-3</v>
      </c>
      <c r="I337" s="147"/>
      <c r="J337" s="146">
        <f>ROUND(I337*H337,3)</f>
        <v>0</v>
      </c>
      <c r="K337" s="148"/>
      <c r="L337" s="30"/>
      <c r="M337" s="149" t="s">
        <v>1</v>
      </c>
      <c r="N337" s="150" t="s">
        <v>41</v>
      </c>
      <c r="O337" s="56"/>
      <c r="P337" s="151">
        <f>O337*H337</f>
        <v>0</v>
      </c>
      <c r="Q337" s="151">
        <v>0</v>
      </c>
      <c r="R337" s="151">
        <f>Q337*H337</f>
        <v>0</v>
      </c>
      <c r="S337" s="151">
        <v>0</v>
      </c>
      <c r="T337" s="152">
        <f>S337*H337</f>
        <v>0</v>
      </c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R337" s="153" t="s">
        <v>195</v>
      </c>
      <c r="AT337" s="153" t="s">
        <v>130</v>
      </c>
      <c r="AU337" s="153" t="s">
        <v>135</v>
      </c>
      <c r="AY337" s="14" t="s">
        <v>127</v>
      </c>
      <c r="BE337" s="154">
        <f>IF(N337="základná",J337,0)</f>
        <v>0</v>
      </c>
      <c r="BF337" s="154">
        <f>IF(N337="znížená",J337,0)</f>
        <v>0</v>
      </c>
      <c r="BG337" s="154">
        <f>IF(N337="zákl. prenesená",J337,0)</f>
        <v>0</v>
      </c>
      <c r="BH337" s="154">
        <f>IF(N337="zníž. prenesená",J337,0)</f>
        <v>0</v>
      </c>
      <c r="BI337" s="154">
        <f>IF(N337="nulová",J337,0)</f>
        <v>0</v>
      </c>
      <c r="BJ337" s="14" t="s">
        <v>135</v>
      </c>
      <c r="BK337" s="155">
        <f>ROUND(I337*H337,3)</f>
        <v>0</v>
      </c>
      <c r="BL337" s="14" t="s">
        <v>195</v>
      </c>
      <c r="BM337" s="153" t="s">
        <v>884</v>
      </c>
    </row>
    <row r="338" spans="1:65" s="12" customFormat="1" ht="22.95" customHeight="1">
      <c r="B338" s="128"/>
      <c r="D338" s="129" t="s">
        <v>74</v>
      </c>
      <c r="E338" s="139" t="s">
        <v>885</v>
      </c>
      <c r="F338" s="139" t="s">
        <v>886</v>
      </c>
      <c r="I338" s="131"/>
      <c r="J338" s="140">
        <f>BK338</f>
        <v>0</v>
      </c>
      <c r="L338" s="128"/>
      <c r="M338" s="133"/>
      <c r="N338" s="134"/>
      <c r="O338" s="134"/>
      <c r="P338" s="135">
        <f>SUM(P339:P347)</f>
        <v>0</v>
      </c>
      <c r="Q338" s="134"/>
      <c r="R338" s="135">
        <f>SUM(R339:R347)</f>
        <v>0.52739977999999998</v>
      </c>
      <c r="S338" s="134"/>
      <c r="T338" s="136">
        <f>SUM(T339:T347)</f>
        <v>0</v>
      </c>
      <c r="AR338" s="129" t="s">
        <v>135</v>
      </c>
      <c r="AT338" s="137" t="s">
        <v>74</v>
      </c>
      <c r="AU338" s="137" t="s">
        <v>80</v>
      </c>
      <c r="AY338" s="129" t="s">
        <v>127</v>
      </c>
      <c r="BK338" s="138">
        <f>SUM(BK339:BK347)</f>
        <v>0</v>
      </c>
    </row>
    <row r="339" spans="1:65" s="2" customFormat="1" ht="24.15" customHeight="1">
      <c r="A339" s="29"/>
      <c r="B339" s="141"/>
      <c r="C339" s="142" t="s">
        <v>887</v>
      </c>
      <c r="D339" s="142" t="s">
        <v>130</v>
      </c>
      <c r="E339" s="143" t="s">
        <v>888</v>
      </c>
      <c r="F339" s="144" t="s">
        <v>889</v>
      </c>
      <c r="G339" s="145" t="s">
        <v>165</v>
      </c>
      <c r="H339" s="146">
        <v>9.36</v>
      </c>
      <c r="I339" s="147"/>
      <c r="J339" s="146">
        <f t="shared" ref="J339:J347" si="90">ROUND(I339*H339,3)</f>
        <v>0</v>
      </c>
      <c r="K339" s="148"/>
      <c r="L339" s="30"/>
      <c r="M339" s="149" t="s">
        <v>1</v>
      </c>
      <c r="N339" s="150" t="s">
        <v>41</v>
      </c>
      <c r="O339" s="56"/>
      <c r="P339" s="151">
        <f t="shared" ref="P339:P347" si="91">O339*H339</f>
        <v>0</v>
      </c>
      <c r="Q339" s="151">
        <v>1E-4</v>
      </c>
      <c r="R339" s="151">
        <f t="shared" ref="R339:R347" si="92">Q339*H339</f>
        <v>9.3599999999999998E-4</v>
      </c>
      <c r="S339" s="151">
        <v>0</v>
      </c>
      <c r="T339" s="152">
        <f t="shared" ref="T339:T347" si="93">S339*H339</f>
        <v>0</v>
      </c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R339" s="153" t="s">
        <v>195</v>
      </c>
      <c r="AT339" s="153" t="s">
        <v>130</v>
      </c>
      <c r="AU339" s="153" t="s">
        <v>135</v>
      </c>
      <c r="AY339" s="14" t="s">
        <v>127</v>
      </c>
      <c r="BE339" s="154">
        <f t="shared" ref="BE339:BE347" si="94">IF(N339="základná",J339,0)</f>
        <v>0</v>
      </c>
      <c r="BF339" s="154">
        <f t="shared" ref="BF339:BF347" si="95">IF(N339="znížená",J339,0)</f>
        <v>0</v>
      </c>
      <c r="BG339" s="154">
        <f t="shared" ref="BG339:BG347" si="96">IF(N339="zákl. prenesená",J339,0)</f>
        <v>0</v>
      </c>
      <c r="BH339" s="154">
        <f t="shared" ref="BH339:BH347" si="97">IF(N339="zníž. prenesená",J339,0)</f>
        <v>0</v>
      </c>
      <c r="BI339" s="154">
        <f t="shared" ref="BI339:BI347" si="98">IF(N339="nulová",J339,0)</f>
        <v>0</v>
      </c>
      <c r="BJ339" s="14" t="s">
        <v>135</v>
      </c>
      <c r="BK339" s="155">
        <f t="shared" ref="BK339:BK347" si="99">ROUND(I339*H339,3)</f>
        <v>0</v>
      </c>
      <c r="BL339" s="14" t="s">
        <v>195</v>
      </c>
      <c r="BM339" s="153" t="s">
        <v>890</v>
      </c>
    </row>
    <row r="340" spans="1:65" s="2" customFormat="1" ht="24.15" customHeight="1">
      <c r="A340" s="29"/>
      <c r="B340" s="141"/>
      <c r="C340" s="142" t="s">
        <v>891</v>
      </c>
      <c r="D340" s="142" t="s">
        <v>130</v>
      </c>
      <c r="E340" s="143" t="s">
        <v>892</v>
      </c>
      <c r="F340" s="144" t="s">
        <v>893</v>
      </c>
      <c r="G340" s="145" t="s">
        <v>165</v>
      </c>
      <c r="H340" s="146">
        <v>4.8099999999999996</v>
      </c>
      <c r="I340" s="147"/>
      <c r="J340" s="146">
        <f t="shared" si="90"/>
        <v>0</v>
      </c>
      <c r="K340" s="148"/>
      <c r="L340" s="30"/>
      <c r="M340" s="149" t="s">
        <v>1</v>
      </c>
      <c r="N340" s="150" t="s">
        <v>41</v>
      </c>
      <c r="O340" s="56"/>
      <c r="P340" s="151">
        <f t="shared" si="91"/>
        <v>0</v>
      </c>
      <c r="Q340" s="151">
        <v>6.9999999999999994E-5</v>
      </c>
      <c r="R340" s="151">
        <f t="shared" si="92"/>
        <v>3.3669999999999994E-4</v>
      </c>
      <c r="S340" s="151">
        <v>0</v>
      </c>
      <c r="T340" s="152">
        <f t="shared" si="93"/>
        <v>0</v>
      </c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R340" s="153" t="s">
        <v>195</v>
      </c>
      <c r="AT340" s="153" t="s">
        <v>130</v>
      </c>
      <c r="AU340" s="153" t="s">
        <v>135</v>
      </c>
      <c r="AY340" s="14" t="s">
        <v>127</v>
      </c>
      <c r="BE340" s="154">
        <f t="shared" si="94"/>
        <v>0</v>
      </c>
      <c r="BF340" s="154">
        <f t="shared" si="95"/>
        <v>0</v>
      </c>
      <c r="BG340" s="154">
        <f t="shared" si="96"/>
        <v>0</v>
      </c>
      <c r="BH340" s="154">
        <f t="shared" si="97"/>
        <v>0</v>
      </c>
      <c r="BI340" s="154">
        <f t="shared" si="98"/>
        <v>0</v>
      </c>
      <c r="BJ340" s="14" t="s">
        <v>135</v>
      </c>
      <c r="BK340" s="155">
        <f t="shared" si="99"/>
        <v>0</v>
      </c>
      <c r="BL340" s="14" t="s">
        <v>195</v>
      </c>
      <c r="BM340" s="153" t="s">
        <v>894</v>
      </c>
    </row>
    <row r="341" spans="1:65" s="2" customFormat="1" ht="21.75" customHeight="1">
      <c r="A341" s="29"/>
      <c r="B341" s="141"/>
      <c r="C341" s="142" t="s">
        <v>895</v>
      </c>
      <c r="D341" s="142" t="s">
        <v>130</v>
      </c>
      <c r="E341" s="143" t="s">
        <v>896</v>
      </c>
      <c r="F341" s="144" t="s">
        <v>897</v>
      </c>
      <c r="G341" s="145" t="s">
        <v>165</v>
      </c>
      <c r="H341" s="146">
        <v>345.27699999999999</v>
      </c>
      <c r="I341" s="147"/>
      <c r="J341" s="146">
        <f t="shared" si="90"/>
        <v>0</v>
      </c>
      <c r="K341" s="148"/>
      <c r="L341" s="30"/>
      <c r="M341" s="149" t="s">
        <v>1</v>
      </c>
      <c r="N341" s="150" t="s">
        <v>41</v>
      </c>
      <c r="O341" s="56"/>
      <c r="P341" s="151">
        <f t="shared" si="91"/>
        <v>0</v>
      </c>
      <c r="Q341" s="151">
        <v>4.0000000000000003E-5</v>
      </c>
      <c r="R341" s="151">
        <f t="shared" si="92"/>
        <v>1.381108E-2</v>
      </c>
      <c r="S341" s="151">
        <v>0</v>
      </c>
      <c r="T341" s="152">
        <f t="shared" si="93"/>
        <v>0</v>
      </c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R341" s="153" t="s">
        <v>195</v>
      </c>
      <c r="AT341" s="153" t="s">
        <v>130</v>
      </c>
      <c r="AU341" s="153" t="s">
        <v>135</v>
      </c>
      <c r="AY341" s="14" t="s">
        <v>127</v>
      </c>
      <c r="BE341" s="154">
        <f t="shared" si="94"/>
        <v>0</v>
      </c>
      <c r="BF341" s="154">
        <f t="shared" si="95"/>
        <v>0</v>
      </c>
      <c r="BG341" s="154">
        <f t="shared" si="96"/>
        <v>0</v>
      </c>
      <c r="BH341" s="154">
        <f t="shared" si="97"/>
        <v>0</v>
      </c>
      <c r="BI341" s="154">
        <f t="shared" si="98"/>
        <v>0</v>
      </c>
      <c r="BJ341" s="14" t="s">
        <v>135</v>
      </c>
      <c r="BK341" s="155">
        <f t="shared" si="99"/>
        <v>0</v>
      </c>
      <c r="BL341" s="14" t="s">
        <v>195</v>
      </c>
      <c r="BM341" s="153" t="s">
        <v>898</v>
      </c>
    </row>
    <row r="342" spans="1:65" s="2" customFormat="1" ht="24.15" customHeight="1">
      <c r="A342" s="29"/>
      <c r="B342" s="141"/>
      <c r="C342" s="171" t="s">
        <v>899</v>
      </c>
      <c r="D342" s="171" t="s">
        <v>130</v>
      </c>
      <c r="E342" s="172" t="s">
        <v>900</v>
      </c>
      <c r="F342" s="173" t="s">
        <v>1004</v>
      </c>
      <c r="G342" s="174" t="s">
        <v>147</v>
      </c>
      <c r="H342" s="175">
        <v>536.04999999999995</v>
      </c>
      <c r="I342" s="175"/>
      <c r="J342" s="175">
        <f t="shared" si="90"/>
        <v>0</v>
      </c>
      <c r="K342" s="148"/>
      <c r="L342" s="30"/>
      <c r="M342" s="149" t="s">
        <v>1</v>
      </c>
      <c r="N342" s="150" t="s">
        <v>41</v>
      </c>
      <c r="O342" s="56"/>
      <c r="P342" s="151">
        <f t="shared" si="91"/>
        <v>0</v>
      </c>
      <c r="Q342" s="151">
        <v>2.9999999999999997E-4</v>
      </c>
      <c r="R342" s="151">
        <f t="shared" si="92"/>
        <v>0.16081499999999999</v>
      </c>
      <c r="S342" s="151">
        <v>0</v>
      </c>
      <c r="T342" s="152">
        <f t="shared" si="93"/>
        <v>0</v>
      </c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R342" s="153" t="s">
        <v>195</v>
      </c>
      <c r="AT342" s="153" t="s">
        <v>130</v>
      </c>
      <c r="AU342" s="153" t="s">
        <v>135</v>
      </c>
      <c r="AY342" s="14" t="s">
        <v>127</v>
      </c>
      <c r="BE342" s="154">
        <f t="shared" si="94"/>
        <v>0</v>
      </c>
      <c r="BF342" s="154">
        <f t="shared" si="95"/>
        <v>0</v>
      </c>
      <c r="BG342" s="154">
        <f t="shared" si="96"/>
        <v>0</v>
      </c>
      <c r="BH342" s="154">
        <f t="shared" si="97"/>
        <v>0</v>
      </c>
      <c r="BI342" s="154">
        <f t="shared" si="98"/>
        <v>0</v>
      </c>
      <c r="BJ342" s="14" t="s">
        <v>135</v>
      </c>
      <c r="BK342" s="155">
        <f t="shared" si="99"/>
        <v>0</v>
      </c>
      <c r="BL342" s="14" t="s">
        <v>195</v>
      </c>
      <c r="BM342" s="153" t="s">
        <v>901</v>
      </c>
    </row>
    <row r="343" spans="1:65" s="2" customFormat="1" ht="16.5" customHeight="1">
      <c r="A343" s="29"/>
      <c r="B343" s="141"/>
      <c r="C343" s="156" t="s">
        <v>902</v>
      </c>
      <c r="D343" s="156" t="s">
        <v>205</v>
      </c>
      <c r="E343" s="157" t="s">
        <v>903</v>
      </c>
      <c r="F343" s="158" t="s">
        <v>904</v>
      </c>
      <c r="G343" s="159" t="s">
        <v>147</v>
      </c>
      <c r="H343" s="160">
        <v>617.23400000000004</v>
      </c>
      <c r="I343" s="161"/>
      <c r="J343" s="160">
        <f t="shared" si="90"/>
        <v>0</v>
      </c>
      <c r="K343" s="162"/>
      <c r="L343" s="163"/>
      <c r="M343" s="164" t="s">
        <v>1</v>
      </c>
      <c r="N343" s="165" t="s">
        <v>41</v>
      </c>
      <c r="O343" s="56"/>
      <c r="P343" s="151">
        <f t="shared" si="91"/>
        <v>0</v>
      </c>
      <c r="Q343" s="151">
        <v>5.0000000000000001E-4</v>
      </c>
      <c r="R343" s="151">
        <f t="shared" si="92"/>
        <v>0.30861700000000003</v>
      </c>
      <c r="S343" s="151">
        <v>0</v>
      </c>
      <c r="T343" s="152">
        <f t="shared" si="93"/>
        <v>0</v>
      </c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R343" s="153" t="s">
        <v>261</v>
      </c>
      <c r="AT343" s="153" t="s">
        <v>205</v>
      </c>
      <c r="AU343" s="153" t="s">
        <v>135</v>
      </c>
      <c r="AY343" s="14" t="s">
        <v>127</v>
      </c>
      <c r="BE343" s="154">
        <f t="shared" si="94"/>
        <v>0</v>
      </c>
      <c r="BF343" s="154">
        <f t="shared" si="95"/>
        <v>0</v>
      </c>
      <c r="BG343" s="154">
        <f t="shared" si="96"/>
        <v>0</v>
      </c>
      <c r="BH343" s="154">
        <f t="shared" si="97"/>
        <v>0</v>
      </c>
      <c r="BI343" s="154">
        <f t="shared" si="98"/>
        <v>0</v>
      </c>
      <c r="BJ343" s="14" t="s">
        <v>135</v>
      </c>
      <c r="BK343" s="155">
        <f t="shared" si="99"/>
        <v>0</v>
      </c>
      <c r="BL343" s="14" t="s">
        <v>195</v>
      </c>
      <c r="BM343" s="153" t="s">
        <v>905</v>
      </c>
    </row>
    <row r="344" spans="1:65" s="2" customFormat="1" ht="24.15" customHeight="1">
      <c r="A344" s="29"/>
      <c r="B344" s="141"/>
      <c r="C344" s="142" t="s">
        <v>906</v>
      </c>
      <c r="D344" s="142" t="s">
        <v>130</v>
      </c>
      <c r="E344" s="143" t="s">
        <v>907</v>
      </c>
      <c r="F344" s="144" t="s">
        <v>908</v>
      </c>
      <c r="G344" s="145" t="s">
        <v>147</v>
      </c>
      <c r="H344" s="146">
        <v>536.04999999999995</v>
      </c>
      <c r="I344" s="147"/>
      <c r="J344" s="146">
        <f t="shared" si="90"/>
        <v>0</v>
      </c>
      <c r="K344" s="148"/>
      <c r="L344" s="30"/>
      <c r="M344" s="149" t="s">
        <v>1</v>
      </c>
      <c r="N344" s="150" t="s">
        <v>41</v>
      </c>
      <c r="O344" s="56"/>
      <c r="P344" s="151">
        <f t="shared" si="91"/>
        <v>0</v>
      </c>
      <c r="Q344" s="151">
        <v>8.0000000000000007E-5</v>
      </c>
      <c r="R344" s="151">
        <f t="shared" si="92"/>
        <v>4.2883999999999999E-2</v>
      </c>
      <c r="S344" s="151">
        <v>0</v>
      </c>
      <c r="T344" s="152">
        <f t="shared" si="93"/>
        <v>0</v>
      </c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R344" s="153" t="s">
        <v>195</v>
      </c>
      <c r="AT344" s="153" t="s">
        <v>130</v>
      </c>
      <c r="AU344" s="153" t="s">
        <v>135</v>
      </c>
      <c r="AY344" s="14" t="s">
        <v>127</v>
      </c>
      <c r="BE344" s="154">
        <f t="shared" si="94"/>
        <v>0</v>
      </c>
      <c r="BF344" s="154">
        <f t="shared" si="95"/>
        <v>0</v>
      </c>
      <c r="BG344" s="154">
        <f t="shared" si="96"/>
        <v>0</v>
      </c>
      <c r="BH344" s="154">
        <f t="shared" si="97"/>
        <v>0</v>
      </c>
      <c r="BI344" s="154">
        <f t="shared" si="98"/>
        <v>0</v>
      </c>
      <c r="BJ344" s="14" t="s">
        <v>135</v>
      </c>
      <c r="BK344" s="155">
        <f t="shared" si="99"/>
        <v>0</v>
      </c>
      <c r="BL344" s="14" t="s">
        <v>195</v>
      </c>
      <c r="BM344" s="153" t="s">
        <v>909</v>
      </c>
    </row>
    <row r="345" spans="1:65" s="2" customFormat="1" ht="24.15" customHeight="1">
      <c r="A345" s="29"/>
      <c r="B345" s="141"/>
      <c r="C345" s="142" t="s">
        <v>910</v>
      </c>
      <c r="D345" s="142" t="s">
        <v>130</v>
      </c>
      <c r="E345" s="143" t="s">
        <v>911</v>
      </c>
      <c r="F345" s="144" t="s">
        <v>912</v>
      </c>
      <c r="G345" s="145" t="s">
        <v>400</v>
      </c>
      <c r="H345" s="147"/>
      <c r="I345" s="147"/>
      <c r="J345" s="146">
        <f t="shared" si="90"/>
        <v>0</v>
      </c>
      <c r="K345" s="148"/>
      <c r="L345" s="30"/>
      <c r="M345" s="149" t="s">
        <v>1</v>
      </c>
      <c r="N345" s="150" t="s">
        <v>41</v>
      </c>
      <c r="O345" s="56"/>
      <c r="P345" s="151">
        <f t="shared" si="91"/>
        <v>0</v>
      </c>
      <c r="Q345" s="151">
        <v>0</v>
      </c>
      <c r="R345" s="151">
        <f t="shared" si="92"/>
        <v>0</v>
      </c>
      <c r="S345" s="151">
        <v>0</v>
      </c>
      <c r="T345" s="152">
        <f t="shared" si="93"/>
        <v>0</v>
      </c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R345" s="153" t="s">
        <v>195</v>
      </c>
      <c r="AT345" s="153" t="s">
        <v>130</v>
      </c>
      <c r="AU345" s="153" t="s">
        <v>135</v>
      </c>
      <c r="AY345" s="14" t="s">
        <v>127</v>
      </c>
      <c r="BE345" s="154">
        <f t="shared" si="94"/>
        <v>0</v>
      </c>
      <c r="BF345" s="154">
        <f t="shared" si="95"/>
        <v>0</v>
      </c>
      <c r="BG345" s="154">
        <f t="shared" si="96"/>
        <v>0</v>
      </c>
      <c r="BH345" s="154">
        <f t="shared" si="97"/>
        <v>0</v>
      </c>
      <c r="BI345" s="154">
        <f t="shared" si="98"/>
        <v>0</v>
      </c>
      <c r="BJ345" s="14" t="s">
        <v>135</v>
      </c>
      <c r="BK345" s="155">
        <f t="shared" si="99"/>
        <v>0</v>
      </c>
      <c r="BL345" s="14" t="s">
        <v>195</v>
      </c>
      <c r="BM345" s="153" t="s">
        <v>913</v>
      </c>
    </row>
    <row r="346" spans="1:65" s="2" customFormat="1" ht="24.15" customHeight="1">
      <c r="A346" s="29"/>
      <c r="B346" s="141"/>
      <c r="C346" s="142" t="s">
        <v>914</v>
      </c>
      <c r="D346" s="142" t="s">
        <v>130</v>
      </c>
      <c r="E346" s="143" t="s">
        <v>915</v>
      </c>
      <c r="F346" s="144" t="s">
        <v>916</v>
      </c>
      <c r="G346" s="145" t="s">
        <v>400</v>
      </c>
      <c r="H346" s="147"/>
      <c r="I346" s="147"/>
      <c r="J346" s="146">
        <f t="shared" si="90"/>
        <v>0</v>
      </c>
      <c r="K346" s="148"/>
      <c r="L346" s="30"/>
      <c r="M346" s="149" t="s">
        <v>1</v>
      </c>
      <c r="N346" s="150" t="s">
        <v>41</v>
      </c>
      <c r="O346" s="56"/>
      <c r="P346" s="151">
        <f t="shared" si="91"/>
        <v>0</v>
      </c>
      <c r="Q346" s="151">
        <v>0</v>
      </c>
      <c r="R346" s="151">
        <f t="shared" si="92"/>
        <v>0</v>
      </c>
      <c r="S346" s="151">
        <v>0</v>
      </c>
      <c r="T346" s="152">
        <f t="shared" si="93"/>
        <v>0</v>
      </c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R346" s="153" t="s">
        <v>195</v>
      </c>
      <c r="AT346" s="153" t="s">
        <v>130</v>
      </c>
      <c r="AU346" s="153" t="s">
        <v>135</v>
      </c>
      <c r="AY346" s="14" t="s">
        <v>127</v>
      </c>
      <c r="BE346" s="154">
        <f t="shared" si="94"/>
        <v>0</v>
      </c>
      <c r="BF346" s="154">
        <f t="shared" si="95"/>
        <v>0</v>
      </c>
      <c r="BG346" s="154">
        <f t="shared" si="96"/>
        <v>0</v>
      </c>
      <c r="BH346" s="154">
        <f t="shared" si="97"/>
        <v>0</v>
      </c>
      <c r="BI346" s="154">
        <f t="shared" si="98"/>
        <v>0</v>
      </c>
      <c r="BJ346" s="14" t="s">
        <v>135</v>
      </c>
      <c r="BK346" s="155">
        <f t="shared" si="99"/>
        <v>0</v>
      </c>
      <c r="BL346" s="14" t="s">
        <v>195</v>
      </c>
      <c r="BM346" s="153" t="s">
        <v>917</v>
      </c>
    </row>
    <row r="347" spans="1:65" s="2" customFormat="1" ht="24.15" customHeight="1">
      <c r="A347" s="29"/>
      <c r="B347" s="141"/>
      <c r="C347" s="142" t="s">
        <v>918</v>
      </c>
      <c r="D347" s="142" t="s">
        <v>130</v>
      </c>
      <c r="E347" s="143" t="s">
        <v>919</v>
      </c>
      <c r="F347" s="144" t="s">
        <v>920</v>
      </c>
      <c r="G347" s="145" t="s">
        <v>400</v>
      </c>
      <c r="H347" s="147"/>
      <c r="I347" s="147"/>
      <c r="J347" s="146">
        <f t="shared" si="90"/>
        <v>0</v>
      </c>
      <c r="K347" s="148"/>
      <c r="L347" s="30"/>
      <c r="M347" s="149" t="s">
        <v>1</v>
      </c>
      <c r="N347" s="150" t="s">
        <v>41</v>
      </c>
      <c r="O347" s="56"/>
      <c r="P347" s="151">
        <f t="shared" si="91"/>
        <v>0</v>
      </c>
      <c r="Q347" s="151">
        <v>0</v>
      </c>
      <c r="R347" s="151">
        <f t="shared" si="92"/>
        <v>0</v>
      </c>
      <c r="S347" s="151">
        <v>0</v>
      </c>
      <c r="T347" s="152">
        <f t="shared" si="93"/>
        <v>0</v>
      </c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R347" s="153" t="s">
        <v>195</v>
      </c>
      <c r="AT347" s="153" t="s">
        <v>130</v>
      </c>
      <c r="AU347" s="153" t="s">
        <v>135</v>
      </c>
      <c r="AY347" s="14" t="s">
        <v>127</v>
      </c>
      <c r="BE347" s="154">
        <f t="shared" si="94"/>
        <v>0</v>
      </c>
      <c r="BF347" s="154">
        <f t="shared" si="95"/>
        <v>0</v>
      </c>
      <c r="BG347" s="154">
        <f t="shared" si="96"/>
        <v>0</v>
      </c>
      <c r="BH347" s="154">
        <f t="shared" si="97"/>
        <v>0</v>
      </c>
      <c r="BI347" s="154">
        <f t="shared" si="98"/>
        <v>0</v>
      </c>
      <c r="BJ347" s="14" t="s">
        <v>135</v>
      </c>
      <c r="BK347" s="155">
        <f t="shared" si="99"/>
        <v>0</v>
      </c>
      <c r="BL347" s="14" t="s">
        <v>195</v>
      </c>
      <c r="BM347" s="153" t="s">
        <v>921</v>
      </c>
    </row>
    <row r="348" spans="1:65" s="12" customFormat="1" ht="22.95" customHeight="1">
      <c r="B348" s="128"/>
      <c r="D348" s="129" t="s">
        <v>74</v>
      </c>
      <c r="E348" s="139" t="s">
        <v>922</v>
      </c>
      <c r="F348" s="139" t="s">
        <v>923</v>
      </c>
      <c r="I348" s="131"/>
      <c r="J348" s="140">
        <f>BK348</f>
        <v>0</v>
      </c>
      <c r="L348" s="128"/>
      <c r="M348" s="133"/>
      <c r="N348" s="134"/>
      <c r="O348" s="134"/>
      <c r="P348" s="135">
        <f>SUM(P349:P352)</f>
        <v>0</v>
      </c>
      <c r="Q348" s="134"/>
      <c r="R348" s="135">
        <f>SUM(R349:R352)</f>
        <v>3.3632790000000004</v>
      </c>
      <c r="S348" s="134"/>
      <c r="T348" s="136">
        <f>SUM(T349:T352)</f>
        <v>0</v>
      </c>
      <c r="AR348" s="129" t="s">
        <v>135</v>
      </c>
      <c r="AT348" s="137" t="s">
        <v>74</v>
      </c>
      <c r="AU348" s="137" t="s">
        <v>80</v>
      </c>
      <c r="AY348" s="129" t="s">
        <v>127</v>
      </c>
      <c r="BK348" s="138">
        <f>SUM(BK349:BK352)</f>
        <v>0</v>
      </c>
    </row>
    <row r="349" spans="1:65" s="2" customFormat="1" ht="24.15" customHeight="1">
      <c r="A349" s="29"/>
      <c r="B349" s="141"/>
      <c r="C349" s="142" t="s">
        <v>924</v>
      </c>
      <c r="D349" s="142" t="s">
        <v>130</v>
      </c>
      <c r="E349" s="143" t="s">
        <v>925</v>
      </c>
      <c r="F349" s="144" t="s">
        <v>926</v>
      </c>
      <c r="G349" s="145" t="s">
        <v>147</v>
      </c>
      <c r="H349" s="146">
        <v>88.194000000000003</v>
      </c>
      <c r="I349" s="147"/>
      <c r="J349" s="146">
        <f>ROUND(I349*H349,3)</f>
        <v>0</v>
      </c>
      <c r="K349" s="148"/>
      <c r="L349" s="30"/>
      <c r="M349" s="149" t="s">
        <v>1</v>
      </c>
      <c r="N349" s="150" t="s">
        <v>41</v>
      </c>
      <c r="O349" s="56"/>
      <c r="P349" s="151">
        <f>O349*H349</f>
        <v>0</v>
      </c>
      <c r="Q349" s="151">
        <v>3.3500000000000001E-3</v>
      </c>
      <c r="R349" s="151">
        <f>Q349*H349</f>
        <v>0.29544990000000004</v>
      </c>
      <c r="S349" s="151">
        <v>0</v>
      </c>
      <c r="T349" s="152">
        <f>S349*H349</f>
        <v>0</v>
      </c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R349" s="153" t="s">
        <v>195</v>
      </c>
      <c r="AT349" s="153" t="s">
        <v>130</v>
      </c>
      <c r="AU349" s="153" t="s">
        <v>135</v>
      </c>
      <c r="AY349" s="14" t="s">
        <v>127</v>
      </c>
      <c r="BE349" s="154">
        <f>IF(N349="základná",J349,0)</f>
        <v>0</v>
      </c>
      <c r="BF349" s="154">
        <f>IF(N349="znížená",J349,0)</f>
        <v>0</v>
      </c>
      <c r="BG349" s="154">
        <f>IF(N349="zákl. prenesená",J349,0)</f>
        <v>0</v>
      </c>
      <c r="BH349" s="154">
        <f>IF(N349="zníž. prenesená",J349,0)</f>
        <v>0</v>
      </c>
      <c r="BI349" s="154">
        <f>IF(N349="nulová",J349,0)</f>
        <v>0</v>
      </c>
      <c r="BJ349" s="14" t="s">
        <v>135</v>
      </c>
      <c r="BK349" s="155">
        <f>ROUND(I349*H349,3)</f>
        <v>0</v>
      </c>
      <c r="BL349" s="14" t="s">
        <v>195</v>
      </c>
      <c r="BM349" s="153" t="s">
        <v>927</v>
      </c>
    </row>
    <row r="350" spans="1:65" s="2" customFormat="1" ht="24.15" customHeight="1">
      <c r="A350" s="29"/>
      <c r="B350" s="141"/>
      <c r="C350" s="156" t="s">
        <v>928</v>
      </c>
      <c r="D350" s="156" t="s">
        <v>205</v>
      </c>
      <c r="E350" s="157" t="s">
        <v>929</v>
      </c>
      <c r="F350" s="158" t="s">
        <v>930</v>
      </c>
      <c r="G350" s="159" t="s">
        <v>147</v>
      </c>
      <c r="H350" s="160">
        <v>138.49600000000001</v>
      </c>
      <c r="I350" s="161"/>
      <c r="J350" s="160">
        <f>ROUND(I350*H350,3)</f>
        <v>0</v>
      </c>
      <c r="K350" s="162"/>
      <c r="L350" s="163"/>
      <c r="M350" s="164" t="s">
        <v>1</v>
      </c>
      <c r="N350" s="165" t="s">
        <v>41</v>
      </c>
      <c r="O350" s="56"/>
      <c r="P350" s="151">
        <f>O350*H350</f>
        <v>0</v>
      </c>
      <c r="Q350" s="151">
        <v>2.1000000000000001E-2</v>
      </c>
      <c r="R350" s="151">
        <f>Q350*H350</f>
        <v>2.9084160000000003</v>
      </c>
      <c r="S350" s="151">
        <v>0</v>
      </c>
      <c r="T350" s="152">
        <f>S350*H350</f>
        <v>0</v>
      </c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R350" s="153" t="s">
        <v>261</v>
      </c>
      <c r="AT350" s="153" t="s">
        <v>205</v>
      </c>
      <c r="AU350" s="153" t="s">
        <v>135</v>
      </c>
      <c r="AY350" s="14" t="s">
        <v>127</v>
      </c>
      <c r="BE350" s="154">
        <f>IF(N350="základná",J350,0)</f>
        <v>0</v>
      </c>
      <c r="BF350" s="154">
        <f>IF(N350="znížená",J350,0)</f>
        <v>0</v>
      </c>
      <c r="BG350" s="154">
        <f>IF(N350="zákl. prenesená",J350,0)</f>
        <v>0</v>
      </c>
      <c r="BH350" s="154">
        <f>IF(N350="zníž. prenesená",J350,0)</f>
        <v>0</v>
      </c>
      <c r="BI350" s="154">
        <f>IF(N350="nulová",J350,0)</f>
        <v>0</v>
      </c>
      <c r="BJ350" s="14" t="s">
        <v>135</v>
      </c>
      <c r="BK350" s="155">
        <f>ROUND(I350*H350,3)</f>
        <v>0</v>
      </c>
      <c r="BL350" s="14" t="s">
        <v>195</v>
      </c>
      <c r="BM350" s="153" t="s">
        <v>931</v>
      </c>
    </row>
    <row r="351" spans="1:65" s="2" customFormat="1" ht="33" customHeight="1">
      <c r="A351" s="29"/>
      <c r="B351" s="141"/>
      <c r="C351" s="142" t="s">
        <v>932</v>
      </c>
      <c r="D351" s="142" t="s">
        <v>130</v>
      </c>
      <c r="E351" s="143" t="s">
        <v>933</v>
      </c>
      <c r="F351" s="144" t="s">
        <v>934</v>
      </c>
      <c r="G351" s="145" t="s">
        <v>147</v>
      </c>
      <c r="H351" s="146">
        <v>47.585999999999999</v>
      </c>
      <c r="I351" s="147"/>
      <c r="J351" s="146">
        <f>ROUND(I351*H351,3)</f>
        <v>0</v>
      </c>
      <c r="K351" s="148"/>
      <c r="L351" s="30"/>
      <c r="M351" s="149" t="s">
        <v>1</v>
      </c>
      <c r="N351" s="150" t="s">
        <v>41</v>
      </c>
      <c r="O351" s="56"/>
      <c r="P351" s="151">
        <f>O351*H351</f>
        <v>0</v>
      </c>
      <c r="Q351" s="151">
        <v>3.3500000000000001E-3</v>
      </c>
      <c r="R351" s="151">
        <f>Q351*H351</f>
        <v>0.1594131</v>
      </c>
      <c r="S351" s="151">
        <v>0</v>
      </c>
      <c r="T351" s="152">
        <f>S351*H351</f>
        <v>0</v>
      </c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R351" s="153" t="s">
        <v>195</v>
      </c>
      <c r="AT351" s="153" t="s">
        <v>130</v>
      </c>
      <c r="AU351" s="153" t="s">
        <v>135</v>
      </c>
      <c r="AY351" s="14" t="s">
        <v>127</v>
      </c>
      <c r="BE351" s="154">
        <f>IF(N351="základná",J351,0)</f>
        <v>0</v>
      </c>
      <c r="BF351" s="154">
        <f>IF(N351="znížená",J351,0)</f>
        <v>0</v>
      </c>
      <c r="BG351" s="154">
        <f>IF(N351="zákl. prenesená",J351,0)</f>
        <v>0</v>
      </c>
      <c r="BH351" s="154">
        <f>IF(N351="zníž. prenesená",J351,0)</f>
        <v>0</v>
      </c>
      <c r="BI351" s="154">
        <f>IF(N351="nulová",J351,0)</f>
        <v>0</v>
      </c>
      <c r="BJ351" s="14" t="s">
        <v>135</v>
      </c>
      <c r="BK351" s="155">
        <f>ROUND(I351*H351,3)</f>
        <v>0</v>
      </c>
      <c r="BL351" s="14" t="s">
        <v>195</v>
      </c>
      <c r="BM351" s="153" t="s">
        <v>935</v>
      </c>
    </row>
    <row r="352" spans="1:65" s="2" customFormat="1" ht="24.15" customHeight="1">
      <c r="A352" s="29"/>
      <c r="B352" s="141"/>
      <c r="C352" s="142" t="s">
        <v>936</v>
      </c>
      <c r="D352" s="142" t="s">
        <v>130</v>
      </c>
      <c r="E352" s="143" t="s">
        <v>937</v>
      </c>
      <c r="F352" s="144" t="s">
        <v>938</v>
      </c>
      <c r="G352" s="145" t="s">
        <v>143</v>
      </c>
      <c r="H352" s="146">
        <v>3.363</v>
      </c>
      <c r="I352" s="147"/>
      <c r="J352" s="146">
        <f>ROUND(I352*H352,3)</f>
        <v>0</v>
      </c>
      <c r="K352" s="148"/>
      <c r="L352" s="30"/>
      <c r="M352" s="149" t="s">
        <v>1</v>
      </c>
      <c r="N352" s="150" t="s">
        <v>41</v>
      </c>
      <c r="O352" s="56"/>
      <c r="P352" s="151">
        <f>O352*H352</f>
        <v>0</v>
      </c>
      <c r="Q352" s="151">
        <v>0</v>
      </c>
      <c r="R352" s="151">
        <f>Q352*H352</f>
        <v>0</v>
      </c>
      <c r="S352" s="151">
        <v>0</v>
      </c>
      <c r="T352" s="152">
        <f>S352*H352</f>
        <v>0</v>
      </c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R352" s="153" t="s">
        <v>195</v>
      </c>
      <c r="AT352" s="153" t="s">
        <v>130</v>
      </c>
      <c r="AU352" s="153" t="s">
        <v>135</v>
      </c>
      <c r="AY352" s="14" t="s">
        <v>127</v>
      </c>
      <c r="BE352" s="154">
        <f>IF(N352="základná",J352,0)</f>
        <v>0</v>
      </c>
      <c r="BF352" s="154">
        <f>IF(N352="znížená",J352,0)</f>
        <v>0</v>
      </c>
      <c r="BG352" s="154">
        <f>IF(N352="zákl. prenesená",J352,0)</f>
        <v>0</v>
      </c>
      <c r="BH352" s="154">
        <f>IF(N352="zníž. prenesená",J352,0)</f>
        <v>0</v>
      </c>
      <c r="BI352" s="154">
        <f>IF(N352="nulová",J352,0)</f>
        <v>0</v>
      </c>
      <c r="BJ352" s="14" t="s">
        <v>135</v>
      </c>
      <c r="BK352" s="155">
        <f>ROUND(I352*H352,3)</f>
        <v>0</v>
      </c>
      <c r="BL352" s="14" t="s">
        <v>195</v>
      </c>
      <c r="BM352" s="153" t="s">
        <v>939</v>
      </c>
    </row>
    <row r="353" spans="1:65" s="12" customFormat="1" ht="22.95" customHeight="1">
      <c r="B353" s="128"/>
      <c r="D353" s="129" t="s">
        <v>74</v>
      </c>
      <c r="E353" s="139" t="s">
        <v>940</v>
      </c>
      <c r="F353" s="139" t="s">
        <v>941</v>
      </c>
      <c r="I353" s="131"/>
      <c r="J353" s="140">
        <f>BK353</f>
        <v>0</v>
      </c>
      <c r="L353" s="128"/>
      <c r="M353" s="133"/>
      <c r="N353" s="134"/>
      <c r="O353" s="134"/>
      <c r="P353" s="135">
        <f>SUM(P354:P357)</f>
        <v>0</v>
      </c>
      <c r="Q353" s="134"/>
      <c r="R353" s="135">
        <f>SUM(R354:R357)</f>
        <v>0.41629867000000004</v>
      </c>
      <c r="S353" s="134"/>
      <c r="T353" s="136">
        <f>SUM(T354:T357)</f>
        <v>0</v>
      </c>
      <c r="AR353" s="129" t="s">
        <v>135</v>
      </c>
      <c r="AT353" s="137" t="s">
        <v>74</v>
      </c>
      <c r="AU353" s="137" t="s">
        <v>80</v>
      </c>
      <c r="AY353" s="129" t="s">
        <v>127</v>
      </c>
      <c r="BK353" s="138">
        <f>SUM(BK354:BK357)</f>
        <v>0</v>
      </c>
    </row>
    <row r="354" spans="1:65" s="2" customFormat="1" ht="37.950000000000003" customHeight="1">
      <c r="A354" s="29"/>
      <c r="B354" s="141"/>
      <c r="C354" s="142" t="s">
        <v>942</v>
      </c>
      <c r="D354" s="142" t="s">
        <v>130</v>
      </c>
      <c r="E354" s="143" t="s">
        <v>943</v>
      </c>
      <c r="F354" s="144" t="s">
        <v>944</v>
      </c>
      <c r="G354" s="145" t="s">
        <v>147</v>
      </c>
      <c r="H354" s="146">
        <v>1218.5360000000001</v>
      </c>
      <c r="I354" s="147"/>
      <c r="J354" s="146">
        <f>ROUND(I354*H354,3)</f>
        <v>0</v>
      </c>
      <c r="K354" s="148"/>
      <c r="L354" s="30"/>
      <c r="M354" s="149" t="s">
        <v>1</v>
      </c>
      <c r="N354" s="150" t="s">
        <v>41</v>
      </c>
      <c r="O354" s="56"/>
      <c r="P354" s="151">
        <f>O354*H354</f>
        <v>0</v>
      </c>
      <c r="Q354" s="151">
        <v>2.2000000000000001E-4</v>
      </c>
      <c r="R354" s="151">
        <f>Q354*H354</f>
        <v>0.26807792000000003</v>
      </c>
      <c r="S354" s="151">
        <v>0</v>
      </c>
      <c r="T354" s="152">
        <f>S354*H354</f>
        <v>0</v>
      </c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R354" s="153" t="s">
        <v>195</v>
      </c>
      <c r="AT354" s="153" t="s">
        <v>130</v>
      </c>
      <c r="AU354" s="153" t="s">
        <v>135</v>
      </c>
      <c r="AY354" s="14" t="s">
        <v>127</v>
      </c>
      <c r="BE354" s="154">
        <f>IF(N354="základná",J354,0)</f>
        <v>0</v>
      </c>
      <c r="BF354" s="154">
        <f>IF(N354="znížená",J354,0)</f>
        <v>0</v>
      </c>
      <c r="BG354" s="154">
        <f>IF(N354="zákl. prenesená",J354,0)</f>
        <v>0</v>
      </c>
      <c r="BH354" s="154">
        <f>IF(N354="zníž. prenesená",J354,0)</f>
        <v>0</v>
      </c>
      <c r="BI354" s="154">
        <f>IF(N354="nulová",J354,0)</f>
        <v>0</v>
      </c>
      <c r="BJ354" s="14" t="s">
        <v>135</v>
      </c>
      <c r="BK354" s="155">
        <f>ROUND(I354*H354,3)</f>
        <v>0</v>
      </c>
      <c r="BL354" s="14" t="s">
        <v>195</v>
      </c>
      <c r="BM354" s="153" t="s">
        <v>945</v>
      </c>
    </row>
    <row r="355" spans="1:65" s="2" customFormat="1" ht="24.15" customHeight="1">
      <c r="A355" s="29"/>
      <c r="B355" s="141"/>
      <c r="C355" s="142" t="s">
        <v>946</v>
      </c>
      <c r="D355" s="142" t="s">
        <v>130</v>
      </c>
      <c r="E355" s="143" t="s">
        <v>947</v>
      </c>
      <c r="F355" s="144" t="s">
        <v>948</v>
      </c>
      <c r="G355" s="145" t="s">
        <v>147</v>
      </c>
      <c r="H355" s="146">
        <v>1218.5360000000001</v>
      </c>
      <c r="I355" s="147"/>
      <c r="J355" s="146">
        <f>ROUND(I355*H355,3)</f>
        <v>0</v>
      </c>
      <c r="K355" s="148"/>
      <c r="L355" s="30"/>
      <c r="M355" s="149" t="s">
        <v>1</v>
      </c>
      <c r="N355" s="150" t="s">
        <v>41</v>
      </c>
      <c r="O355" s="56"/>
      <c r="P355" s="151">
        <f>O355*H355</f>
        <v>0</v>
      </c>
      <c r="Q355" s="151">
        <v>1E-4</v>
      </c>
      <c r="R355" s="151">
        <f>Q355*H355</f>
        <v>0.12185360000000001</v>
      </c>
      <c r="S355" s="151">
        <v>0</v>
      </c>
      <c r="T355" s="152">
        <f>S355*H355</f>
        <v>0</v>
      </c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R355" s="153" t="s">
        <v>195</v>
      </c>
      <c r="AT355" s="153" t="s">
        <v>130</v>
      </c>
      <c r="AU355" s="153" t="s">
        <v>135</v>
      </c>
      <c r="AY355" s="14" t="s">
        <v>127</v>
      </c>
      <c r="BE355" s="154">
        <f>IF(N355="základná",J355,0)</f>
        <v>0</v>
      </c>
      <c r="BF355" s="154">
        <f>IF(N355="znížená",J355,0)</f>
        <v>0</v>
      </c>
      <c r="BG355" s="154">
        <f>IF(N355="zákl. prenesená",J355,0)</f>
        <v>0</v>
      </c>
      <c r="BH355" s="154">
        <f>IF(N355="zníž. prenesená",J355,0)</f>
        <v>0</v>
      </c>
      <c r="BI355" s="154">
        <f>IF(N355="nulová",J355,0)</f>
        <v>0</v>
      </c>
      <c r="BJ355" s="14" t="s">
        <v>135</v>
      </c>
      <c r="BK355" s="155">
        <f>ROUND(I355*H355,3)</f>
        <v>0</v>
      </c>
      <c r="BL355" s="14" t="s">
        <v>195</v>
      </c>
      <c r="BM355" s="153" t="s">
        <v>949</v>
      </c>
    </row>
    <row r="356" spans="1:65" s="2" customFormat="1" ht="24.15" customHeight="1">
      <c r="A356" s="29"/>
      <c r="B356" s="141"/>
      <c r="C356" s="142" t="s">
        <v>950</v>
      </c>
      <c r="D356" s="142" t="s">
        <v>130</v>
      </c>
      <c r="E356" s="143" t="s">
        <v>951</v>
      </c>
      <c r="F356" s="144" t="s">
        <v>952</v>
      </c>
      <c r="G356" s="145" t="s">
        <v>147</v>
      </c>
      <c r="H356" s="146">
        <v>175.78100000000001</v>
      </c>
      <c r="I356" s="147"/>
      <c r="J356" s="146">
        <f>ROUND(I356*H356,3)</f>
        <v>0</v>
      </c>
      <c r="K356" s="148"/>
      <c r="L356" s="30"/>
      <c r="M356" s="149" t="s">
        <v>1</v>
      </c>
      <c r="N356" s="150" t="s">
        <v>41</v>
      </c>
      <c r="O356" s="56"/>
      <c r="P356" s="151">
        <f>O356*H356</f>
        <v>0</v>
      </c>
      <c r="Q356" s="151">
        <v>1.4999999999999999E-4</v>
      </c>
      <c r="R356" s="151">
        <f>Q356*H356</f>
        <v>2.6367149999999999E-2</v>
      </c>
      <c r="S356" s="151">
        <v>0</v>
      </c>
      <c r="T356" s="152">
        <f>S356*H356</f>
        <v>0</v>
      </c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R356" s="153" t="s">
        <v>195</v>
      </c>
      <c r="AT356" s="153" t="s">
        <v>130</v>
      </c>
      <c r="AU356" s="153" t="s">
        <v>135</v>
      </c>
      <c r="AY356" s="14" t="s">
        <v>127</v>
      </c>
      <c r="BE356" s="154">
        <f>IF(N356="základná",J356,0)</f>
        <v>0</v>
      </c>
      <c r="BF356" s="154">
        <f>IF(N356="znížená",J356,0)</f>
        <v>0</v>
      </c>
      <c r="BG356" s="154">
        <f>IF(N356="zákl. prenesená",J356,0)</f>
        <v>0</v>
      </c>
      <c r="BH356" s="154">
        <f>IF(N356="zníž. prenesená",J356,0)</f>
        <v>0</v>
      </c>
      <c r="BI356" s="154">
        <f>IF(N356="nulová",J356,0)</f>
        <v>0</v>
      </c>
      <c r="BJ356" s="14" t="s">
        <v>135</v>
      </c>
      <c r="BK356" s="155">
        <f>ROUND(I356*H356,3)</f>
        <v>0</v>
      </c>
      <c r="BL356" s="14" t="s">
        <v>195</v>
      </c>
      <c r="BM356" s="153" t="s">
        <v>953</v>
      </c>
    </row>
    <row r="357" spans="1:65" s="2" customFormat="1" ht="16.5" customHeight="1">
      <c r="A357" s="29"/>
      <c r="B357" s="141"/>
      <c r="C357" s="156" t="s">
        <v>954</v>
      </c>
      <c r="D357" s="156" t="s">
        <v>205</v>
      </c>
      <c r="E357" s="157" t="s">
        <v>955</v>
      </c>
      <c r="F357" s="158" t="s">
        <v>956</v>
      </c>
      <c r="G357" s="159" t="s">
        <v>202</v>
      </c>
      <c r="H357" s="160">
        <v>4</v>
      </c>
      <c r="I357" s="161"/>
      <c r="J357" s="160">
        <f>ROUND(I357*H357,3)</f>
        <v>0</v>
      </c>
      <c r="K357" s="162"/>
      <c r="L357" s="163"/>
      <c r="M357" s="164" t="s">
        <v>1</v>
      </c>
      <c r="N357" s="165" t="s">
        <v>41</v>
      </c>
      <c r="O357" s="56"/>
      <c r="P357" s="151">
        <f>O357*H357</f>
        <v>0</v>
      </c>
      <c r="Q357" s="151">
        <v>0</v>
      </c>
      <c r="R357" s="151">
        <f>Q357*H357</f>
        <v>0</v>
      </c>
      <c r="S357" s="151">
        <v>0</v>
      </c>
      <c r="T357" s="152">
        <f>S357*H357</f>
        <v>0</v>
      </c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R357" s="153" t="s">
        <v>261</v>
      </c>
      <c r="AT357" s="153" t="s">
        <v>205</v>
      </c>
      <c r="AU357" s="153" t="s">
        <v>135</v>
      </c>
      <c r="AY357" s="14" t="s">
        <v>127</v>
      </c>
      <c r="BE357" s="154">
        <f>IF(N357="základná",J357,0)</f>
        <v>0</v>
      </c>
      <c r="BF357" s="154">
        <f>IF(N357="znížená",J357,0)</f>
        <v>0</v>
      </c>
      <c r="BG357" s="154">
        <f>IF(N357="zákl. prenesená",J357,0)</f>
        <v>0</v>
      </c>
      <c r="BH357" s="154">
        <f>IF(N357="zníž. prenesená",J357,0)</f>
        <v>0</v>
      </c>
      <c r="BI357" s="154">
        <f>IF(N357="nulová",J357,0)</f>
        <v>0</v>
      </c>
      <c r="BJ357" s="14" t="s">
        <v>135</v>
      </c>
      <c r="BK357" s="155">
        <f>ROUND(I357*H357,3)</f>
        <v>0</v>
      </c>
      <c r="BL357" s="14" t="s">
        <v>195</v>
      </c>
      <c r="BM357" s="153" t="s">
        <v>957</v>
      </c>
    </row>
    <row r="358" spans="1:65" s="12" customFormat="1" ht="25.95" customHeight="1">
      <c r="B358" s="128"/>
      <c r="D358" s="129" t="s">
        <v>74</v>
      </c>
      <c r="E358" s="130" t="s">
        <v>205</v>
      </c>
      <c r="F358" s="130" t="s">
        <v>958</v>
      </c>
      <c r="I358" s="131"/>
      <c r="J358" s="132">
        <f>BK358</f>
        <v>0</v>
      </c>
      <c r="L358" s="128"/>
      <c r="M358" s="133"/>
      <c r="N358" s="134"/>
      <c r="O358" s="134"/>
      <c r="P358" s="135">
        <f>P359+P362</f>
        <v>0</v>
      </c>
      <c r="Q358" s="134"/>
      <c r="R358" s="135">
        <f>R359+R362</f>
        <v>0</v>
      </c>
      <c r="S358" s="134"/>
      <c r="T358" s="136">
        <f>T359+T362</f>
        <v>0</v>
      </c>
      <c r="AR358" s="129" t="s">
        <v>128</v>
      </c>
      <c r="AT358" s="137" t="s">
        <v>74</v>
      </c>
      <c r="AU358" s="137" t="s">
        <v>75</v>
      </c>
      <c r="AY358" s="129" t="s">
        <v>127</v>
      </c>
      <c r="BK358" s="138">
        <f>BK359+BK362</f>
        <v>0</v>
      </c>
    </row>
    <row r="359" spans="1:65" s="12" customFormat="1" ht="22.95" customHeight="1">
      <c r="B359" s="128"/>
      <c r="D359" s="129" t="s">
        <v>74</v>
      </c>
      <c r="E359" s="139" t="s">
        <v>959</v>
      </c>
      <c r="F359" s="139" t="s">
        <v>960</v>
      </c>
      <c r="I359" s="131"/>
      <c r="J359" s="140">
        <f>BK359</f>
        <v>0</v>
      </c>
      <c r="L359" s="128"/>
      <c r="M359" s="133"/>
      <c r="N359" s="134"/>
      <c r="O359" s="134"/>
      <c r="P359" s="135">
        <f>SUM(P360:P361)</f>
        <v>0</v>
      </c>
      <c r="Q359" s="134"/>
      <c r="R359" s="135">
        <f>SUM(R360:R361)</f>
        <v>0</v>
      </c>
      <c r="S359" s="134"/>
      <c r="T359" s="136">
        <f>SUM(T360:T361)</f>
        <v>0</v>
      </c>
      <c r="AR359" s="129" t="s">
        <v>128</v>
      </c>
      <c r="AT359" s="137" t="s">
        <v>74</v>
      </c>
      <c r="AU359" s="137" t="s">
        <v>80</v>
      </c>
      <c r="AY359" s="129" t="s">
        <v>127</v>
      </c>
      <c r="BK359" s="138">
        <f>SUM(BK360:BK361)</f>
        <v>0</v>
      </c>
    </row>
    <row r="360" spans="1:65" s="2" customFormat="1" ht="24.15" customHeight="1">
      <c r="A360" s="29"/>
      <c r="B360" s="141"/>
      <c r="C360" s="142" t="s">
        <v>961</v>
      </c>
      <c r="D360" s="142" t="s">
        <v>130</v>
      </c>
      <c r="E360" s="143" t="s">
        <v>962</v>
      </c>
      <c r="F360" s="144" t="s">
        <v>963</v>
      </c>
      <c r="G360" s="145" t="s">
        <v>464</v>
      </c>
      <c r="H360" s="146">
        <v>1</v>
      </c>
      <c r="I360" s="147"/>
      <c r="J360" s="146">
        <f>ROUND(I360*H360,3)</f>
        <v>0</v>
      </c>
      <c r="K360" s="148"/>
      <c r="L360" s="30"/>
      <c r="M360" s="149" t="s">
        <v>1</v>
      </c>
      <c r="N360" s="150" t="s">
        <v>41</v>
      </c>
      <c r="O360" s="56"/>
      <c r="P360" s="151">
        <f>O360*H360</f>
        <v>0</v>
      </c>
      <c r="Q360" s="151">
        <v>0</v>
      </c>
      <c r="R360" s="151">
        <f>Q360*H360</f>
        <v>0</v>
      </c>
      <c r="S360" s="151">
        <v>0</v>
      </c>
      <c r="T360" s="152">
        <f>S360*H360</f>
        <v>0</v>
      </c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R360" s="153" t="s">
        <v>393</v>
      </c>
      <c r="AT360" s="153" t="s">
        <v>130</v>
      </c>
      <c r="AU360" s="153" t="s">
        <v>135</v>
      </c>
      <c r="AY360" s="14" t="s">
        <v>127</v>
      </c>
      <c r="BE360" s="154">
        <f>IF(N360="základná",J360,0)</f>
        <v>0</v>
      </c>
      <c r="BF360" s="154">
        <f>IF(N360="znížená",J360,0)</f>
        <v>0</v>
      </c>
      <c r="BG360" s="154">
        <f>IF(N360="zákl. prenesená",J360,0)</f>
        <v>0</v>
      </c>
      <c r="BH360" s="154">
        <f>IF(N360="zníž. prenesená",J360,0)</f>
        <v>0</v>
      </c>
      <c r="BI360" s="154">
        <f>IF(N360="nulová",J360,0)</f>
        <v>0</v>
      </c>
      <c r="BJ360" s="14" t="s">
        <v>135</v>
      </c>
      <c r="BK360" s="155">
        <f>ROUND(I360*H360,3)</f>
        <v>0</v>
      </c>
      <c r="BL360" s="14" t="s">
        <v>393</v>
      </c>
      <c r="BM360" s="153" t="s">
        <v>964</v>
      </c>
    </row>
    <row r="361" spans="1:65" s="2" customFormat="1" ht="24.15" customHeight="1">
      <c r="A361" s="29"/>
      <c r="B361" s="141"/>
      <c r="C361" s="142" t="s">
        <v>965</v>
      </c>
      <c r="D361" s="142" t="s">
        <v>130</v>
      </c>
      <c r="E361" s="143" t="s">
        <v>966</v>
      </c>
      <c r="F361" s="144" t="s">
        <v>967</v>
      </c>
      <c r="G361" s="145" t="s">
        <v>464</v>
      </c>
      <c r="H361" s="146">
        <v>1</v>
      </c>
      <c r="I361" s="147"/>
      <c r="J361" s="146">
        <f>ROUND(I361*H361,3)</f>
        <v>0</v>
      </c>
      <c r="K361" s="148"/>
      <c r="L361" s="30"/>
      <c r="M361" s="149" t="s">
        <v>1</v>
      </c>
      <c r="N361" s="150" t="s">
        <v>41</v>
      </c>
      <c r="O361" s="56"/>
      <c r="P361" s="151">
        <f>O361*H361</f>
        <v>0</v>
      </c>
      <c r="Q361" s="151">
        <v>0</v>
      </c>
      <c r="R361" s="151">
        <f>Q361*H361</f>
        <v>0</v>
      </c>
      <c r="S361" s="151">
        <v>0</v>
      </c>
      <c r="T361" s="152">
        <f>S361*H361</f>
        <v>0</v>
      </c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R361" s="153" t="s">
        <v>393</v>
      </c>
      <c r="AT361" s="153" t="s">
        <v>130</v>
      </c>
      <c r="AU361" s="153" t="s">
        <v>135</v>
      </c>
      <c r="AY361" s="14" t="s">
        <v>127</v>
      </c>
      <c r="BE361" s="154">
        <f>IF(N361="základná",J361,0)</f>
        <v>0</v>
      </c>
      <c r="BF361" s="154">
        <f>IF(N361="znížená",J361,0)</f>
        <v>0</v>
      </c>
      <c r="BG361" s="154">
        <f>IF(N361="zákl. prenesená",J361,0)</f>
        <v>0</v>
      </c>
      <c r="BH361" s="154">
        <f>IF(N361="zníž. prenesená",J361,0)</f>
        <v>0</v>
      </c>
      <c r="BI361" s="154">
        <f>IF(N361="nulová",J361,0)</f>
        <v>0</v>
      </c>
      <c r="BJ361" s="14" t="s">
        <v>135</v>
      </c>
      <c r="BK361" s="155">
        <f>ROUND(I361*H361,3)</f>
        <v>0</v>
      </c>
      <c r="BL361" s="14" t="s">
        <v>393</v>
      </c>
      <c r="BM361" s="153" t="s">
        <v>968</v>
      </c>
    </row>
    <row r="362" spans="1:65" s="12" customFormat="1" ht="22.95" customHeight="1">
      <c r="B362" s="128"/>
      <c r="D362" s="129" t="s">
        <v>74</v>
      </c>
      <c r="E362" s="139" t="s">
        <v>969</v>
      </c>
      <c r="F362" s="139" t="s">
        <v>970</v>
      </c>
      <c r="I362" s="131"/>
      <c r="J362" s="140">
        <f>BK362</f>
        <v>0</v>
      </c>
      <c r="L362" s="128"/>
      <c r="M362" s="133"/>
      <c r="N362" s="134"/>
      <c r="O362" s="134"/>
      <c r="P362" s="135">
        <f>SUM(P363:P370)</f>
        <v>0</v>
      </c>
      <c r="Q362" s="134"/>
      <c r="R362" s="135">
        <f>SUM(R363:R370)</f>
        <v>0</v>
      </c>
      <c r="S362" s="134"/>
      <c r="T362" s="136">
        <f>SUM(T363:T370)</f>
        <v>0</v>
      </c>
      <c r="AR362" s="129" t="s">
        <v>128</v>
      </c>
      <c r="AT362" s="137" t="s">
        <v>74</v>
      </c>
      <c r="AU362" s="137" t="s">
        <v>80</v>
      </c>
      <c r="AY362" s="129" t="s">
        <v>127</v>
      </c>
      <c r="BK362" s="138">
        <f>SUM(BK363:BK370)</f>
        <v>0</v>
      </c>
    </row>
    <row r="363" spans="1:65" s="2" customFormat="1" ht="16.5" customHeight="1">
      <c r="A363" s="29"/>
      <c r="B363" s="141"/>
      <c r="C363" s="142" t="s">
        <v>971</v>
      </c>
      <c r="D363" s="142" t="s">
        <v>130</v>
      </c>
      <c r="E363" s="143" t="s">
        <v>972</v>
      </c>
      <c r="F363" s="144" t="s">
        <v>973</v>
      </c>
      <c r="G363" s="145" t="s">
        <v>813</v>
      </c>
      <c r="H363" s="146">
        <v>26134.7</v>
      </c>
      <c r="I363" s="147"/>
      <c r="J363" s="146">
        <f t="shared" ref="J363:J370" si="100">ROUND(I363*H363,3)</f>
        <v>0</v>
      </c>
      <c r="K363" s="148"/>
      <c r="L363" s="30"/>
      <c r="M363" s="149" t="s">
        <v>1</v>
      </c>
      <c r="N363" s="150" t="s">
        <v>41</v>
      </c>
      <c r="O363" s="56"/>
      <c r="P363" s="151">
        <f t="shared" ref="P363:P370" si="101">O363*H363</f>
        <v>0</v>
      </c>
      <c r="Q363" s="151">
        <v>0</v>
      </c>
      <c r="R363" s="151">
        <f t="shared" ref="R363:R370" si="102">Q363*H363</f>
        <v>0</v>
      </c>
      <c r="S363" s="151">
        <v>0</v>
      </c>
      <c r="T363" s="152">
        <f t="shared" ref="T363:T370" si="103">S363*H363</f>
        <v>0</v>
      </c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R363" s="153" t="s">
        <v>393</v>
      </c>
      <c r="AT363" s="153" t="s">
        <v>130</v>
      </c>
      <c r="AU363" s="153" t="s">
        <v>135</v>
      </c>
      <c r="AY363" s="14" t="s">
        <v>127</v>
      </c>
      <c r="BE363" s="154">
        <f t="shared" ref="BE363:BE370" si="104">IF(N363="základná",J363,0)</f>
        <v>0</v>
      </c>
      <c r="BF363" s="154">
        <f t="shared" ref="BF363:BF370" si="105">IF(N363="znížená",J363,0)</f>
        <v>0</v>
      </c>
      <c r="BG363" s="154">
        <f t="shared" ref="BG363:BG370" si="106">IF(N363="zákl. prenesená",J363,0)</f>
        <v>0</v>
      </c>
      <c r="BH363" s="154">
        <f t="shared" ref="BH363:BH370" si="107">IF(N363="zníž. prenesená",J363,0)</f>
        <v>0</v>
      </c>
      <c r="BI363" s="154">
        <f t="shared" ref="BI363:BI370" si="108">IF(N363="nulová",J363,0)</f>
        <v>0</v>
      </c>
      <c r="BJ363" s="14" t="s">
        <v>135</v>
      </c>
      <c r="BK363" s="155">
        <f t="shared" ref="BK363:BK370" si="109">ROUND(I363*H363,3)</f>
        <v>0</v>
      </c>
      <c r="BL363" s="14" t="s">
        <v>393</v>
      </c>
      <c r="BM363" s="153" t="s">
        <v>974</v>
      </c>
    </row>
    <row r="364" spans="1:65" s="2" customFormat="1" ht="24.15" customHeight="1">
      <c r="A364" s="29"/>
      <c r="B364" s="141"/>
      <c r="C364" s="142" t="s">
        <v>975</v>
      </c>
      <c r="D364" s="142" t="s">
        <v>130</v>
      </c>
      <c r="E364" s="143" t="s">
        <v>976</v>
      </c>
      <c r="F364" s="144" t="s">
        <v>977</v>
      </c>
      <c r="G364" s="145" t="s">
        <v>813</v>
      </c>
      <c r="H364" s="146">
        <v>6608.4</v>
      </c>
      <c r="I364" s="147"/>
      <c r="J364" s="146">
        <f t="shared" si="100"/>
        <v>0</v>
      </c>
      <c r="K364" s="148"/>
      <c r="L364" s="30"/>
      <c r="M364" s="149" t="s">
        <v>1</v>
      </c>
      <c r="N364" s="150" t="s">
        <v>41</v>
      </c>
      <c r="O364" s="56"/>
      <c r="P364" s="151">
        <f t="shared" si="101"/>
        <v>0</v>
      </c>
      <c r="Q364" s="151">
        <v>0</v>
      </c>
      <c r="R364" s="151">
        <f t="shared" si="102"/>
        <v>0</v>
      </c>
      <c r="S364" s="151">
        <v>0</v>
      </c>
      <c r="T364" s="152">
        <f t="shared" si="103"/>
        <v>0</v>
      </c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R364" s="153" t="s">
        <v>393</v>
      </c>
      <c r="AT364" s="153" t="s">
        <v>130</v>
      </c>
      <c r="AU364" s="153" t="s">
        <v>135</v>
      </c>
      <c r="AY364" s="14" t="s">
        <v>127</v>
      </c>
      <c r="BE364" s="154">
        <f t="shared" si="104"/>
        <v>0</v>
      </c>
      <c r="BF364" s="154">
        <f t="shared" si="105"/>
        <v>0</v>
      </c>
      <c r="BG364" s="154">
        <f t="shared" si="106"/>
        <v>0</v>
      </c>
      <c r="BH364" s="154">
        <f t="shared" si="107"/>
        <v>0</v>
      </c>
      <c r="BI364" s="154">
        <f t="shared" si="108"/>
        <v>0</v>
      </c>
      <c r="BJ364" s="14" t="s">
        <v>135</v>
      </c>
      <c r="BK364" s="155">
        <f t="shared" si="109"/>
        <v>0</v>
      </c>
      <c r="BL364" s="14" t="s">
        <v>393</v>
      </c>
      <c r="BM364" s="153" t="s">
        <v>978</v>
      </c>
    </row>
    <row r="365" spans="1:65" s="2" customFormat="1" ht="16.5" customHeight="1">
      <c r="A365" s="29"/>
      <c r="B365" s="141"/>
      <c r="C365" s="142" t="s">
        <v>979</v>
      </c>
      <c r="D365" s="142" t="s">
        <v>130</v>
      </c>
      <c r="E365" s="143" t="s">
        <v>980</v>
      </c>
      <c r="F365" s="144" t="s">
        <v>981</v>
      </c>
      <c r="G365" s="145" t="s">
        <v>813</v>
      </c>
      <c r="H365" s="146">
        <v>32743.1</v>
      </c>
      <c r="I365" s="147"/>
      <c r="J365" s="146">
        <f t="shared" si="100"/>
        <v>0</v>
      </c>
      <c r="K365" s="148"/>
      <c r="L365" s="30"/>
      <c r="M365" s="149" t="s">
        <v>1</v>
      </c>
      <c r="N365" s="150" t="s">
        <v>41</v>
      </c>
      <c r="O365" s="56"/>
      <c r="P365" s="151">
        <f t="shared" si="101"/>
        <v>0</v>
      </c>
      <c r="Q365" s="151">
        <v>0</v>
      </c>
      <c r="R365" s="151">
        <f t="shared" si="102"/>
        <v>0</v>
      </c>
      <c r="S365" s="151">
        <v>0</v>
      </c>
      <c r="T365" s="152">
        <f t="shared" si="103"/>
        <v>0</v>
      </c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R365" s="153" t="s">
        <v>393</v>
      </c>
      <c r="AT365" s="153" t="s">
        <v>130</v>
      </c>
      <c r="AU365" s="153" t="s">
        <v>135</v>
      </c>
      <c r="AY365" s="14" t="s">
        <v>127</v>
      </c>
      <c r="BE365" s="154">
        <f t="shared" si="104"/>
        <v>0</v>
      </c>
      <c r="BF365" s="154">
        <f t="shared" si="105"/>
        <v>0</v>
      </c>
      <c r="BG365" s="154">
        <f t="shared" si="106"/>
        <v>0</v>
      </c>
      <c r="BH365" s="154">
        <f t="shared" si="107"/>
        <v>0</v>
      </c>
      <c r="BI365" s="154">
        <f t="shared" si="108"/>
        <v>0</v>
      </c>
      <c r="BJ365" s="14" t="s">
        <v>135</v>
      </c>
      <c r="BK365" s="155">
        <f t="shared" si="109"/>
        <v>0</v>
      </c>
      <c r="BL365" s="14" t="s">
        <v>393</v>
      </c>
      <c r="BM365" s="153" t="s">
        <v>982</v>
      </c>
    </row>
    <row r="366" spans="1:65" s="2" customFormat="1" ht="24.15" customHeight="1">
      <c r="A366" s="29"/>
      <c r="B366" s="141"/>
      <c r="C366" s="142" t="s">
        <v>983</v>
      </c>
      <c r="D366" s="142" t="s">
        <v>130</v>
      </c>
      <c r="E366" s="143" t="s">
        <v>984</v>
      </c>
      <c r="F366" s="144" t="s">
        <v>985</v>
      </c>
      <c r="G366" s="145" t="s">
        <v>147</v>
      </c>
      <c r="H366" s="146">
        <v>706.89599999999996</v>
      </c>
      <c r="I366" s="147"/>
      <c r="J366" s="146">
        <f t="shared" si="100"/>
        <v>0</v>
      </c>
      <c r="K366" s="148"/>
      <c r="L366" s="30"/>
      <c r="M366" s="149" t="s">
        <v>1</v>
      </c>
      <c r="N366" s="150" t="s">
        <v>41</v>
      </c>
      <c r="O366" s="56"/>
      <c r="P366" s="151">
        <f t="shared" si="101"/>
        <v>0</v>
      </c>
      <c r="Q366" s="151">
        <v>0</v>
      </c>
      <c r="R366" s="151">
        <f t="shared" si="102"/>
        <v>0</v>
      </c>
      <c r="S366" s="151">
        <v>0</v>
      </c>
      <c r="T366" s="152">
        <f t="shared" si="103"/>
        <v>0</v>
      </c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R366" s="153" t="s">
        <v>393</v>
      </c>
      <c r="AT366" s="153" t="s">
        <v>130</v>
      </c>
      <c r="AU366" s="153" t="s">
        <v>135</v>
      </c>
      <c r="AY366" s="14" t="s">
        <v>127</v>
      </c>
      <c r="BE366" s="154">
        <f t="shared" si="104"/>
        <v>0</v>
      </c>
      <c r="BF366" s="154">
        <f t="shared" si="105"/>
        <v>0</v>
      </c>
      <c r="BG366" s="154">
        <f t="shared" si="106"/>
        <v>0</v>
      </c>
      <c r="BH366" s="154">
        <f t="shared" si="107"/>
        <v>0</v>
      </c>
      <c r="BI366" s="154">
        <f t="shared" si="108"/>
        <v>0</v>
      </c>
      <c r="BJ366" s="14" t="s">
        <v>135</v>
      </c>
      <c r="BK366" s="155">
        <f t="shared" si="109"/>
        <v>0</v>
      </c>
      <c r="BL366" s="14" t="s">
        <v>393</v>
      </c>
      <c r="BM366" s="153" t="s">
        <v>986</v>
      </c>
    </row>
    <row r="367" spans="1:65" s="2" customFormat="1" ht="16.5" customHeight="1">
      <c r="A367" s="29"/>
      <c r="B367" s="141"/>
      <c r="C367" s="142" t="s">
        <v>987</v>
      </c>
      <c r="D367" s="142" t="s">
        <v>130</v>
      </c>
      <c r="E367" s="143" t="s">
        <v>988</v>
      </c>
      <c r="F367" s="144" t="s">
        <v>989</v>
      </c>
      <c r="G367" s="145" t="s">
        <v>813</v>
      </c>
      <c r="H367" s="146">
        <v>32743.1</v>
      </c>
      <c r="I367" s="147"/>
      <c r="J367" s="146">
        <f t="shared" si="100"/>
        <v>0</v>
      </c>
      <c r="K367" s="148"/>
      <c r="L367" s="30"/>
      <c r="M367" s="149" t="s">
        <v>1</v>
      </c>
      <c r="N367" s="150" t="s">
        <v>41</v>
      </c>
      <c r="O367" s="56"/>
      <c r="P367" s="151">
        <f t="shared" si="101"/>
        <v>0</v>
      </c>
      <c r="Q367" s="151">
        <v>0</v>
      </c>
      <c r="R367" s="151">
        <f t="shared" si="102"/>
        <v>0</v>
      </c>
      <c r="S367" s="151">
        <v>0</v>
      </c>
      <c r="T367" s="152">
        <f t="shared" si="103"/>
        <v>0</v>
      </c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R367" s="153" t="s">
        <v>393</v>
      </c>
      <c r="AT367" s="153" t="s">
        <v>130</v>
      </c>
      <c r="AU367" s="153" t="s">
        <v>135</v>
      </c>
      <c r="AY367" s="14" t="s">
        <v>127</v>
      </c>
      <c r="BE367" s="154">
        <f t="shared" si="104"/>
        <v>0</v>
      </c>
      <c r="BF367" s="154">
        <f t="shared" si="105"/>
        <v>0</v>
      </c>
      <c r="BG367" s="154">
        <f t="shared" si="106"/>
        <v>0</v>
      </c>
      <c r="BH367" s="154">
        <f t="shared" si="107"/>
        <v>0</v>
      </c>
      <c r="BI367" s="154">
        <f t="shared" si="108"/>
        <v>0</v>
      </c>
      <c r="BJ367" s="14" t="s">
        <v>135</v>
      </c>
      <c r="BK367" s="155">
        <f t="shared" si="109"/>
        <v>0</v>
      </c>
      <c r="BL367" s="14" t="s">
        <v>393</v>
      </c>
      <c r="BM367" s="153" t="s">
        <v>990</v>
      </c>
    </row>
    <row r="368" spans="1:65" s="2" customFormat="1" ht="16.5" customHeight="1">
      <c r="A368" s="29"/>
      <c r="B368" s="141"/>
      <c r="C368" s="142" t="s">
        <v>991</v>
      </c>
      <c r="D368" s="142" t="s">
        <v>130</v>
      </c>
      <c r="E368" s="143" t="s">
        <v>992</v>
      </c>
      <c r="F368" s="144" t="s">
        <v>993</v>
      </c>
      <c r="G368" s="145" t="s">
        <v>813</v>
      </c>
      <c r="H368" s="146">
        <v>32743.1</v>
      </c>
      <c r="I368" s="147"/>
      <c r="J368" s="146">
        <f t="shared" si="100"/>
        <v>0</v>
      </c>
      <c r="K368" s="148"/>
      <c r="L368" s="30"/>
      <c r="M368" s="149" t="s">
        <v>1</v>
      </c>
      <c r="N368" s="150" t="s">
        <v>41</v>
      </c>
      <c r="O368" s="56"/>
      <c r="P368" s="151">
        <f t="shared" si="101"/>
        <v>0</v>
      </c>
      <c r="Q368" s="151">
        <v>0</v>
      </c>
      <c r="R368" s="151">
        <f t="shared" si="102"/>
        <v>0</v>
      </c>
      <c r="S368" s="151">
        <v>0</v>
      </c>
      <c r="T368" s="152">
        <f t="shared" si="103"/>
        <v>0</v>
      </c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R368" s="153" t="s">
        <v>393</v>
      </c>
      <c r="AT368" s="153" t="s">
        <v>130</v>
      </c>
      <c r="AU368" s="153" t="s">
        <v>135</v>
      </c>
      <c r="AY368" s="14" t="s">
        <v>127</v>
      </c>
      <c r="BE368" s="154">
        <f t="shared" si="104"/>
        <v>0</v>
      </c>
      <c r="BF368" s="154">
        <f t="shared" si="105"/>
        <v>0</v>
      </c>
      <c r="BG368" s="154">
        <f t="shared" si="106"/>
        <v>0</v>
      </c>
      <c r="BH368" s="154">
        <f t="shared" si="107"/>
        <v>0</v>
      </c>
      <c r="BI368" s="154">
        <f t="shared" si="108"/>
        <v>0</v>
      </c>
      <c r="BJ368" s="14" t="s">
        <v>135</v>
      </c>
      <c r="BK368" s="155">
        <f t="shared" si="109"/>
        <v>0</v>
      </c>
      <c r="BL368" s="14" t="s">
        <v>393</v>
      </c>
      <c r="BM368" s="153" t="s">
        <v>994</v>
      </c>
    </row>
    <row r="369" spans="1:65" s="2" customFormat="1" ht="16.5" customHeight="1">
      <c r="A369" s="29"/>
      <c r="B369" s="141"/>
      <c r="C369" s="142" t="s">
        <v>995</v>
      </c>
      <c r="D369" s="142" t="s">
        <v>130</v>
      </c>
      <c r="E369" s="143" t="s">
        <v>996</v>
      </c>
      <c r="F369" s="144" t="s">
        <v>997</v>
      </c>
      <c r="G369" s="145" t="s">
        <v>813</v>
      </c>
      <c r="H369" s="146">
        <v>32743.1</v>
      </c>
      <c r="I369" s="147"/>
      <c r="J369" s="146">
        <f t="shared" si="100"/>
        <v>0</v>
      </c>
      <c r="K369" s="148"/>
      <c r="L369" s="30"/>
      <c r="M369" s="149" t="s">
        <v>1</v>
      </c>
      <c r="N369" s="150" t="s">
        <v>41</v>
      </c>
      <c r="O369" s="56"/>
      <c r="P369" s="151">
        <f t="shared" si="101"/>
        <v>0</v>
      </c>
      <c r="Q369" s="151">
        <v>0</v>
      </c>
      <c r="R369" s="151">
        <f t="shared" si="102"/>
        <v>0</v>
      </c>
      <c r="S369" s="151">
        <v>0</v>
      </c>
      <c r="T369" s="152">
        <f t="shared" si="103"/>
        <v>0</v>
      </c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R369" s="153" t="s">
        <v>393</v>
      </c>
      <c r="AT369" s="153" t="s">
        <v>130</v>
      </c>
      <c r="AU369" s="153" t="s">
        <v>135</v>
      </c>
      <c r="AY369" s="14" t="s">
        <v>127</v>
      </c>
      <c r="BE369" s="154">
        <f t="shared" si="104"/>
        <v>0</v>
      </c>
      <c r="BF369" s="154">
        <f t="shared" si="105"/>
        <v>0</v>
      </c>
      <c r="BG369" s="154">
        <f t="shared" si="106"/>
        <v>0</v>
      </c>
      <c r="BH369" s="154">
        <f t="shared" si="107"/>
        <v>0</v>
      </c>
      <c r="BI369" s="154">
        <f t="shared" si="108"/>
        <v>0</v>
      </c>
      <c r="BJ369" s="14" t="s">
        <v>135</v>
      </c>
      <c r="BK369" s="155">
        <f t="shared" si="109"/>
        <v>0</v>
      </c>
      <c r="BL369" s="14" t="s">
        <v>393</v>
      </c>
      <c r="BM369" s="153" t="s">
        <v>998</v>
      </c>
    </row>
    <row r="370" spans="1:65" s="2" customFormat="1" ht="24.15" customHeight="1">
      <c r="A370" s="29"/>
      <c r="B370" s="141"/>
      <c r="C370" s="142" t="s">
        <v>999</v>
      </c>
      <c r="D370" s="142" t="s">
        <v>130</v>
      </c>
      <c r="E370" s="143" t="s">
        <v>1000</v>
      </c>
      <c r="F370" s="144" t="s">
        <v>1001</v>
      </c>
      <c r="G370" s="145" t="s">
        <v>1002</v>
      </c>
      <c r="H370" s="146">
        <v>1</v>
      </c>
      <c r="I370" s="147"/>
      <c r="J370" s="146">
        <f t="shared" si="100"/>
        <v>0</v>
      </c>
      <c r="K370" s="148"/>
      <c r="L370" s="30"/>
      <c r="M370" s="166" t="s">
        <v>1</v>
      </c>
      <c r="N370" s="167" t="s">
        <v>41</v>
      </c>
      <c r="O370" s="168"/>
      <c r="P370" s="169">
        <f t="shared" si="101"/>
        <v>0</v>
      </c>
      <c r="Q370" s="169">
        <v>0</v>
      </c>
      <c r="R370" s="169">
        <f t="shared" si="102"/>
        <v>0</v>
      </c>
      <c r="S370" s="169">
        <v>0</v>
      </c>
      <c r="T370" s="170">
        <f t="shared" si="103"/>
        <v>0</v>
      </c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R370" s="153" t="s">
        <v>393</v>
      </c>
      <c r="AT370" s="153" t="s">
        <v>130</v>
      </c>
      <c r="AU370" s="153" t="s">
        <v>135</v>
      </c>
      <c r="AY370" s="14" t="s">
        <v>127</v>
      </c>
      <c r="BE370" s="154">
        <f t="shared" si="104"/>
        <v>0</v>
      </c>
      <c r="BF370" s="154">
        <f t="shared" si="105"/>
        <v>0</v>
      </c>
      <c r="BG370" s="154">
        <f t="shared" si="106"/>
        <v>0</v>
      </c>
      <c r="BH370" s="154">
        <f t="shared" si="107"/>
        <v>0</v>
      </c>
      <c r="BI370" s="154">
        <f t="shared" si="108"/>
        <v>0</v>
      </c>
      <c r="BJ370" s="14" t="s">
        <v>135</v>
      </c>
      <c r="BK370" s="155">
        <f t="shared" si="109"/>
        <v>0</v>
      </c>
      <c r="BL370" s="14" t="s">
        <v>393</v>
      </c>
      <c r="BM370" s="153" t="s">
        <v>1003</v>
      </c>
    </row>
    <row r="371" spans="1:65" s="2" customFormat="1" ht="6.9" customHeight="1">
      <c r="A371" s="29"/>
      <c r="B371" s="45"/>
      <c r="C371" s="46"/>
      <c r="D371" s="46"/>
      <c r="E371" s="46"/>
      <c r="F371" s="46"/>
      <c r="G371" s="46"/>
      <c r="H371" s="46"/>
      <c r="I371" s="46"/>
      <c r="J371" s="46"/>
      <c r="K371" s="46"/>
      <c r="L371" s="30"/>
      <c r="M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</row>
  </sheetData>
  <autoFilter ref="C136:K370" xr:uid="{00000000-0009-0000-0000-000001000000}"/>
  <mergeCells count="6">
    <mergeCell ref="E129:H129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2021-37 - Nadstavba SOŠHS...</vt:lpstr>
      <vt:lpstr>'2021-37 - Nadstavba SOŠHS...'!Názvy_tlače</vt:lpstr>
      <vt:lpstr>'Rekapitulácia stavby'!Názvy_tlače</vt:lpstr>
      <vt:lpstr>'2021-37 - Nadstavba SOŠHS...'!Oblasť_tlače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Kozák Dušan Ing.</dc:creator>
  <cp:lastModifiedBy>Fulnečková Beáta</cp:lastModifiedBy>
  <dcterms:created xsi:type="dcterms:W3CDTF">2021-10-27T12:58:52Z</dcterms:created>
  <dcterms:modified xsi:type="dcterms:W3CDTF">2022-03-29T11:41:56Z</dcterms:modified>
</cp:coreProperties>
</file>