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C:\Users\Adamko\Disk Google\Robota\2021\096_ZTI_Kontajnerové divadlo TN\096_ZTI_RP\Texty\"/>
    </mc:Choice>
  </mc:AlternateContent>
  <bookViews>
    <workbookView xWindow="0" yWindow="0" windowWidth="25200" windowHeight="12345" firstSheet="1" activeTab="1"/>
  </bookViews>
  <sheets>
    <sheet name="Rekapitulácia stavby" sheetId="1" state="veryHidden" r:id="rId1"/>
    <sheet name="096 - VKP - Vodovodná a k..." sheetId="2" r:id="rId2"/>
  </sheets>
  <definedNames>
    <definedName name="_xlnm._FilterDatabase" localSheetId="1" hidden="1">'096 - VKP - Vodovodná a k...'!$C$122:$K$192</definedName>
    <definedName name="_xlnm.Print_Titles" localSheetId="1">'096 - VKP - Vodovodná a k...'!$122:$122</definedName>
    <definedName name="_xlnm.Print_Titles" localSheetId="0">'Rekapitulácia stavby'!$92:$92</definedName>
    <definedName name="_xlnm.Print_Area" localSheetId="1">'096 - VKP - Vodovodná a k...'!$C$4:$J$76,'096 - VKP - Vodovodná a k...'!$C$82:$J$104,'096 - VKP - Vodovodná a k...'!$C$110:$J$192</definedName>
    <definedName name="_xlnm.Print_Area" localSheetId="0">'Rekapitulácia stavby'!$D$4:$AO$76,'Rekapitulácia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F117" i="2"/>
  <c r="E115" i="2"/>
  <c r="F89" i="2"/>
  <c r="E87" i="2"/>
  <c r="J24" i="2"/>
  <c r="E24" i="2"/>
  <c r="J120" i="2"/>
  <c r="J23" i="2"/>
  <c r="J21" i="2"/>
  <c r="E21" i="2"/>
  <c r="J91" i="2"/>
  <c r="J20" i="2"/>
  <c r="J18" i="2"/>
  <c r="E18" i="2"/>
  <c r="F120" i="2"/>
  <c r="J17" i="2"/>
  <c r="J15" i="2"/>
  <c r="E15" i="2"/>
  <c r="F119" i="2"/>
  <c r="J14" i="2"/>
  <c r="J89" i="2"/>
  <c r="E113" i="2"/>
  <c r="L90" i="1"/>
  <c r="AM90" i="1"/>
  <c r="AM89" i="1"/>
  <c r="L89" i="1"/>
  <c r="AM87" i="1"/>
  <c r="L87" i="1"/>
  <c r="L85" i="1"/>
  <c r="L84" i="1"/>
  <c r="BK192" i="2"/>
  <c r="BK191" i="2"/>
  <c r="BK190" i="2"/>
  <c r="BK189" i="2"/>
  <c r="BK188" i="2"/>
  <c r="BK187" i="2"/>
  <c r="BK186" i="2"/>
  <c r="BK185" i="2"/>
  <c r="BK184" i="2"/>
  <c r="BK183" i="2"/>
  <c r="BK182" i="2"/>
  <c r="BK181" i="2"/>
  <c r="BK178" i="2"/>
  <c r="BK172" i="2"/>
  <c r="BK168" i="2"/>
  <c r="BK166" i="2"/>
  <c r="BK164" i="2"/>
  <c r="BK163" i="2"/>
  <c r="BK160" i="2"/>
  <c r="BK155" i="2"/>
  <c r="BK152" i="2"/>
  <c r="BK149" i="2"/>
  <c r="BK147" i="2"/>
  <c r="BK142" i="2"/>
  <c r="BK139" i="2"/>
  <c r="BK128" i="2"/>
  <c r="BK180" i="2"/>
  <c r="BK179" i="2"/>
  <c r="BK175" i="2"/>
  <c r="BK174" i="2"/>
  <c r="BK171" i="2"/>
  <c r="BK170" i="2"/>
  <c r="BK169" i="2"/>
  <c r="BK167" i="2"/>
  <c r="BK165" i="2"/>
  <c r="BK162" i="2"/>
  <c r="BK157" i="2"/>
  <c r="BK154" i="2"/>
  <c r="BK153" i="2"/>
  <c r="BK151" i="2"/>
  <c r="BK150" i="2"/>
  <c r="BK148" i="2"/>
  <c r="BK141" i="2"/>
  <c r="BK140" i="2"/>
  <c r="BK134" i="2"/>
  <c r="BK133" i="2"/>
  <c r="BK132" i="2"/>
  <c r="BK126" i="2"/>
  <c r="BK161" i="2"/>
  <c r="BK159" i="2"/>
  <c r="BK158" i="2"/>
  <c r="BK146" i="2"/>
  <c r="BK143" i="2"/>
  <c r="BK137" i="2"/>
  <c r="BK136" i="2"/>
  <c r="BK156" i="2"/>
  <c r="BK145" i="2"/>
  <c r="BK144" i="2"/>
  <c r="BK131" i="2"/>
  <c r="BK130" i="2"/>
  <c r="BK129" i="2"/>
  <c r="BK127" i="2"/>
  <c r="AS94" i="1"/>
  <c r="BK125" i="2" l="1"/>
  <c r="P125" i="2"/>
  <c r="R125" i="2"/>
  <c r="T125" i="2"/>
  <c r="BK135" i="2"/>
  <c r="P135" i="2"/>
  <c r="R135" i="2"/>
  <c r="T135" i="2"/>
  <c r="BK138" i="2"/>
  <c r="P138" i="2"/>
  <c r="R138" i="2"/>
  <c r="T138" i="2"/>
  <c r="BK173" i="2"/>
  <c r="P173" i="2"/>
  <c r="R173" i="2"/>
  <c r="T173" i="2"/>
  <c r="BK177" i="2"/>
  <c r="P177" i="2"/>
  <c r="P176" i="2" s="1"/>
  <c r="R177" i="2"/>
  <c r="R176" i="2" s="1"/>
  <c r="T177" i="2"/>
  <c r="T176" i="2" s="1"/>
  <c r="J92" i="2"/>
  <c r="J117" i="2"/>
  <c r="J119" i="2"/>
  <c r="BF127" i="2"/>
  <c r="BF131" i="2"/>
  <c r="BF132" i="2"/>
  <c r="BF134" i="2"/>
  <c r="BF137" i="2"/>
  <c r="BF143" i="2"/>
  <c r="BF146" i="2"/>
  <c r="BF148" i="2"/>
  <c r="BF149" i="2"/>
  <c r="BF152" i="2"/>
  <c r="BF153" i="2"/>
  <c r="BF155" i="2"/>
  <c r="BF157" i="2"/>
  <c r="BF159" i="2"/>
  <c r="BF164" i="2"/>
  <c r="BF166" i="2"/>
  <c r="E85" i="2"/>
  <c r="F92" i="2"/>
  <c r="BF126" i="2"/>
  <c r="BF130" i="2"/>
  <c r="BF133" i="2"/>
  <c r="BF136" i="2"/>
  <c r="BF142" i="2"/>
  <c r="BF145" i="2"/>
  <c r="BF151" i="2"/>
  <c r="BF154" i="2"/>
  <c r="BF158" i="2"/>
  <c r="BF160" i="2"/>
  <c r="BF162" i="2"/>
  <c r="BF167" i="2"/>
  <c r="BF171" i="2"/>
  <c r="BF175" i="2"/>
  <c r="BF179" i="2"/>
  <c r="BF180" i="2"/>
  <c r="BF181" i="2"/>
  <c r="BF182" i="2"/>
  <c r="BF128" i="2"/>
  <c r="BF129" i="2"/>
  <c r="F91" i="2"/>
  <c r="BF139" i="2"/>
  <c r="BF140" i="2"/>
  <c r="BF141" i="2"/>
  <c r="BF144" i="2"/>
  <c r="BF147" i="2"/>
  <c r="BF150" i="2"/>
  <c r="BF156" i="2"/>
  <c r="BF161" i="2"/>
  <c r="BF163" i="2"/>
  <c r="BF165" i="2"/>
  <c r="BF168" i="2"/>
  <c r="BF169" i="2"/>
  <c r="BF170" i="2"/>
  <c r="BF172" i="2"/>
  <c r="BF174" i="2"/>
  <c r="BF178" i="2"/>
  <c r="BF183" i="2"/>
  <c r="BF184" i="2"/>
  <c r="BF185" i="2"/>
  <c r="BF186" i="2"/>
  <c r="BF187" i="2"/>
  <c r="BF188" i="2"/>
  <c r="BF189" i="2"/>
  <c r="BF190" i="2"/>
  <c r="BF191" i="2"/>
  <c r="BF192" i="2"/>
  <c r="AZ95" i="1"/>
  <c r="AZ94" i="1" s="1"/>
  <c r="W29" i="1" s="1"/>
  <c r="F35" i="2"/>
  <c r="BB95" i="1" s="1"/>
  <c r="BB94" i="1" s="1"/>
  <c r="AX94" i="1" s="1"/>
  <c r="AV95" i="1"/>
  <c r="F36" i="2"/>
  <c r="BC95" i="1" s="1"/>
  <c r="BC94" i="1" s="1"/>
  <c r="W32" i="1" s="1"/>
  <c r="F37" i="2"/>
  <c r="BD95" i="1" s="1"/>
  <c r="BD94" i="1" s="1"/>
  <c r="W33" i="1" s="1"/>
  <c r="T124" i="2" l="1"/>
  <c r="T123" i="2"/>
  <c r="P124" i="2"/>
  <c r="P123" i="2"/>
  <c r="AU95" i="1" s="1"/>
  <c r="AU94" i="1" s="1"/>
  <c r="R124" i="2"/>
  <c r="R123" i="2" s="1"/>
  <c r="BK124" i="2"/>
  <c r="BK176" i="2"/>
  <c r="W31" i="1"/>
  <c r="AV94" i="1"/>
  <c r="AK29" i="1" s="1"/>
  <c r="AY94" i="1"/>
  <c r="BA95" i="1"/>
  <c r="BA94" i="1" s="1"/>
  <c r="W30" i="1" s="1"/>
  <c r="AW95" i="1"/>
  <c r="AT95" i="1" s="1"/>
  <c r="BK123" i="2" l="1"/>
  <c r="AW94" i="1"/>
  <c r="AK30" i="1" s="1"/>
  <c r="AT94" i="1" l="1"/>
  <c r="AG95" i="1"/>
  <c r="AG94" i="1" s="1"/>
  <c r="AK26" i="1" s="1"/>
  <c r="AK35" i="1" s="1"/>
  <c r="AN94" i="1" l="1"/>
  <c r="AN95" i="1"/>
</calcChain>
</file>

<file path=xl/sharedStrings.xml><?xml version="1.0" encoding="utf-8"?>
<sst xmlns="http://schemas.openxmlformats.org/spreadsheetml/2006/main" count="1162" uniqueCount="372">
  <si>
    <t>Export Komplet</t>
  </si>
  <si>
    <t/>
  </si>
  <si>
    <t>2.0</t>
  </si>
  <si>
    <t>False</t>
  </si>
  <si>
    <t>{8149d308-fbb1-49ed-8823-114d851d9007}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</si>
  <si>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</si>
  <si>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</si>
  <si>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</si>
  <si>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</si>
  <si>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</si>
  <si>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</si>
  <si>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</si>
  <si>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096</t>
  </si>
  <si>
    <t>Stavba:</t>
  </si>
  <si>
    <t>Divadlo</t>
  </si>
  <si>
    <t>JKSO:</t>
  </si>
  <si>
    <t>KS:</t>
  </si>
  <si>
    <t>Miesto:</t>
  </si>
  <si>
    <t xml:space="preserve"> </t>
  </si>
  <si>
    <t>Dátum:</t>
  </si>
  <si>
    <t>1. 7. 2021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</si>
  <si>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</si>
  <si>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</si>
  <si>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</si>
  <si>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</si>
  <si>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</si>
  <si>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</si>
  <si>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</si>
  <si>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</si>
  <si>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</si>
  <si>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</si>
  <si>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</si>
  <si>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</si>
  <si>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</si>
  <si>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</si>
  <si>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</si>
  <si>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</si>
  <si>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</si>
  <si>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</si>
  <si>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</si>
  <si>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</si>
  <si>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</si>
  <si>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</si>
  <si>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</si>
  <si>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</si>
  <si>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</si>
  <si>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</si>
  <si>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</si>
  <si>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</si>
  <si>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</si>
  <si>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</si>
  <si>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</si>
  <si>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</si>
  <si>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</si>
  <si>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</si>
  <si>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</si>
  <si>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</si>
  <si>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</si>
  <si>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</si>
  <si>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</si>
  <si>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</si>
  <si>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</si>
  <si>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</si>
  <si>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</si>
  <si>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</si>
  <si>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</si>
  <si>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</si>
  <si>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</si>
  <si>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</si>
  <si>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</si>
  <si>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</si>
  <si>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</si>
  <si>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</si>
  <si>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</si>
  <si>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096 - VKP</t>
  </si>
  <si>
    <t>Vodovodná a kanalizačná prípojka</t>
  </si>
  <si>
    <t>STA</t>
  </si>
  <si>
    <t>1</t>
  </si>
  <si>
    <t>{eb952c94-3cff-42f3-85a3-03272f86f5fa}</t>
  </si>
  <si>
    <t>KRYCÍ LIST ROZPOČTU</t>
  </si>
  <si>
    <t>Objekt:</t>
  </si>
  <si>
    <t>096 - VKP - Vodovodná a kanalizačná prípojka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</si>
  <si>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</si>
  <si>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</si>
  <si>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</si>
  <si>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</si>
  <si>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</si>
  <si>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</si>
  <si>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</si>
  <si>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5 - Komunikácie</t>
  </si>
  <si>
    <t xml:space="preserve">    8 - Rúrové vedenie</t>
  </si>
  <si>
    <t xml:space="preserve">    99 - Presun hmôt HSV</t>
  </si>
  <si>
    <t>PSV - Práce a dodávky PSV</t>
  </si>
  <si>
    <t xml:space="preserve">    722 - Zdravotechnika - vnútorný vodovod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</si>
  <si>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</si>
  <si>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</si>
  <si>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</si>
  <si>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</si>
  <si>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</si>
  <si>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</si>
  <si>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</si>
  <si>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</si>
  <si>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</si>
  <si>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</si>
  <si>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</si>
  <si>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</si>
  <si>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</si>
  <si>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</si>
  <si>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</si>
  <si>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</si>
  <si>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</si>
  <si>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113107142.S</t>
  </si>
  <si>
    <t>Odstránenie krytu asfaltového v ploche do 200 m2, hr. nad 50 do 100 mm,  -0,18100t</t>
  </si>
  <si>
    <t>m2</t>
  </si>
  <si>
    <t>4</t>
  </si>
  <si>
    <t>2</t>
  </si>
  <si>
    <t>587655250</t>
  </si>
  <si>
    <t>113307113</t>
  </si>
  <si>
    <t>Odstránenie podkladu v ploche do 200 m2 z kameniva ťaženého, hr.vrstvy 200 do 300 mm,  -0,50000t</t>
  </si>
  <si>
    <t>-1269601274</t>
  </si>
  <si>
    <t>3</t>
  </si>
  <si>
    <t>132201101.S</t>
  </si>
  <si>
    <t>Výkop ryhy do šírky 600 mm v horn.3 do 100 m3</t>
  </si>
  <si>
    <t>m3</t>
  </si>
  <si>
    <t>929197377</t>
  </si>
  <si>
    <t>132201109.S</t>
  </si>
  <si>
    <t>Príplatok k cene za lepivosť pri hĺbení rýh šírky do 600 mm zapažených i nezapažených s urovnaním dna v hornine 3</t>
  </si>
  <si>
    <t>1158408816</t>
  </si>
  <si>
    <t>5</t>
  </si>
  <si>
    <t>174101001</t>
  </si>
  <si>
    <t>Zásyp sypaninou so zhutnením jám, šachiet, rýh, zárezov alebo okolo objektov do 100 m3</t>
  </si>
  <si>
    <t>-932298994</t>
  </si>
  <si>
    <t>6</t>
  </si>
  <si>
    <t>175101101</t>
  </si>
  <si>
    <t>Obsyp potrubia sypaninou z vhodných hornín 1 až 4 bez prehodenia sypaniny</t>
  </si>
  <si>
    <t>-1664557409</t>
  </si>
  <si>
    <t>7</t>
  </si>
  <si>
    <t>M</t>
  </si>
  <si>
    <t>583310003000.S</t>
  </si>
  <si>
    <t>Štrkopiesok frakcia 0-22 mm</t>
  </si>
  <si>
    <t>t</t>
  </si>
  <si>
    <t>8</t>
  </si>
  <si>
    <t>-1792404289</t>
  </si>
  <si>
    <t>451572111</t>
  </si>
  <si>
    <t>Lôžko pod potrubie, stoky a drobné objekty, v otvorenom výkope z kameniva drobného ťaženého 0-4 mm</t>
  </si>
  <si>
    <t>-1681532806</t>
  </si>
  <si>
    <t>9</t>
  </si>
  <si>
    <t>919735113.S</t>
  </si>
  <si>
    <t>Rezanie existujúceho asfaltového krytu alebo podkladu hĺbky nad 100 do 150 mm</t>
  </si>
  <si>
    <t>m</t>
  </si>
  <si>
    <t>-1130291557</t>
  </si>
  <si>
    <t>Komunikácie</t>
  </si>
  <si>
    <t>10</t>
  </si>
  <si>
    <t>564231111.S</t>
  </si>
  <si>
    <t>Podklad alebo podsyp zo štrkopiesku s rozprestretím, vlhčením a zhutnením, po zhutnení hr. 100 mm</t>
  </si>
  <si>
    <t>-1825994721</t>
  </si>
  <si>
    <t>11</t>
  </si>
  <si>
    <t>577144111.S</t>
  </si>
  <si>
    <t>Asfaltový betón vrstva obrusná AC 8 O v pruhu š. do 3 m z nemodifik. asfaltu tr. II, po zhutnení hr. 50 mm</t>
  </si>
  <si>
    <t>-1656740218</t>
  </si>
  <si>
    <t>Rúrové vedenie</t>
  </si>
  <si>
    <t>12</t>
  </si>
  <si>
    <t>871326004.S</t>
  </si>
  <si>
    <t>Montáž kanalizačného PVC-U potrubia hladkého viacvrstvového DN 150</t>
  </si>
  <si>
    <t>-841221933</t>
  </si>
  <si>
    <t>13</t>
  </si>
  <si>
    <t>286110006900.S</t>
  </si>
  <si>
    <t>Rúra PVC-U hladký, kanalizačný, gravitačný systém Dxr 160x4,0 mm,SN4 - napenená (viacvrstvová)</t>
  </si>
  <si>
    <t>1867779073</t>
  </si>
  <si>
    <t>14</t>
  </si>
  <si>
    <t>831263195</t>
  </si>
  <si>
    <t>Príplatok k cene za zriadenie kanalizačnej prípojky DN od 100 do 300 mm</t>
  </si>
  <si>
    <t>ks</t>
  </si>
  <si>
    <t>-929275673</t>
  </si>
  <si>
    <t>15</t>
  </si>
  <si>
    <t>891247111.S</t>
  </si>
  <si>
    <t>Montáž vodovodnej armatúry na potrubí, hydrant podzemný (bez osadenia poklopov) DN 80</t>
  </si>
  <si>
    <t>1017556486</t>
  </si>
  <si>
    <t>16</t>
  </si>
  <si>
    <t>449160000900.S</t>
  </si>
  <si>
    <t>Podzemný hydrant DN 80 s dvojitým uzatváraním, krytie potrubia 1,5 m, PN 16, materíál: liatina, na vodu</t>
  </si>
  <si>
    <t>-17930939</t>
  </si>
  <si>
    <t>17</t>
  </si>
  <si>
    <t>892351000</t>
  </si>
  <si>
    <t>Skúška tesnosti kanalizácie D 200</t>
  </si>
  <si>
    <t>-1197599339</t>
  </si>
  <si>
    <t>18</t>
  </si>
  <si>
    <t>894401111</t>
  </si>
  <si>
    <t>Osadenie betónového dielca pre šachty, rovná alebo prechodová skruž TBS</t>
  </si>
  <si>
    <t>-1645080291</t>
  </si>
  <si>
    <t>19</t>
  </si>
  <si>
    <t>5922465730</t>
  </si>
  <si>
    <t>Kónus TBR-Q.1 100-60/25/9 KPS, rozmer 1000/600/250 mm, sila steny 90 mm-betónový prefabrikát</t>
  </si>
  <si>
    <t>1398635795</t>
  </si>
  <si>
    <t>592240001600</t>
  </si>
  <si>
    <t>Skruž výšky 250 mm TBS-Q.1 100/25/9 PS pre kanalizačnú šachtu DN 1000 TYP Q.1, hr. steny 90 mm, rozmer 1000x250x90 mm</t>
  </si>
  <si>
    <t>-1615491625</t>
  </si>
  <si>
    <t>21</t>
  </si>
  <si>
    <t>5922466200</t>
  </si>
  <si>
    <t xml:space="preserve">Elastomerové tesnenie EMT DN 1000 pre spojenie šachtových dielov </t>
  </si>
  <si>
    <t>-389047156</t>
  </si>
  <si>
    <t>22</t>
  </si>
  <si>
    <t>894403011</t>
  </si>
  <si>
    <t>Osadenie betónového dielca pre šachty, stropný akéhokoľvek druhu</t>
  </si>
  <si>
    <t>-1571773357</t>
  </si>
  <si>
    <t>23</t>
  </si>
  <si>
    <t>5922441040</t>
  </si>
  <si>
    <t>Betónový prstenec -pre revízne šachty DN1000 PIPELIFE</t>
  </si>
  <si>
    <t>-1125567738</t>
  </si>
  <si>
    <t>24</t>
  </si>
  <si>
    <t>894403021</t>
  </si>
  <si>
    <t>Osadenie betónového dielca pre šachty, dno akéhokoľvek druhu</t>
  </si>
  <si>
    <t>-1354717964</t>
  </si>
  <si>
    <t>25</t>
  </si>
  <si>
    <t>5922466100</t>
  </si>
  <si>
    <t>Dno výšky 1000 mm priame TBZ-Q.1 100/100 V max 60, rozmer 1000/1000x600 mm-betónový prefabrikát</t>
  </si>
  <si>
    <t>98762710</t>
  </si>
  <si>
    <t>26</t>
  </si>
  <si>
    <t>894810009.S</t>
  </si>
  <si>
    <t>Montáž PP revíznej kanalizačnej šachty priemeru 600 mm do výšky šachty 2 m s roznášacím prstencom a poklopom</t>
  </si>
  <si>
    <t>932998473</t>
  </si>
  <si>
    <t>27</t>
  </si>
  <si>
    <t>286610036100.S</t>
  </si>
  <si>
    <t>Šachtové dno prietočné DN 160x0°-60°, ku kanalizačnej revíznej šachte 600 mm, PP</t>
  </si>
  <si>
    <t>-640004108</t>
  </si>
  <si>
    <t>28</t>
  </si>
  <si>
    <t>286610045400.S</t>
  </si>
  <si>
    <t>Vlnovcová šachtová rúra kanalizačná 1000 mm, dĺžka 3,6 m, PP</t>
  </si>
  <si>
    <t>348819411</t>
  </si>
  <si>
    <t>29</t>
  </si>
  <si>
    <t>286710035900.S</t>
  </si>
  <si>
    <t>Gumové tesnenie šachtovej rúry 600 mm ku kanalizačnej revíznej šachte 600 mm</t>
  </si>
  <si>
    <t>-1123245636</t>
  </si>
  <si>
    <t>30</t>
  </si>
  <si>
    <t>552410002200.S</t>
  </si>
  <si>
    <t>Poklop liatinový B125 priemer 600 mm</t>
  </si>
  <si>
    <t>1503198955</t>
  </si>
  <si>
    <t>31</t>
  </si>
  <si>
    <t>592240009400.S</t>
  </si>
  <si>
    <t>Betónový roznášací prstenec pre revízne šachty DN 600 až 1000</t>
  </si>
  <si>
    <t>-1481167365</t>
  </si>
  <si>
    <t>32</t>
  </si>
  <si>
    <t>899103111</t>
  </si>
  <si>
    <t>Osadenie poklopu liatinového a oceľového vrátane rámu hmotn. nad 100 do 150 kg</t>
  </si>
  <si>
    <t>-71263076</t>
  </si>
  <si>
    <t>33</t>
  </si>
  <si>
    <t>5524211160</t>
  </si>
  <si>
    <t>Poklop kanalizačný komplet okrúhly,so zámkom,trieda D 400kN,DO-600 Z, H 115</t>
  </si>
  <si>
    <t>263419669</t>
  </si>
  <si>
    <t>34</t>
  </si>
  <si>
    <t>871181114.S</t>
  </si>
  <si>
    <t>Montáž vodovodného potrubia z dvojvsrtvového PE 100 SDR11, SDR17 zváraných elektrotvarovkami D 40x3,7 mm</t>
  </si>
  <si>
    <t>-354586473</t>
  </si>
  <si>
    <t>35</t>
  </si>
  <si>
    <t>286130046200</t>
  </si>
  <si>
    <t>Rúra HDPE PE100 dxt 44x3,0 mm, vonk. D 50 mm, dĺ. 100 m, PN 10 (SDR17) pre tlakový rozvod pitnej vody, PIPELIFE</t>
  </si>
  <si>
    <t>1797901090</t>
  </si>
  <si>
    <t>36</t>
  </si>
  <si>
    <t>871251122.S</t>
  </si>
  <si>
    <t>Montáž vodovodného potrubia z dvojvsrtvového PE 100 SDR11, SDR17 zváraných elektrotvarovkami D 90x8,2 mm</t>
  </si>
  <si>
    <t>-1783456156</t>
  </si>
  <si>
    <t>37</t>
  </si>
  <si>
    <t>286130033900</t>
  </si>
  <si>
    <t>Rúra HDPE na vodu PE100 PN16 SDR11 90x8,2x12 m, WAVIN</t>
  </si>
  <si>
    <t>-1611750771</t>
  </si>
  <si>
    <t>38</t>
  </si>
  <si>
    <t>879172199</t>
  </si>
  <si>
    <t>Príplatok k cene za montáž vodovodných prípojok DN od 32 do 80</t>
  </si>
  <si>
    <t>2083414936</t>
  </si>
  <si>
    <t>39</t>
  </si>
  <si>
    <t>891241111.S</t>
  </si>
  <si>
    <t>Montáž vodovodného posúvača s osadením zemnej súpravy (bez poklopov) do DN 80</t>
  </si>
  <si>
    <t>-407904418</t>
  </si>
  <si>
    <t>40</t>
  </si>
  <si>
    <t>422210000200.S</t>
  </si>
  <si>
    <t>Posúvač uzatvárací DN 32, liatinový, PN 6</t>
  </si>
  <si>
    <t>-415347351</t>
  </si>
  <si>
    <t>41</t>
  </si>
  <si>
    <t>422210001000.S</t>
  </si>
  <si>
    <t>Posúvač uzatvárací DN 80, liatinový, PN 16</t>
  </si>
  <si>
    <t>908135575</t>
  </si>
  <si>
    <t>42</t>
  </si>
  <si>
    <t>422210001800</t>
  </si>
  <si>
    <t>Zemná súprava posúvačová Y 1020 D 40 mm</t>
  </si>
  <si>
    <t>1221747326</t>
  </si>
  <si>
    <t>43</t>
  </si>
  <si>
    <t>422210001900.S</t>
  </si>
  <si>
    <t>Zemná súprava posúvačová Y 1020 D 90 mm</t>
  </si>
  <si>
    <t>1021795812</t>
  </si>
  <si>
    <t>44</t>
  </si>
  <si>
    <t>893301002</t>
  </si>
  <si>
    <t>Osadenie vodomernej šachty železobetónovej, hmotnosti nad 3 do 6 t</t>
  </si>
  <si>
    <t>600087019</t>
  </si>
  <si>
    <t>45</t>
  </si>
  <si>
    <t>594300000100</t>
  </si>
  <si>
    <t>Vodomerná a armatúrna šachta BG, lxšxv 1200x900x1800 mm, objem 1,9 m3, železobetónová, HYDRO BG</t>
  </si>
  <si>
    <t>1466087522</t>
  </si>
  <si>
    <t>99</t>
  </si>
  <si>
    <t>Presun hmôt HSV</t>
  </si>
  <si>
    <t>46</t>
  </si>
  <si>
    <t>162201101</t>
  </si>
  <si>
    <t>Vodorovné premiestnenie výkopku z horniny 1-4 do 20m</t>
  </si>
  <si>
    <t>993785117</t>
  </si>
  <si>
    <t>47</t>
  </si>
  <si>
    <t>998276101.1</t>
  </si>
  <si>
    <t>Presun hmôt pre rúrové vedenie hĺbené z rúr z plast., hmôt alebo sklolamin. v otvorenom výkope</t>
  </si>
  <si>
    <t>872463301</t>
  </si>
  <si>
    <t>PSV</t>
  </si>
  <si>
    <t>Práce a dodávky PSV</t>
  </si>
  <si>
    <t>722</t>
  </si>
  <si>
    <t>Zdravotechnika - vnútorný vodovod</t>
  </si>
  <si>
    <t>48</t>
  </si>
  <si>
    <t>722221025.S</t>
  </si>
  <si>
    <t>Montáž guľového kohúta závitového priameho pre vodu G 5/4</t>
  </si>
  <si>
    <t>-1190606232</t>
  </si>
  <si>
    <t>49</t>
  </si>
  <si>
    <t>551110005200.S</t>
  </si>
  <si>
    <t>Guľový uzáver pre vodu 5/4", niklovaná mosadz</t>
  </si>
  <si>
    <t>1761071912</t>
  </si>
  <si>
    <t>50</t>
  </si>
  <si>
    <t>722221085.S</t>
  </si>
  <si>
    <t>Montáž guľového kohúta vypúšťacieho závitového G 5/4</t>
  </si>
  <si>
    <t>-448391697</t>
  </si>
  <si>
    <t>51</t>
  </si>
  <si>
    <t>5511130120</t>
  </si>
  <si>
    <t>Vypúšťací guľový ventil, 5/4”, komplet, GIACOMINI</t>
  </si>
  <si>
    <t>527922485</t>
  </si>
  <si>
    <t>52</t>
  </si>
  <si>
    <t>722221320.S</t>
  </si>
  <si>
    <t>Montáž spätnej klapky závitovej pre vodu G 5/4</t>
  </si>
  <si>
    <t>-2016985688</t>
  </si>
  <si>
    <t>53</t>
  </si>
  <si>
    <t>551190001100.S</t>
  </si>
  <si>
    <t>Spätná klapka vodorovná závitová 5/4", PN 10, pre vodu, mosadz</t>
  </si>
  <si>
    <t>-120229881</t>
  </si>
  <si>
    <t>54</t>
  </si>
  <si>
    <t>722221375.S</t>
  </si>
  <si>
    <t>Montáž vodovodného filtra závitového G 5/4</t>
  </si>
  <si>
    <t>415077140</t>
  </si>
  <si>
    <t>55</t>
  </si>
  <si>
    <t>422010003200.S</t>
  </si>
  <si>
    <t>Filter závitový na vodu 5/4", FF, PN 20, mosadz</t>
  </si>
  <si>
    <t>-881303472</t>
  </si>
  <si>
    <t>56</t>
  </si>
  <si>
    <t>722262151</t>
  </si>
  <si>
    <t>Montáž vodomeru pre vodu do 30°C prírubového skrutkového vertikálneho DN 25</t>
  </si>
  <si>
    <t>1407451015</t>
  </si>
  <si>
    <t>57</t>
  </si>
  <si>
    <t>3882122800</t>
  </si>
  <si>
    <t>Vodomer QN10, DN 25</t>
  </si>
  <si>
    <t>940410172</t>
  </si>
  <si>
    <t>58</t>
  </si>
  <si>
    <t>722290215</t>
  </si>
  <si>
    <t>Tlaková skúška vodovodného potrubia hrdlového alebo prírubového do DN 100</t>
  </si>
  <si>
    <t>1477105210</t>
  </si>
  <si>
    <t>59</t>
  </si>
  <si>
    <t>72315.mon</t>
  </si>
  <si>
    <t>Vystpavenie po montázi potrubia v chráničke</t>
  </si>
  <si>
    <t>-1412733175</t>
  </si>
  <si>
    <t>60</t>
  </si>
  <si>
    <t>723150371</t>
  </si>
  <si>
    <t>Potrubie z oceľových rúrok hladkých čiernych, chránička D 108/4</t>
  </si>
  <si>
    <t>763884283</t>
  </si>
  <si>
    <t>61</t>
  </si>
  <si>
    <t>722290234</t>
  </si>
  <si>
    <t>Prepláchnutie a dezinfekcia vodovodného potrubia do DN 80</t>
  </si>
  <si>
    <t>752036872</t>
  </si>
  <si>
    <t>62</t>
  </si>
  <si>
    <t>998722101</t>
  </si>
  <si>
    <t>Presun hmôt pre vnútorný vodovod v objektoch výšky do 6 m</t>
  </si>
  <si>
    <t>353369184</t>
  </si>
  <si>
    <t>KONTAJNEROVÉ DIVADLO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</si>
</sst>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62" t="s">
        <v>5</v>
      </c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190" t="s">
        <v>12</v>
      </c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163"/>
      <c r="AM5" s="163"/>
      <c r="AN5" s="163"/>
      <c r="AO5" s="163"/>
      <c r="AR5" s="17"/>
      <c r="BS5" s="14" t="s">
        <v>6</v>
      </c>
    </row>
    <row r="6" spans="1:74" s="1" customFormat="1" ht="36.950000000000003" customHeight="1">
      <c r="B6" s="17"/>
      <c r="D6" s="22" t="s">
        <v>13</v>
      </c>
      <c r="K6" s="191" t="s">
        <v>14</v>
      </c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21" t="s">
        <v>20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18</v>
      </c>
      <c r="AK11" s="23" t="s">
        <v>23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24</v>
      </c>
      <c r="AK13" s="23" t="s">
        <v>22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18</v>
      </c>
      <c r="AK14" s="23" t="s">
        <v>23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25</v>
      </c>
      <c r="AK16" s="23" t="s">
        <v>22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18</v>
      </c>
      <c r="AK17" s="23" t="s">
        <v>23</v>
      </c>
      <c r="AN17" s="21" t="s">
        <v>1</v>
      </c>
      <c r="AR17" s="17"/>
      <c r="BS17" s="14" t="s">
        <v>26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27</v>
      </c>
      <c r="AK19" s="23" t="s">
        <v>22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18</v>
      </c>
      <c r="AK20" s="23" t="s">
        <v>23</v>
      </c>
      <c r="AN20" s="21" t="s">
        <v>1</v>
      </c>
      <c r="AR20" s="17"/>
      <c r="BS20" s="14" t="s">
        <v>26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28</v>
      </c>
      <c r="AR22" s="17"/>
    </row>
    <row r="23" spans="1:71" s="1" customFormat="1" ht="16.5" customHeight="1">
      <c r="B23" s="17"/>
      <c r="E23" s="192" t="s">
        <v>1</v>
      </c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2"/>
      <c r="AK23" s="192"/>
      <c r="AL23" s="192"/>
      <c r="AM23" s="192"/>
      <c r="AN23" s="192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29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93">
        <f>ROUND(AG94,2)</f>
        <v>0</v>
      </c>
      <c r="AL26" s="194"/>
      <c r="AM26" s="194"/>
      <c r="AN26" s="194"/>
      <c r="AO26" s="194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95" t="s">
        <v>30</v>
      </c>
      <c r="M28" s="195"/>
      <c r="N28" s="195"/>
      <c r="O28" s="195"/>
      <c r="P28" s="195"/>
      <c r="Q28" s="26"/>
      <c r="R28" s="26"/>
      <c r="S28" s="26"/>
      <c r="T28" s="26"/>
      <c r="U28" s="26"/>
      <c r="V28" s="26"/>
      <c r="W28" s="195" t="s">
        <v>31</v>
      </c>
      <c r="X28" s="195"/>
      <c r="Y28" s="195"/>
      <c r="Z28" s="195"/>
      <c r="AA28" s="195"/>
      <c r="AB28" s="195"/>
      <c r="AC28" s="195"/>
      <c r="AD28" s="195"/>
      <c r="AE28" s="195"/>
      <c r="AF28" s="26"/>
      <c r="AG28" s="26"/>
      <c r="AH28" s="26"/>
      <c r="AI28" s="26"/>
      <c r="AJ28" s="26"/>
      <c r="AK28" s="195" t="s">
        <v>32</v>
      </c>
      <c r="AL28" s="195"/>
      <c r="AM28" s="195"/>
      <c r="AN28" s="195"/>
      <c r="AO28" s="195"/>
      <c r="AP28" s="26"/>
      <c r="AQ28" s="26"/>
      <c r="AR28" s="27"/>
      <c r="BE28" s="26"/>
    </row>
    <row r="29" spans="1:71" s="3" customFormat="1" ht="14.45" customHeight="1">
      <c r="B29" s="31"/>
      <c r="D29" s="23" t="s">
        <v>33</v>
      </c>
      <c r="F29" s="23" t="s">
        <v>34</v>
      </c>
      <c r="L29" s="185">
        <v>0.2</v>
      </c>
      <c r="M29" s="184"/>
      <c r="N29" s="184"/>
      <c r="O29" s="184"/>
      <c r="P29" s="184"/>
      <c r="W29" s="183">
        <f>ROUND(AZ94, 2)</f>
        <v>0</v>
      </c>
      <c r="X29" s="184"/>
      <c r="Y29" s="184"/>
      <c r="Z29" s="184"/>
      <c r="AA29" s="184"/>
      <c r="AB29" s="184"/>
      <c r="AC29" s="184"/>
      <c r="AD29" s="184"/>
      <c r="AE29" s="184"/>
      <c r="AK29" s="183">
        <f>ROUND(AV94, 2)</f>
        <v>0</v>
      </c>
      <c r="AL29" s="184"/>
      <c r="AM29" s="184"/>
      <c r="AN29" s="184"/>
      <c r="AO29" s="184"/>
      <c r="AR29" s="31"/>
    </row>
    <row r="30" spans="1:71" s="3" customFormat="1" ht="14.45" customHeight="1">
      <c r="B30" s="31"/>
      <c r="F30" s="23" t="s">
        <v>35</v>
      </c>
      <c r="L30" s="185">
        <v>0.2</v>
      </c>
      <c r="M30" s="184"/>
      <c r="N30" s="184"/>
      <c r="O30" s="184"/>
      <c r="P30" s="184"/>
      <c r="W30" s="183">
        <f>ROUND(BA94, 2)</f>
        <v>0</v>
      </c>
      <c r="X30" s="184"/>
      <c r="Y30" s="184"/>
      <c r="Z30" s="184"/>
      <c r="AA30" s="184"/>
      <c r="AB30" s="184"/>
      <c r="AC30" s="184"/>
      <c r="AD30" s="184"/>
      <c r="AE30" s="184"/>
      <c r="AK30" s="183">
        <f>ROUND(AW94, 2)</f>
        <v>0</v>
      </c>
      <c r="AL30" s="184"/>
      <c r="AM30" s="184"/>
      <c r="AN30" s="184"/>
      <c r="AO30" s="184"/>
      <c r="AR30" s="31"/>
    </row>
    <row r="31" spans="1:71" s="3" customFormat="1" ht="14.45" hidden="1" customHeight="1">
      <c r="B31" s="31"/>
      <c r="F31" s="23" t="s">
        <v>36</v>
      </c>
      <c r="L31" s="185">
        <v>0.2</v>
      </c>
      <c r="M31" s="184"/>
      <c r="N31" s="184"/>
      <c r="O31" s="184"/>
      <c r="P31" s="184"/>
      <c r="W31" s="183">
        <f>ROUND(BB94, 2)</f>
        <v>0</v>
      </c>
      <c r="X31" s="184"/>
      <c r="Y31" s="184"/>
      <c r="Z31" s="184"/>
      <c r="AA31" s="184"/>
      <c r="AB31" s="184"/>
      <c r="AC31" s="184"/>
      <c r="AD31" s="184"/>
      <c r="AE31" s="184"/>
      <c r="AK31" s="183">
        <v>0</v>
      </c>
      <c r="AL31" s="184"/>
      <c r="AM31" s="184"/>
      <c r="AN31" s="184"/>
      <c r="AO31" s="184"/>
      <c r="AR31" s="31"/>
    </row>
    <row r="32" spans="1:71" s="3" customFormat="1" ht="14.45" hidden="1" customHeight="1">
      <c r="B32" s="31"/>
      <c r="F32" s="23" t="s">
        <v>37</v>
      </c>
      <c r="L32" s="185">
        <v>0.2</v>
      </c>
      <c r="M32" s="184"/>
      <c r="N32" s="184"/>
      <c r="O32" s="184"/>
      <c r="P32" s="184"/>
      <c r="W32" s="183">
        <f>ROUND(BC94, 2)</f>
        <v>0</v>
      </c>
      <c r="X32" s="184"/>
      <c r="Y32" s="184"/>
      <c r="Z32" s="184"/>
      <c r="AA32" s="184"/>
      <c r="AB32" s="184"/>
      <c r="AC32" s="184"/>
      <c r="AD32" s="184"/>
      <c r="AE32" s="184"/>
      <c r="AK32" s="183">
        <v>0</v>
      </c>
      <c r="AL32" s="184"/>
      <c r="AM32" s="184"/>
      <c r="AN32" s="184"/>
      <c r="AO32" s="184"/>
      <c r="AR32" s="31"/>
    </row>
    <row r="33" spans="1:57" s="3" customFormat="1" ht="14.45" hidden="1" customHeight="1">
      <c r="B33" s="31"/>
      <c r="F33" s="23" t="s">
        <v>38</v>
      </c>
      <c r="L33" s="185">
        <v>0</v>
      </c>
      <c r="M33" s="184"/>
      <c r="N33" s="184"/>
      <c r="O33" s="184"/>
      <c r="P33" s="184"/>
      <c r="W33" s="183">
        <f>ROUND(BD94, 2)</f>
        <v>0</v>
      </c>
      <c r="X33" s="184"/>
      <c r="Y33" s="184"/>
      <c r="Z33" s="184"/>
      <c r="AA33" s="184"/>
      <c r="AB33" s="184"/>
      <c r="AC33" s="184"/>
      <c r="AD33" s="184"/>
      <c r="AE33" s="184"/>
      <c r="AK33" s="183">
        <v>0</v>
      </c>
      <c r="AL33" s="184"/>
      <c r="AM33" s="184"/>
      <c r="AN33" s="184"/>
      <c r="AO33" s="184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39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40</v>
      </c>
      <c r="U35" s="34"/>
      <c r="V35" s="34"/>
      <c r="W35" s="34"/>
      <c r="X35" s="186" t="s">
        <v>41</v>
      </c>
      <c r="Y35" s="187"/>
      <c r="Z35" s="187"/>
      <c r="AA35" s="187"/>
      <c r="AB35" s="187"/>
      <c r="AC35" s="34"/>
      <c r="AD35" s="34"/>
      <c r="AE35" s="34"/>
      <c r="AF35" s="34"/>
      <c r="AG35" s="34"/>
      <c r="AH35" s="34"/>
      <c r="AI35" s="34"/>
      <c r="AJ35" s="34"/>
      <c r="AK35" s="188">
        <f>SUM(AK26:AK33)</f>
        <v>0</v>
      </c>
      <c r="AL35" s="187"/>
      <c r="AM35" s="187"/>
      <c r="AN35" s="187"/>
      <c r="AO35" s="189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42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43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44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45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44</v>
      </c>
      <c r="AI60" s="29"/>
      <c r="AJ60" s="29"/>
      <c r="AK60" s="29"/>
      <c r="AL60" s="29"/>
      <c r="AM60" s="39" t="s">
        <v>45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46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47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44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45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44</v>
      </c>
      <c r="AI75" s="29"/>
      <c r="AJ75" s="29"/>
      <c r="AK75" s="29"/>
      <c r="AL75" s="29"/>
      <c r="AM75" s="39" t="s">
        <v>45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48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11</v>
      </c>
      <c r="L84" s="4" t="str">
        <f>K5</f>
        <v>096</v>
      </c>
      <c r="AR84" s="45"/>
    </row>
    <row r="85" spans="1:91" s="5" customFormat="1" ht="36.950000000000003" customHeight="1">
      <c r="B85" s="46"/>
      <c r="C85" s="47" t="s">
        <v>13</v>
      </c>
      <c r="L85" s="174" t="str">
        <f>K6</f>
        <v>Divadlo</v>
      </c>
      <c r="M85" s="175"/>
      <c r="N85" s="175"/>
      <c r="O85" s="175"/>
      <c r="P85" s="175"/>
      <c r="Q85" s="175"/>
      <c r="R85" s="175"/>
      <c r="S85" s="175"/>
      <c r="T85" s="175"/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  <c r="AF85" s="175"/>
      <c r="AG85" s="175"/>
      <c r="AH85" s="175"/>
      <c r="AI85" s="175"/>
      <c r="AJ85" s="175"/>
      <c r="AK85" s="175"/>
      <c r="AL85" s="175"/>
      <c r="AM85" s="175"/>
      <c r="AN85" s="175"/>
      <c r="AO85" s="175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176" t="str">
        <f>IF(AN8= "","",AN8)</f>
        <v>1. 7. 2021</v>
      </c>
      <c r="AN87" s="176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25</v>
      </c>
      <c r="AJ89" s="26"/>
      <c r="AK89" s="26"/>
      <c r="AL89" s="26"/>
      <c r="AM89" s="177" t="str">
        <f>IF(E17="","",E17)</f>
        <v xml:space="preserve"> </v>
      </c>
      <c r="AN89" s="178"/>
      <c r="AO89" s="178"/>
      <c r="AP89" s="178"/>
      <c r="AQ89" s="26"/>
      <c r="AR89" s="27"/>
      <c r="AS89" s="179" t="s">
        <v>49</v>
      </c>
      <c r="AT89" s="180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24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27</v>
      </c>
      <c r="AJ90" s="26"/>
      <c r="AK90" s="26"/>
      <c r="AL90" s="26"/>
      <c r="AM90" s="177" t="str">
        <f>IF(E20="","",E20)</f>
        <v xml:space="preserve"> </v>
      </c>
      <c r="AN90" s="178"/>
      <c r="AO90" s="178"/>
      <c r="AP90" s="178"/>
      <c r="AQ90" s="26"/>
      <c r="AR90" s="27"/>
      <c r="AS90" s="181"/>
      <c r="AT90" s="182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81"/>
      <c r="AT91" s="182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64" t="s">
        <v>50</v>
      </c>
      <c r="D92" s="165"/>
      <c r="E92" s="165"/>
      <c r="F92" s="165"/>
      <c r="G92" s="165"/>
      <c r="H92" s="54"/>
      <c r="I92" s="166" t="s">
        <v>51</v>
      </c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65"/>
      <c r="AB92" s="165"/>
      <c r="AC92" s="165"/>
      <c r="AD92" s="165"/>
      <c r="AE92" s="165"/>
      <c r="AF92" s="165"/>
      <c r="AG92" s="167" t="s">
        <v>52</v>
      </c>
      <c r="AH92" s="165"/>
      <c r="AI92" s="165"/>
      <c r="AJ92" s="165"/>
      <c r="AK92" s="165"/>
      <c r="AL92" s="165"/>
      <c r="AM92" s="165"/>
      <c r="AN92" s="166" t="s">
        <v>53</v>
      </c>
      <c r="AO92" s="165"/>
      <c r="AP92" s="168"/>
      <c r="AQ92" s="55" t="s">
        <v>54</v>
      </c>
      <c r="AR92" s="27"/>
      <c r="AS92" s="56" t="s">
        <v>55</v>
      </c>
      <c r="AT92" s="57" t="s">
        <v>56</v>
      </c>
      <c r="AU92" s="57" t="s">
        <v>57</v>
      </c>
      <c r="AV92" s="57" t="s">
        <v>58</v>
      </c>
      <c r="AW92" s="57" t="s">
        <v>59</v>
      </c>
      <c r="AX92" s="57" t="s">
        <v>60</v>
      </c>
      <c r="AY92" s="57" t="s">
        <v>61</v>
      </c>
      <c r="AZ92" s="57" t="s">
        <v>62</v>
      </c>
      <c r="BA92" s="57" t="s">
        <v>63</v>
      </c>
      <c r="BB92" s="57" t="s">
        <v>64</v>
      </c>
      <c r="BC92" s="57" t="s">
        <v>65</v>
      </c>
      <c r="BD92" s="58" t="s">
        <v>66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67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72">
        <f>ROUND(AG95,2)</f>
        <v>0</v>
      </c>
      <c r="AH94" s="172"/>
      <c r="AI94" s="172"/>
      <c r="AJ94" s="172"/>
      <c r="AK94" s="172"/>
      <c r="AL94" s="172"/>
      <c r="AM94" s="172"/>
      <c r="AN94" s="173">
        <f>SUM(AG94,AT94)</f>
        <v>0</v>
      </c>
      <c r="AO94" s="173"/>
      <c r="AP94" s="173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557.27779999999996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68</v>
      </c>
      <c r="BT94" s="71" t="s">
        <v>69</v>
      </c>
      <c r="BU94" s="72" t="s">
        <v>70</v>
      </c>
      <c r="BV94" s="71" t="s">
        <v>71</v>
      </c>
      <c r="BW94" s="71" t="s">
        <v>4</v>
      </c>
      <c r="BX94" s="71" t="s">
        <v>72</v>
      </c>
      <c r="CL94" s="71" t="s">
        <v>1</v>
      </c>
    </row>
    <row r="95" spans="1:91" s="7" customFormat="1" ht="24.75" customHeight="1">
      <c r="A95" s="73" t="s">
        <v>73</v>
      </c>
      <c r="B95" s="74"/>
      <c r="C95" s="75"/>
      <c r="D95" s="171" t="s">
        <v>74</v>
      </c>
      <c r="E95" s="171"/>
      <c r="F95" s="171"/>
      <c r="G95" s="171"/>
      <c r="H95" s="171"/>
      <c r="I95" s="76"/>
      <c r="J95" s="171" t="s">
        <v>75</v>
      </c>
      <c r="K95" s="171"/>
      <c r="L95" s="171"/>
      <c r="M95" s="171"/>
      <c r="N95" s="171"/>
      <c r="O95" s="171"/>
      <c r="P95" s="171"/>
      <c r="Q95" s="171"/>
      <c r="R95" s="171"/>
      <c r="S95" s="171"/>
      <c r="T95" s="171"/>
      <c r="U95" s="171"/>
      <c r="V95" s="171"/>
      <c r="W95" s="171"/>
      <c r="X95" s="171"/>
      <c r="Y95" s="171"/>
      <c r="Z95" s="171"/>
      <c r="AA95" s="171"/>
      <c r="AB95" s="171"/>
      <c r="AC95" s="171"/>
      <c r="AD95" s="171"/>
      <c r="AE95" s="171"/>
      <c r="AF95" s="171"/>
      <c r="AG95" s="169">
        <f>'096 - VKP - Vodovodná a k...'!J30</f>
        <v>0</v>
      </c>
      <c r="AH95" s="170"/>
      <c r="AI95" s="170"/>
      <c r="AJ95" s="170"/>
      <c r="AK95" s="170"/>
      <c r="AL95" s="170"/>
      <c r="AM95" s="170"/>
      <c r="AN95" s="169">
        <f>SUM(AG95,AT95)</f>
        <v>0</v>
      </c>
      <c r="AO95" s="170"/>
      <c r="AP95" s="170"/>
      <c r="AQ95" s="77" t="s">
        <v>76</v>
      </c>
      <c r="AR95" s="74"/>
      <c r="AS95" s="78">
        <v>0</v>
      </c>
      <c r="AT95" s="79">
        <f>ROUND(SUM(AV95:AW95),2)</f>
        <v>0</v>
      </c>
      <c r="AU95" s="80">
        <f>'096 - VKP - Vodovodná a k...'!P123</f>
        <v>557.27780139999993</v>
      </c>
      <c r="AV95" s="79">
        <f>'096 - VKP - Vodovodná a k...'!J33</f>
        <v>0</v>
      </c>
      <c r="AW95" s="79">
        <f>'096 - VKP - Vodovodná a k...'!J34</f>
        <v>0</v>
      </c>
      <c r="AX95" s="79">
        <f>'096 - VKP - Vodovodná a k...'!J35</f>
        <v>0</v>
      </c>
      <c r="AY95" s="79">
        <f>'096 - VKP - Vodovodná a k...'!J36</f>
        <v>0</v>
      </c>
      <c r="AZ95" s="79">
        <f>'096 - VKP - Vodovodná a k...'!F33</f>
        <v>0</v>
      </c>
      <c r="BA95" s="79">
        <f>'096 - VKP - Vodovodná a k...'!F34</f>
        <v>0</v>
      </c>
      <c r="BB95" s="79">
        <f>'096 - VKP - Vodovodná a k...'!F35</f>
        <v>0</v>
      </c>
      <c r="BC95" s="79">
        <f>'096 - VKP - Vodovodná a k...'!F36</f>
        <v>0</v>
      </c>
      <c r="BD95" s="81">
        <f>'096 - VKP - Vodovodná a k...'!F37</f>
        <v>0</v>
      </c>
      <c r="BT95" s="82" t="s">
        <v>77</v>
      </c>
      <c r="BV95" s="82" t="s">
        <v>71</v>
      </c>
      <c r="BW95" s="82" t="s">
        <v>78</v>
      </c>
      <c r="BX95" s="82" t="s">
        <v>4</v>
      </c>
      <c r="CL95" s="82" t="s">
        <v>1</v>
      </c>
      <c r="CM95" s="82" t="s">
        <v>69</v>
      </c>
    </row>
    <row r="96" spans="1:91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5" customHeight="1">
      <c r="A97" s="26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096 - VKP - Vodovodná a k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93"/>
  <sheetViews>
    <sheetView showGridLines="0" tabSelected="1" zoomScaleNormal="100" workbookViewId="0">
      <selection activeCell="V129" sqref="V12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3"/>
    </row>
    <row r="2" spans="1:46" s="1" customFormat="1" ht="36.950000000000003" customHeight="1">
      <c r="L2" s="162" t="s">
        <v>5</v>
      </c>
      <c r="M2" s="163"/>
      <c r="N2" s="163"/>
      <c r="O2" s="163"/>
      <c r="P2" s="163"/>
      <c r="Q2" s="163"/>
      <c r="R2" s="163"/>
      <c r="S2" s="163"/>
      <c r="T2" s="163"/>
      <c r="U2" s="163"/>
      <c r="V2" s="163"/>
      <c r="AT2" s="14" t="s">
        <v>78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69</v>
      </c>
    </row>
    <row r="4" spans="1:46" s="1" customFormat="1" ht="24.95" customHeight="1">
      <c r="B4" s="17"/>
      <c r="D4" s="18" t="s">
        <v>79</v>
      </c>
      <c r="L4" s="17"/>
      <c r="M4" s="84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197" t="s">
        <v>371</v>
      </c>
      <c r="F7" s="198"/>
      <c r="G7" s="198"/>
      <c r="H7" s="198"/>
      <c r="L7" s="17"/>
    </row>
    <row r="8" spans="1:46" s="2" customFormat="1" ht="12" customHeight="1">
      <c r="A8" s="26"/>
      <c r="B8" s="27"/>
      <c r="C8" s="26"/>
      <c r="D8" s="23" t="s">
        <v>80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74" t="s">
        <v>81</v>
      </c>
      <c r="F9" s="196"/>
      <c r="G9" s="196"/>
      <c r="H9" s="196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23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24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90" t="str">
        <f>'Rekapitulácia stavby'!E14</f>
        <v xml:space="preserve"> </v>
      </c>
      <c r="F18" s="190"/>
      <c r="G18" s="190"/>
      <c r="H18" s="190"/>
      <c r="I18" s="23" t="s">
        <v>23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22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23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22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23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28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5"/>
      <c r="B27" s="86"/>
      <c r="C27" s="85"/>
      <c r="D27" s="85"/>
      <c r="E27" s="192" t="s">
        <v>1</v>
      </c>
      <c r="F27" s="192"/>
      <c r="G27" s="192"/>
      <c r="H27" s="192"/>
      <c r="I27" s="85"/>
      <c r="J27" s="85"/>
      <c r="K27" s="85"/>
      <c r="L27" s="87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88" t="s">
        <v>29</v>
      </c>
      <c r="E30" s="26"/>
      <c r="F30" s="26"/>
      <c r="G30" s="26"/>
      <c r="H30" s="26"/>
      <c r="I30" s="26"/>
      <c r="J30" s="65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31</v>
      </c>
      <c r="G32" s="26"/>
      <c r="H32" s="26"/>
      <c r="I32" s="30" t="s">
        <v>30</v>
      </c>
      <c r="J32" s="30" t="s">
        <v>32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89" t="s">
        <v>33</v>
      </c>
      <c r="E33" s="23" t="s">
        <v>34</v>
      </c>
      <c r="F33" s="90"/>
      <c r="G33" s="26"/>
      <c r="H33" s="26"/>
      <c r="I33" s="91"/>
      <c r="J33" s="90"/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35</v>
      </c>
      <c r="F34" s="90"/>
      <c r="G34" s="26"/>
      <c r="H34" s="26"/>
      <c r="I34" s="91"/>
      <c r="J34" s="90"/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36</v>
      </c>
      <c r="F35" s="90">
        <f>ROUND((SUM(BG123:BG192)),  2)</f>
        <v>0</v>
      </c>
      <c r="G35" s="26"/>
      <c r="H35" s="26"/>
      <c r="I35" s="91">
        <v>0.2</v>
      </c>
      <c r="J35" s="90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37</v>
      </c>
      <c r="F36" s="90">
        <f>ROUND((SUM(BH123:BH192)),  2)</f>
        <v>0</v>
      </c>
      <c r="G36" s="26"/>
      <c r="H36" s="26"/>
      <c r="I36" s="91">
        <v>0.2</v>
      </c>
      <c r="J36" s="90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38</v>
      </c>
      <c r="F37" s="90">
        <f>ROUND((SUM(BI123:BI192)),  2)</f>
        <v>0</v>
      </c>
      <c r="G37" s="26"/>
      <c r="H37" s="26"/>
      <c r="I37" s="91">
        <v>0</v>
      </c>
      <c r="J37" s="90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2"/>
      <c r="D39" s="93" t="s">
        <v>39</v>
      </c>
      <c r="E39" s="54"/>
      <c r="F39" s="54"/>
      <c r="G39" s="94" t="s">
        <v>40</v>
      </c>
      <c r="H39" s="95" t="s">
        <v>41</v>
      </c>
      <c r="I39" s="54"/>
      <c r="J39" s="96"/>
      <c r="K39" s="97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44</v>
      </c>
      <c r="E61" s="29"/>
      <c r="F61" s="98" t="s">
        <v>45</v>
      </c>
      <c r="G61" s="39" t="s">
        <v>44</v>
      </c>
      <c r="H61" s="29"/>
      <c r="I61" s="29"/>
      <c r="J61" s="99" t="s">
        <v>45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46</v>
      </c>
      <c r="E65" s="40"/>
      <c r="F65" s="40"/>
      <c r="G65" s="37" t="s">
        <v>47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44</v>
      </c>
      <c r="E76" s="29"/>
      <c r="F76" s="98" t="s">
        <v>45</v>
      </c>
      <c r="G76" s="39" t="s">
        <v>44</v>
      </c>
      <c r="H76" s="29"/>
      <c r="I76" s="29"/>
      <c r="J76" s="99" t="s">
        <v>45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82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197" t="str">
        <f>E7</f>
        <v>KONTAJNEROVÉ DIVADLO</v>
      </c>
      <c r="F85" s="198"/>
      <c r="G85" s="198"/>
      <c r="H85" s="198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80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74" t="str">
        <f>E9</f>
        <v>096 - VKP - Vodovodná a kanalizačná prípojka</v>
      </c>
      <c r="F87" s="196"/>
      <c r="G87" s="196"/>
      <c r="H87" s="196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 t="str">
        <f>IF(J12="","",J12)</f>
        <v/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21</v>
      </c>
      <c r="D91" s="26"/>
      <c r="E91" s="26"/>
      <c r="F91" s="21" t="str">
        <f>E15</f>
        <v xml:space="preserve"> </v>
      </c>
      <c r="G91" s="26"/>
      <c r="H91" s="26"/>
      <c r="I91" s="23" t="s">
        <v>25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24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0" t="s">
        <v>83</v>
      </c>
      <c r="D94" s="92"/>
      <c r="E94" s="92"/>
      <c r="F94" s="92"/>
      <c r="G94" s="92"/>
      <c r="H94" s="92"/>
      <c r="I94" s="92"/>
      <c r="J94" s="101" t="s">
        <v>84</v>
      </c>
      <c r="K94" s="92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2" t="s">
        <v>85</v>
      </c>
      <c r="D96" s="26"/>
      <c r="E96" s="26"/>
      <c r="F96" s="26"/>
      <c r="G96" s="26"/>
      <c r="H96" s="26"/>
      <c r="I96" s="26"/>
      <c r="J96" s="65"/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86</v>
      </c>
    </row>
    <row r="97" spans="1:31" s="9" customFormat="1" ht="24.95" customHeight="1">
      <c r="B97" s="103"/>
      <c r="D97" s="104" t="s">
        <v>87</v>
      </c>
      <c r="E97" s="105"/>
      <c r="F97" s="105"/>
      <c r="G97" s="105"/>
      <c r="H97" s="105"/>
      <c r="I97" s="105"/>
      <c r="J97" s="106"/>
      <c r="L97" s="103"/>
    </row>
    <row r="98" spans="1:31" s="10" customFormat="1" ht="19.899999999999999" customHeight="1">
      <c r="B98" s="107"/>
      <c r="D98" s="108" t="s">
        <v>88</v>
      </c>
      <c r="E98" s="109"/>
      <c r="F98" s="109"/>
      <c r="G98" s="109"/>
      <c r="H98" s="109"/>
      <c r="I98" s="109"/>
      <c r="J98" s="110"/>
      <c r="L98" s="107"/>
    </row>
    <row r="99" spans="1:31" s="10" customFormat="1" ht="19.899999999999999" customHeight="1">
      <c r="B99" s="107"/>
      <c r="D99" s="108" t="s">
        <v>89</v>
      </c>
      <c r="E99" s="109"/>
      <c r="F99" s="109"/>
      <c r="G99" s="109"/>
      <c r="H99" s="109"/>
      <c r="I99" s="109"/>
      <c r="J99" s="110"/>
      <c r="L99" s="107"/>
    </row>
    <row r="100" spans="1:31" s="10" customFormat="1" ht="19.899999999999999" customHeight="1">
      <c r="B100" s="107"/>
      <c r="D100" s="108" t="s">
        <v>90</v>
      </c>
      <c r="E100" s="109"/>
      <c r="F100" s="109"/>
      <c r="G100" s="109"/>
      <c r="H100" s="109"/>
      <c r="I100" s="109"/>
      <c r="J100" s="110"/>
      <c r="L100" s="107"/>
    </row>
    <row r="101" spans="1:31" s="10" customFormat="1" ht="19.899999999999999" customHeight="1">
      <c r="B101" s="107"/>
      <c r="D101" s="108" t="s">
        <v>91</v>
      </c>
      <c r="E101" s="109"/>
      <c r="F101" s="109"/>
      <c r="G101" s="109"/>
      <c r="H101" s="109"/>
      <c r="I101" s="109"/>
      <c r="J101" s="110"/>
      <c r="L101" s="107"/>
    </row>
    <row r="102" spans="1:31" s="9" customFormat="1" ht="24.95" customHeight="1">
      <c r="B102" s="103"/>
      <c r="D102" s="104" t="s">
        <v>92</v>
      </c>
      <c r="E102" s="105"/>
      <c r="F102" s="105"/>
      <c r="G102" s="105"/>
      <c r="H102" s="105"/>
      <c r="I102" s="105"/>
      <c r="J102" s="106"/>
      <c r="L102" s="103"/>
    </row>
    <row r="103" spans="1:31" s="10" customFormat="1" ht="19.899999999999999" customHeight="1">
      <c r="B103" s="107"/>
      <c r="D103" s="108" t="s">
        <v>93</v>
      </c>
      <c r="E103" s="109"/>
      <c r="F103" s="109"/>
      <c r="G103" s="109"/>
      <c r="H103" s="109"/>
      <c r="I103" s="109"/>
      <c r="J103" s="110"/>
      <c r="L103" s="107"/>
    </row>
    <row r="104" spans="1:31" s="2" customFormat="1" ht="21.75" customHeight="1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6.95" customHeight="1">
      <c r="A105" s="26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9" spans="1:31" s="2" customFormat="1" ht="6.95" customHeight="1">
      <c r="A109" s="26"/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24.95" customHeight="1">
      <c r="A110" s="26"/>
      <c r="B110" s="27"/>
      <c r="C110" s="18" t="s">
        <v>94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13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" customHeight="1">
      <c r="A113" s="26"/>
      <c r="B113" s="27"/>
      <c r="C113" s="26"/>
      <c r="D113" s="26"/>
      <c r="E113" s="197" t="str">
        <f>E7</f>
        <v>KONTAJNEROVÉ DIVADLO</v>
      </c>
      <c r="F113" s="198"/>
      <c r="G113" s="198"/>
      <c r="H113" s="198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80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174" t="str">
        <f>E9</f>
        <v>096 - VKP - Vodovodná a kanalizačná prípojka</v>
      </c>
      <c r="F115" s="196"/>
      <c r="G115" s="196"/>
      <c r="H115" s="19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>
      <c r="A117" s="26"/>
      <c r="B117" s="27"/>
      <c r="C117" s="23" t="s">
        <v>17</v>
      </c>
      <c r="D117" s="26"/>
      <c r="E117" s="26"/>
      <c r="F117" s="21" t="str">
        <f>F12</f>
        <v xml:space="preserve"> </v>
      </c>
      <c r="G117" s="26"/>
      <c r="H117" s="26"/>
      <c r="I117" s="23" t="s">
        <v>19</v>
      </c>
      <c r="J117" s="49" t="str">
        <f>IF(J12="","",J12)</f>
        <v/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>
      <c r="A119" s="26"/>
      <c r="B119" s="27"/>
      <c r="C119" s="23" t="s">
        <v>21</v>
      </c>
      <c r="D119" s="26"/>
      <c r="E119" s="26"/>
      <c r="F119" s="21" t="str">
        <f>E15</f>
        <v xml:space="preserve"> </v>
      </c>
      <c r="G119" s="26"/>
      <c r="H119" s="26"/>
      <c r="I119" s="23" t="s">
        <v>25</v>
      </c>
      <c r="J119" s="24" t="str">
        <f>E21</f>
        <v xml:space="preserve"> 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24</v>
      </c>
      <c r="D120" s="26"/>
      <c r="E120" s="26"/>
      <c r="F120" s="21" t="str">
        <f>IF(E18="","",E18)</f>
        <v xml:space="preserve"> </v>
      </c>
      <c r="G120" s="26"/>
      <c r="H120" s="26"/>
      <c r="I120" s="23" t="s">
        <v>27</v>
      </c>
      <c r="J120" s="24" t="str">
        <f>E24</f>
        <v xml:space="preserve"> 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>
      <c r="A122" s="111"/>
      <c r="B122" s="112"/>
      <c r="C122" s="113" t="s">
        <v>95</v>
      </c>
      <c r="D122" s="114" t="s">
        <v>54</v>
      </c>
      <c r="E122" s="114" t="s">
        <v>50</v>
      </c>
      <c r="F122" s="114" t="s">
        <v>51</v>
      </c>
      <c r="G122" s="114" t="s">
        <v>96</v>
      </c>
      <c r="H122" s="114" t="s">
        <v>97</v>
      </c>
      <c r="I122" s="114" t="s">
        <v>98</v>
      </c>
      <c r="J122" s="115" t="s">
        <v>84</v>
      </c>
      <c r="K122" s="116" t="s">
        <v>99</v>
      </c>
      <c r="L122" s="117"/>
      <c r="M122" s="56" t="s">
        <v>1</v>
      </c>
      <c r="N122" s="57" t="s">
        <v>33</v>
      </c>
      <c r="O122" s="57" t="s">
        <v>100</v>
      </c>
      <c r="P122" s="57" t="s">
        <v>101</v>
      </c>
      <c r="Q122" s="57" t="s">
        <v>102</v>
      </c>
      <c r="R122" s="57" t="s">
        <v>103</v>
      </c>
      <c r="S122" s="57" t="s">
        <v>104</v>
      </c>
      <c r="T122" s="58" t="s">
        <v>105</v>
      </c>
      <c r="U122" s="111"/>
      <c r="V122" s="111"/>
      <c r="W122" s="111"/>
      <c r="X122" s="111"/>
      <c r="Y122" s="111"/>
      <c r="Z122" s="111"/>
      <c r="AA122" s="111"/>
      <c r="AB122" s="111"/>
      <c r="AC122" s="111"/>
      <c r="AD122" s="111"/>
      <c r="AE122" s="111"/>
    </row>
    <row r="123" spans="1:65" s="2" customFormat="1" ht="22.9" customHeight="1">
      <c r="A123" s="26"/>
      <c r="B123" s="27"/>
      <c r="C123" s="63" t="s">
        <v>85</v>
      </c>
      <c r="D123" s="26"/>
      <c r="E123" s="26"/>
      <c r="F123" s="26"/>
      <c r="G123" s="26"/>
      <c r="H123" s="26"/>
      <c r="I123" s="26"/>
      <c r="J123" s="118"/>
      <c r="K123" s="26"/>
      <c r="L123" s="27"/>
      <c r="M123" s="59"/>
      <c r="N123" s="50"/>
      <c r="O123" s="60"/>
      <c r="P123" s="119">
        <f>P124+P176</f>
        <v>557.27780139999993</v>
      </c>
      <c r="Q123" s="60"/>
      <c r="R123" s="119">
        <f>R124+R176</f>
        <v>66.278970071000003</v>
      </c>
      <c r="S123" s="60"/>
      <c r="T123" s="120">
        <f>T124+T176</f>
        <v>1.30752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68</v>
      </c>
      <c r="AU123" s="14" t="s">
        <v>86</v>
      </c>
      <c r="BK123" s="121">
        <f>BK124+BK176</f>
        <v>0</v>
      </c>
    </row>
    <row r="124" spans="1:65" s="12" customFormat="1" ht="25.9" customHeight="1">
      <c r="B124" s="122"/>
      <c r="D124" s="123" t="s">
        <v>68</v>
      </c>
      <c r="E124" s="124" t="s">
        <v>106</v>
      </c>
      <c r="F124" s="124" t="s">
        <v>107</v>
      </c>
      <c r="J124" s="125"/>
      <c r="L124" s="122"/>
      <c r="M124" s="126"/>
      <c r="N124" s="127"/>
      <c r="O124" s="127"/>
      <c r="P124" s="128">
        <f>P125+P135+P138+P173</f>
        <v>551.18044139999995</v>
      </c>
      <c r="Q124" s="127"/>
      <c r="R124" s="128">
        <f>R125+R135+R138+R173</f>
        <v>66.238984924000007</v>
      </c>
      <c r="S124" s="127"/>
      <c r="T124" s="129">
        <f>T125+T135+T138+T173</f>
        <v>1.30752</v>
      </c>
      <c r="AR124" s="123" t="s">
        <v>77</v>
      </c>
      <c r="AT124" s="130" t="s">
        <v>68</v>
      </c>
      <c r="AU124" s="130" t="s">
        <v>69</v>
      </c>
      <c r="AY124" s="123" t="s">
        <v>108</v>
      </c>
      <c r="BK124" s="131">
        <f>BK125+BK135+BK138+BK173</f>
        <v>0</v>
      </c>
    </row>
    <row r="125" spans="1:65" s="12" customFormat="1" ht="22.9" customHeight="1">
      <c r="B125" s="122"/>
      <c r="D125" s="123" t="s">
        <v>68</v>
      </c>
      <c r="E125" s="132" t="s">
        <v>77</v>
      </c>
      <c r="F125" s="132" t="s">
        <v>109</v>
      </c>
      <c r="J125" s="133"/>
      <c r="L125" s="122"/>
      <c r="M125" s="126"/>
      <c r="N125" s="127"/>
      <c r="O125" s="127"/>
      <c r="P125" s="128">
        <f>SUM(P126:P134)</f>
        <v>415.69449999999995</v>
      </c>
      <c r="Q125" s="127"/>
      <c r="R125" s="128">
        <f>SUM(R126:R134)</f>
        <v>55.911789800000001</v>
      </c>
      <c r="S125" s="127"/>
      <c r="T125" s="129">
        <f>SUM(T126:T134)</f>
        <v>1.30752</v>
      </c>
      <c r="AR125" s="123" t="s">
        <v>77</v>
      </c>
      <c r="AT125" s="130" t="s">
        <v>68</v>
      </c>
      <c r="AU125" s="130" t="s">
        <v>77</v>
      </c>
      <c r="AY125" s="123" t="s">
        <v>108</v>
      </c>
      <c r="BK125" s="131">
        <f>SUM(BK126:BK134)</f>
        <v>0</v>
      </c>
    </row>
    <row r="126" spans="1:65" s="2" customFormat="1" ht="24.2" customHeight="1">
      <c r="A126" s="26"/>
      <c r="B126" s="134"/>
      <c r="C126" s="135" t="s">
        <v>77</v>
      </c>
      <c r="D126" s="135" t="s">
        <v>110</v>
      </c>
      <c r="E126" s="136" t="s">
        <v>111</v>
      </c>
      <c r="F126" s="137" t="s">
        <v>112</v>
      </c>
      <c r="G126" s="138" t="s">
        <v>113</v>
      </c>
      <c r="H126" s="139">
        <v>1.92</v>
      </c>
      <c r="I126" s="140"/>
      <c r="J126" s="140"/>
      <c r="K126" s="141"/>
      <c r="L126" s="27"/>
      <c r="M126" s="142" t="s">
        <v>1</v>
      </c>
      <c r="N126" s="143" t="s">
        <v>35</v>
      </c>
      <c r="O126" s="144">
        <v>0.35499999999999998</v>
      </c>
      <c r="P126" s="144">
        <f t="shared" ref="P126:P134" si="0">O126*H126</f>
        <v>0.68159999999999998</v>
      </c>
      <c r="Q126" s="144">
        <v>0</v>
      </c>
      <c r="R126" s="144">
        <f t="shared" ref="R126:R134" si="1">Q126*H126</f>
        <v>0</v>
      </c>
      <c r="S126" s="144">
        <v>0.18099999999999999</v>
      </c>
      <c r="T126" s="145">
        <f t="shared" ref="T126:T134" si="2">S126*H126</f>
        <v>0.34752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6" t="s">
        <v>114</v>
      </c>
      <c r="AT126" s="146" t="s">
        <v>110</v>
      </c>
      <c r="AU126" s="146" t="s">
        <v>115</v>
      </c>
      <c r="AY126" s="14" t="s">
        <v>108</v>
      </c>
      <c r="BE126" s="147">
        <f t="shared" ref="BE126:BE134" si="3">IF(N126="základná",J126,0)</f>
        <v>0</v>
      </c>
      <c r="BF126" s="147">
        <f t="shared" ref="BF126:BF134" si="4">IF(N126="znížená",J126,0)</f>
        <v>0</v>
      </c>
      <c r="BG126" s="147">
        <f t="shared" ref="BG126:BG134" si="5">IF(N126="zákl. prenesená",J126,0)</f>
        <v>0</v>
      </c>
      <c r="BH126" s="147">
        <f t="shared" ref="BH126:BH134" si="6">IF(N126="zníž. prenesená",J126,0)</f>
        <v>0</v>
      </c>
      <c r="BI126" s="147">
        <f t="shared" ref="BI126:BI134" si="7">IF(N126="nulová",J126,0)</f>
        <v>0</v>
      </c>
      <c r="BJ126" s="14" t="s">
        <v>115</v>
      </c>
      <c r="BK126" s="147">
        <f t="shared" ref="BK126:BK134" si="8">ROUND(I126*H126,2)</f>
        <v>0</v>
      </c>
      <c r="BL126" s="14" t="s">
        <v>114</v>
      </c>
      <c r="BM126" s="146" t="s">
        <v>116</v>
      </c>
    </row>
    <row r="127" spans="1:65" s="2" customFormat="1" ht="24.2" customHeight="1">
      <c r="A127" s="26"/>
      <c r="B127" s="134"/>
      <c r="C127" s="135" t="s">
        <v>115</v>
      </c>
      <c r="D127" s="135" t="s">
        <v>110</v>
      </c>
      <c r="E127" s="136" t="s">
        <v>117</v>
      </c>
      <c r="F127" s="137" t="s">
        <v>118</v>
      </c>
      <c r="G127" s="138" t="s">
        <v>113</v>
      </c>
      <c r="H127" s="139">
        <v>1.92</v>
      </c>
      <c r="I127" s="140"/>
      <c r="J127" s="140"/>
      <c r="K127" s="141"/>
      <c r="L127" s="27"/>
      <c r="M127" s="142" t="s">
        <v>1</v>
      </c>
      <c r="N127" s="143" t="s">
        <v>35</v>
      </c>
      <c r="O127" s="144">
        <v>0.59299999999999997</v>
      </c>
      <c r="P127" s="144">
        <f t="shared" si="0"/>
        <v>1.1385599999999998</v>
      </c>
      <c r="Q127" s="144">
        <v>0</v>
      </c>
      <c r="R127" s="144">
        <f t="shared" si="1"/>
        <v>0</v>
      </c>
      <c r="S127" s="144">
        <v>0.5</v>
      </c>
      <c r="T127" s="145">
        <f t="shared" si="2"/>
        <v>0.96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6" t="s">
        <v>114</v>
      </c>
      <c r="AT127" s="146" t="s">
        <v>110</v>
      </c>
      <c r="AU127" s="146" t="s">
        <v>115</v>
      </c>
      <c r="AY127" s="14" t="s">
        <v>108</v>
      </c>
      <c r="BE127" s="147">
        <f t="shared" si="3"/>
        <v>0</v>
      </c>
      <c r="BF127" s="147">
        <f t="shared" si="4"/>
        <v>0</v>
      </c>
      <c r="BG127" s="147">
        <f t="shared" si="5"/>
        <v>0</v>
      </c>
      <c r="BH127" s="147">
        <f t="shared" si="6"/>
        <v>0</v>
      </c>
      <c r="BI127" s="147">
        <f t="shared" si="7"/>
        <v>0</v>
      </c>
      <c r="BJ127" s="14" t="s">
        <v>115</v>
      </c>
      <c r="BK127" s="147">
        <f t="shared" si="8"/>
        <v>0</v>
      </c>
      <c r="BL127" s="14" t="s">
        <v>114</v>
      </c>
      <c r="BM127" s="146" t="s">
        <v>119</v>
      </c>
    </row>
    <row r="128" spans="1:65" s="2" customFormat="1" ht="14.45" customHeight="1">
      <c r="A128" s="26"/>
      <c r="B128" s="134"/>
      <c r="C128" s="135" t="s">
        <v>120</v>
      </c>
      <c r="D128" s="135" t="s">
        <v>110</v>
      </c>
      <c r="E128" s="136" t="s">
        <v>121</v>
      </c>
      <c r="F128" s="137" t="s">
        <v>122</v>
      </c>
      <c r="G128" s="138" t="s">
        <v>123</v>
      </c>
      <c r="H128" s="139">
        <v>107.06</v>
      </c>
      <c r="I128" s="140"/>
      <c r="J128" s="140"/>
      <c r="K128" s="141"/>
      <c r="L128" s="27"/>
      <c r="M128" s="142" t="s">
        <v>1</v>
      </c>
      <c r="N128" s="143" t="s">
        <v>35</v>
      </c>
      <c r="O128" s="144">
        <v>2.5139999999999998</v>
      </c>
      <c r="P128" s="144">
        <f t="shared" si="0"/>
        <v>269.14884000000001</v>
      </c>
      <c r="Q128" s="144">
        <v>0</v>
      </c>
      <c r="R128" s="144">
        <f t="shared" si="1"/>
        <v>0</v>
      </c>
      <c r="S128" s="144">
        <v>0</v>
      </c>
      <c r="T128" s="145">
        <f t="shared" si="2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6" t="s">
        <v>114</v>
      </c>
      <c r="AT128" s="146" t="s">
        <v>110</v>
      </c>
      <c r="AU128" s="146" t="s">
        <v>115</v>
      </c>
      <c r="AY128" s="14" t="s">
        <v>108</v>
      </c>
      <c r="BE128" s="147">
        <f t="shared" si="3"/>
        <v>0</v>
      </c>
      <c r="BF128" s="147">
        <f t="shared" si="4"/>
        <v>0</v>
      </c>
      <c r="BG128" s="147">
        <f t="shared" si="5"/>
        <v>0</v>
      </c>
      <c r="BH128" s="147">
        <f t="shared" si="6"/>
        <v>0</v>
      </c>
      <c r="BI128" s="147">
        <f t="shared" si="7"/>
        <v>0</v>
      </c>
      <c r="BJ128" s="14" t="s">
        <v>115</v>
      </c>
      <c r="BK128" s="147">
        <f t="shared" si="8"/>
        <v>0</v>
      </c>
      <c r="BL128" s="14" t="s">
        <v>114</v>
      </c>
      <c r="BM128" s="146" t="s">
        <v>124</v>
      </c>
    </row>
    <row r="129" spans="1:65" s="2" customFormat="1" ht="37.9" customHeight="1">
      <c r="A129" s="26"/>
      <c r="B129" s="134"/>
      <c r="C129" s="135" t="s">
        <v>114</v>
      </c>
      <c r="D129" s="135" t="s">
        <v>110</v>
      </c>
      <c r="E129" s="136" t="s">
        <v>125</v>
      </c>
      <c r="F129" s="137" t="s">
        <v>126</v>
      </c>
      <c r="G129" s="138" t="s">
        <v>123</v>
      </c>
      <c r="H129" s="139">
        <v>107.06</v>
      </c>
      <c r="I129" s="140"/>
      <c r="J129" s="140"/>
      <c r="K129" s="141"/>
      <c r="L129" s="27"/>
      <c r="M129" s="142" t="s">
        <v>1</v>
      </c>
      <c r="N129" s="143" t="s">
        <v>35</v>
      </c>
      <c r="O129" s="144">
        <v>0.61299999999999999</v>
      </c>
      <c r="P129" s="144">
        <f t="shared" si="0"/>
        <v>65.627780000000001</v>
      </c>
      <c r="Q129" s="144">
        <v>0</v>
      </c>
      <c r="R129" s="144">
        <f t="shared" si="1"/>
        <v>0</v>
      </c>
      <c r="S129" s="144">
        <v>0</v>
      </c>
      <c r="T129" s="145">
        <f t="shared" si="2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6" t="s">
        <v>114</v>
      </c>
      <c r="AT129" s="146" t="s">
        <v>110</v>
      </c>
      <c r="AU129" s="146" t="s">
        <v>115</v>
      </c>
      <c r="AY129" s="14" t="s">
        <v>108</v>
      </c>
      <c r="BE129" s="147">
        <f t="shared" si="3"/>
        <v>0</v>
      </c>
      <c r="BF129" s="147">
        <f t="shared" si="4"/>
        <v>0</v>
      </c>
      <c r="BG129" s="147">
        <f t="shared" si="5"/>
        <v>0</v>
      </c>
      <c r="BH129" s="147">
        <f t="shared" si="6"/>
        <v>0</v>
      </c>
      <c r="BI129" s="147">
        <f t="shared" si="7"/>
        <v>0</v>
      </c>
      <c r="BJ129" s="14" t="s">
        <v>115</v>
      </c>
      <c r="BK129" s="147">
        <f t="shared" si="8"/>
        <v>0</v>
      </c>
      <c r="BL129" s="14" t="s">
        <v>114</v>
      </c>
      <c r="BM129" s="146" t="s">
        <v>127</v>
      </c>
    </row>
    <row r="130" spans="1:65" s="2" customFormat="1" ht="24.2" customHeight="1">
      <c r="A130" s="26"/>
      <c r="B130" s="134"/>
      <c r="C130" s="135" t="s">
        <v>128</v>
      </c>
      <c r="D130" s="135" t="s">
        <v>110</v>
      </c>
      <c r="E130" s="136" t="s">
        <v>129</v>
      </c>
      <c r="F130" s="137" t="s">
        <v>130</v>
      </c>
      <c r="G130" s="138" t="s">
        <v>123</v>
      </c>
      <c r="H130" s="139">
        <v>107.06</v>
      </c>
      <c r="I130" s="140"/>
      <c r="J130" s="140"/>
      <c r="K130" s="141"/>
      <c r="L130" s="27"/>
      <c r="M130" s="142" t="s">
        <v>1</v>
      </c>
      <c r="N130" s="143" t="s">
        <v>35</v>
      </c>
      <c r="O130" s="144">
        <v>0.24199999999999999</v>
      </c>
      <c r="P130" s="144">
        <f t="shared" si="0"/>
        <v>25.908519999999999</v>
      </c>
      <c r="Q130" s="144">
        <v>0</v>
      </c>
      <c r="R130" s="144">
        <f t="shared" si="1"/>
        <v>0</v>
      </c>
      <c r="S130" s="144">
        <v>0</v>
      </c>
      <c r="T130" s="145">
        <f t="shared" si="2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6" t="s">
        <v>114</v>
      </c>
      <c r="AT130" s="146" t="s">
        <v>110</v>
      </c>
      <c r="AU130" s="146" t="s">
        <v>115</v>
      </c>
      <c r="AY130" s="14" t="s">
        <v>108</v>
      </c>
      <c r="BE130" s="147">
        <f t="shared" si="3"/>
        <v>0</v>
      </c>
      <c r="BF130" s="147">
        <f t="shared" si="4"/>
        <v>0</v>
      </c>
      <c r="BG130" s="147">
        <f t="shared" si="5"/>
        <v>0</v>
      </c>
      <c r="BH130" s="147">
        <f t="shared" si="6"/>
        <v>0</v>
      </c>
      <c r="BI130" s="147">
        <f t="shared" si="7"/>
        <v>0</v>
      </c>
      <c r="BJ130" s="14" t="s">
        <v>115</v>
      </c>
      <c r="BK130" s="147">
        <f t="shared" si="8"/>
        <v>0</v>
      </c>
      <c r="BL130" s="14" t="s">
        <v>114</v>
      </c>
      <c r="BM130" s="146" t="s">
        <v>131</v>
      </c>
    </row>
    <row r="131" spans="1:65" s="2" customFormat="1" ht="24.2" customHeight="1">
      <c r="A131" s="26"/>
      <c r="B131" s="134"/>
      <c r="C131" s="135" t="s">
        <v>132</v>
      </c>
      <c r="D131" s="135" t="s">
        <v>110</v>
      </c>
      <c r="E131" s="136" t="s">
        <v>133</v>
      </c>
      <c r="F131" s="137" t="s">
        <v>134</v>
      </c>
      <c r="G131" s="138" t="s">
        <v>123</v>
      </c>
      <c r="H131" s="139">
        <v>26.98</v>
      </c>
      <c r="I131" s="140"/>
      <c r="J131" s="140"/>
      <c r="K131" s="141"/>
      <c r="L131" s="27"/>
      <c r="M131" s="142" t="s">
        <v>1</v>
      </c>
      <c r="N131" s="143" t="s">
        <v>35</v>
      </c>
      <c r="O131" s="144">
        <v>1.5009999999999999</v>
      </c>
      <c r="P131" s="144">
        <f t="shared" si="0"/>
        <v>40.496980000000001</v>
      </c>
      <c r="Q131" s="144">
        <v>0</v>
      </c>
      <c r="R131" s="144">
        <f t="shared" si="1"/>
        <v>0</v>
      </c>
      <c r="S131" s="144">
        <v>0</v>
      </c>
      <c r="T131" s="145">
        <f t="shared" si="2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6" t="s">
        <v>114</v>
      </c>
      <c r="AT131" s="146" t="s">
        <v>110</v>
      </c>
      <c r="AU131" s="146" t="s">
        <v>115</v>
      </c>
      <c r="AY131" s="14" t="s">
        <v>108</v>
      </c>
      <c r="BE131" s="147">
        <f t="shared" si="3"/>
        <v>0</v>
      </c>
      <c r="BF131" s="147">
        <f t="shared" si="4"/>
        <v>0</v>
      </c>
      <c r="BG131" s="147">
        <f t="shared" si="5"/>
        <v>0</v>
      </c>
      <c r="BH131" s="147">
        <f t="shared" si="6"/>
        <v>0</v>
      </c>
      <c r="BI131" s="147">
        <f t="shared" si="7"/>
        <v>0</v>
      </c>
      <c r="BJ131" s="14" t="s">
        <v>115</v>
      </c>
      <c r="BK131" s="147">
        <f t="shared" si="8"/>
        <v>0</v>
      </c>
      <c r="BL131" s="14" t="s">
        <v>114</v>
      </c>
      <c r="BM131" s="146" t="s">
        <v>135</v>
      </c>
    </row>
    <row r="132" spans="1:65" s="2" customFormat="1" ht="14.45" customHeight="1">
      <c r="A132" s="26"/>
      <c r="B132" s="134"/>
      <c r="C132" s="148" t="s">
        <v>136</v>
      </c>
      <c r="D132" s="148" t="s">
        <v>137</v>
      </c>
      <c r="E132" s="149" t="s">
        <v>138</v>
      </c>
      <c r="F132" s="150" t="s">
        <v>139</v>
      </c>
      <c r="G132" s="151" t="s">
        <v>140</v>
      </c>
      <c r="H132" s="152">
        <v>43.167999999999999</v>
      </c>
      <c r="I132" s="153"/>
      <c r="J132" s="153"/>
      <c r="K132" s="154"/>
      <c r="L132" s="155"/>
      <c r="M132" s="156" t="s">
        <v>1</v>
      </c>
      <c r="N132" s="157" t="s">
        <v>35</v>
      </c>
      <c r="O132" s="144">
        <v>0</v>
      </c>
      <c r="P132" s="144">
        <f t="shared" si="0"/>
        <v>0</v>
      </c>
      <c r="Q132" s="144">
        <v>1</v>
      </c>
      <c r="R132" s="144">
        <f t="shared" si="1"/>
        <v>43.167999999999999</v>
      </c>
      <c r="S132" s="144">
        <v>0</v>
      </c>
      <c r="T132" s="145">
        <f t="shared" si="2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6" t="s">
        <v>141</v>
      </c>
      <c r="AT132" s="146" t="s">
        <v>137</v>
      </c>
      <c r="AU132" s="146" t="s">
        <v>115</v>
      </c>
      <c r="AY132" s="14" t="s">
        <v>108</v>
      </c>
      <c r="BE132" s="147">
        <f t="shared" si="3"/>
        <v>0</v>
      </c>
      <c r="BF132" s="147">
        <f t="shared" si="4"/>
        <v>0</v>
      </c>
      <c r="BG132" s="147">
        <f t="shared" si="5"/>
        <v>0</v>
      </c>
      <c r="BH132" s="147">
        <f t="shared" si="6"/>
        <v>0</v>
      </c>
      <c r="BI132" s="147">
        <f t="shared" si="7"/>
        <v>0</v>
      </c>
      <c r="BJ132" s="14" t="s">
        <v>115</v>
      </c>
      <c r="BK132" s="147">
        <f t="shared" si="8"/>
        <v>0</v>
      </c>
      <c r="BL132" s="14" t="s">
        <v>114</v>
      </c>
      <c r="BM132" s="146" t="s">
        <v>142</v>
      </c>
    </row>
    <row r="133" spans="1:65" s="2" customFormat="1" ht="37.9" customHeight="1">
      <c r="A133" s="26"/>
      <c r="B133" s="134"/>
      <c r="C133" s="135" t="s">
        <v>141</v>
      </c>
      <c r="D133" s="135" t="s">
        <v>110</v>
      </c>
      <c r="E133" s="136" t="s">
        <v>143</v>
      </c>
      <c r="F133" s="137" t="s">
        <v>144</v>
      </c>
      <c r="G133" s="138" t="s">
        <v>123</v>
      </c>
      <c r="H133" s="139">
        <v>6.74</v>
      </c>
      <c r="I133" s="140"/>
      <c r="J133" s="140"/>
      <c r="K133" s="141"/>
      <c r="L133" s="27"/>
      <c r="M133" s="142" t="s">
        <v>1</v>
      </c>
      <c r="N133" s="143" t="s">
        <v>35</v>
      </c>
      <c r="O133" s="144">
        <v>1.603</v>
      </c>
      <c r="P133" s="144">
        <f t="shared" si="0"/>
        <v>10.804220000000001</v>
      </c>
      <c r="Q133" s="144">
        <v>1.8907700000000001</v>
      </c>
      <c r="R133" s="144">
        <f t="shared" si="1"/>
        <v>12.7437898</v>
      </c>
      <c r="S133" s="144">
        <v>0</v>
      </c>
      <c r="T133" s="145">
        <f t="shared" si="2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6" t="s">
        <v>114</v>
      </c>
      <c r="AT133" s="146" t="s">
        <v>110</v>
      </c>
      <c r="AU133" s="146" t="s">
        <v>115</v>
      </c>
      <c r="AY133" s="14" t="s">
        <v>108</v>
      </c>
      <c r="BE133" s="147">
        <f t="shared" si="3"/>
        <v>0</v>
      </c>
      <c r="BF133" s="147">
        <f t="shared" si="4"/>
        <v>0</v>
      </c>
      <c r="BG133" s="147">
        <f t="shared" si="5"/>
        <v>0</v>
      </c>
      <c r="BH133" s="147">
        <f t="shared" si="6"/>
        <v>0</v>
      </c>
      <c r="BI133" s="147">
        <f t="shared" si="7"/>
        <v>0</v>
      </c>
      <c r="BJ133" s="14" t="s">
        <v>115</v>
      </c>
      <c r="BK133" s="147">
        <f t="shared" si="8"/>
        <v>0</v>
      </c>
      <c r="BL133" s="14" t="s">
        <v>114</v>
      </c>
      <c r="BM133" s="146" t="s">
        <v>145</v>
      </c>
    </row>
    <row r="134" spans="1:65" s="2" customFormat="1" ht="24.2" customHeight="1">
      <c r="A134" s="26"/>
      <c r="B134" s="134"/>
      <c r="C134" s="135" t="s">
        <v>146</v>
      </c>
      <c r="D134" s="135" t="s">
        <v>110</v>
      </c>
      <c r="E134" s="136" t="s">
        <v>147</v>
      </c>
      <c r="F134" s="137" t="s">
        <v>148</v>
      </c>
      <c r="G134" s="138" t="s">
        <v>149</v>
      </c>
      <c r="H134" s="139">
        <v>6.4</v>
      </c>
      <c r="I134" s="140"/>
      <c r="J134" s="140"/>
      <c r="K134" s="141"/>
      <c r="L134" s="27"/>
      <c r="M134" s="142" t="s">
        <v>1</v>
      </c>
      <c r="N134" s="143" t="s">
        <v>35</v>
      </c>
      <c r="O134" s="144">
        <v>0.29499999999999998</v>
      </c>
      <c r="P134" s="144">
        <f t="shared" si="0"/>
        <v>1.8879999999999999</v>
      </c>
      <c r="Q134" s="144">
        <v>0</v>
      </c>
      <c r="R134" s="144">
        <f t="shared" si="1"/>
        <v>0</v>
      </c>
      <c r="S134" s="144">
        <v>0</v>
      </c>
      <c r="T134" s="145">
        <f t="shared" si="2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6" t="s">
        <v>114</v>
      </c>
      <c r="AT134" s="146" t="s">
        <v>110</v>
      </c>
      <c r="AU134" s="146" t="s">
        <v>115</v>
      </c>
      <c r="AY134" s="14" t="s">
        <v>108</v>
      </c>
      <c r="BE134" s="147">
        <f t="shared" si="3"/>
        <v>0</v>
      </c>
      <c r="BF134" s="147">
        <f t="shared" si="4"/>
        <v>0</v>
      </c>
      <c r="BG134" s="147">
        <f t="shared" si="5"/>
        <v>0</v>
      </c>
      <c r="BH134" s="147">
        <f t="shared" si="6"/>
        <v>0</v>
      </c>
      <c r="BI134" s="147">
        <f t="shared" si="7"/>
        <v>0</v>
      </c>
      <c r="BJ134" s="14" t="s">
        <v>115</v>
      </c>
      <c r="BK134" s="147">
        <f t="shared" si="8"/>
        <v>0</v>
      </c>
      <c r="BL134" s="14" t="s">
        <v>114</v>
      </c>
      <c r="BM134" s="146" t="s">
        <v>150</v>
      </c>
    </row>
    <row r="135" spans="1:65" s="12" customFormat="1" ht="22.9" customHeight="1">
      <c r="B135" s="122"/>
      <c r="D135" s="123" t="s">
        <v>68</v>
      </c>
      <c r="E135" s="132" t="s">
        <v>128</v>
      </c>
      <c r="F135" s="132" t="s">
        <v>151</v>
      </c>
      <c r="J135" s="133"/>
      <c r="L135" s="122"/>
      <c r="M135" s="126"/>
      <c r="N135" s="127"/>
      <c r="O135" s="127"/>
      <c r="P135" s="128">
        <f>SUM(P136:P137)</f>
        <v>0.18455039999999998</v>
      </c>
      <c r="Q135" s="127"/>
      <c r="R135" s="128">
        <f>SUM(R136:R137)</f>
        <v>0.63755519999999999</v>
      </c>
      <c r="S135" s="127"/>
      <c r="T135" s="129">
        <f>SUM(T136:T137)</f>
        <v>0</v>
      </c>
      <c r="AR135" s="123" t="s">
        <v>77</v>
      </c>
      <c r="AT135" s="130" t="s">
        <v>68</v>
      </c>
      <c r="AU135" s="130" t="s">
        <v>77</v>
      </c>
      <c r="AY135" s="123" t="s">
        <v>108</v>
      </c>
      <c r="BK135" s="131">
        <f>SUM(BK136:BK137)</f>
        <v>0</v>
      </c>
    </row>
    <row r="136" spans="1:65" s="2" customFormat="1" ht="24.2" customHeight="1">
      <c r="A136" s="26"/>
      <c r="B136" s="134"/>
      <c r="C136" s="135" t="s">
        <v>152</v>
      </c>
      <c r="D136" s="135" t="s">
        <v>110</v>
      </c>
      <c r="E136" s="136" t="s">
        <v>153</v>
      </c>
      <c r="F136" s="137" t="s">
        <v>154</v>
      </c>
      <c r="G136" s="138" t="s">
        <v>113</v>
      </c>
      <c r="H136" s="139">
        <v>1.92</v>
      </c>
      <c r="I136" s="140"/>
      <c r="J136" s="140"/>
      <c r="K136" s="141"/>
      <c r="L136" s="27"/>
      <c r="M136" s="142" t="s">
        <v>1</v>
      </c>
      <c r="N136" s="143" t="s">
        <v>35</v>
      </c>
      <c r="O136" s="144">
        <v>2.512E-2</v>
      </c>
      <c r="P136" s="144">
        <f>O136*H136</f>
        <v>4.82304E-2</v>
      </c>
      <c r="Q136" s="144">
        <v>0.2024</v>
      </c>
      <c r="R136" s="144">
        <f>Q136*H136</f>
        <v>0.38860799999999995</v>
      </c>
      <c r="S136" s="144">
        <v>0</v>
      </c>
      <c r="T136" s="145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6" t="s">
        <v>114</v>
      </c>
      <c r="AT136" s="146" t="s">
        <v>110</v>
      </c>
      <c r="AU136" s="146" t="s">
        <v>115</v>
      </c>
      <c r="AY136" s="14" t="s">
        <v>108</v>
      </c>
      <c r="BE136" s="147">
        <f>IF(N136="základná",J136,0)</f>
        <v>0</v>
      </c>
      <c r="BF136" s="147">
        <f>IF(N136="znížená",J136,0)</f>
        <v>0</v>
      </c>
      <c r="BG136" s="147">
        <f>IF(N136="zákl. prenesená",J136,0)</f>
        <v>0</v>
      </c>
      <c r="BH136" s="147">
        <f>IF(N136="zníž. prenesená",J136,0)</f>
        <v>0</v>
      </c>
      <c r="BI136" s="147">
        <f>IF(N136="nulová",J136,0)</f>
        <v>0</v>
      </c>
      <c r="BJ136" s="14" t="s">
        <v>115</v>
      </c>
      <c r="BK136" s="147">
        <f>ROUND(I136*H136,2)</f>
        <v>0</v>
      </c>
      <c r="BL136" s="14" t="s">
        <v>114</v>
      </c>
      <c r="BM136" s="146" t="s">
        <v>155</v>
      </c>
    </row>
    <row r="137" spans="1:65" s="2" customFormat="1" ht="24.2" customHeight="1">
      <c r="A137" s="26"/>
      <c r="B137" s="134"/>
      <c r="C137" s="135" t="s">
        <v>156</v>
      </c>
      <c r="D137" s="135" t="s">
        <v>110</v>
      </c>
      <c r="E137" s="136" t="s">
        <v>157</v>
      </c>
      <c r="F137" s="137" t="s">
        <v>158</v>
      </c>
      <c r="G137" s="138" t="s">
        <v>113</v>
      </c>
      <c r="H137" s="139">
        <v>1.92</v>
      </c>
      <c r="I137" s="140"/>
      <c r="J137" s="140"/>
      <c r="K137" s="141"/>
      <c r="L137" s="27"/>
      <c r="M137" s="142" t="s">
        <v>1</v>
      </c>
      <c r="N137" s="143" t="s">
        <v>35</v>
      </c>
      <c r="O137" s="144">
        <v>7.0999999999999994E-2</v>
      </c>
      <c r="P137" s="144">
        <f>O137*H137</f>
        <v>0.13631999999999997</v>
      </c>
      <c r="Q137" s="144">
        <v>0.12966</v>
      </c>
      <c r="R137" s="144">
        <f>Q137*H137</f>
        <v>0.24894719999999998</v>
      </c>
      <c r="S137" s="144">
        <v>0</v>
      </c>
      <c r="T137" s="145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6" t="s">
        <v>114</v>
      </c>
      <c r="AT137" s="146" t="s">
        <v>110</v>
      </c>
      <c r="AU137" s="146" t="s">
        <v>115</v>
      </c>
      <c r="AY137" s="14" t="s">
        <v>108</v>
      </c>
      <c r="BE137" s="147">
        <f>IF(N137="základná",J137,0)</f>
        <v>0</v>
      </c>
      <c r="BF137" s="147">
        <f>IF(N137="znížená",J137,0)</f>
        <v>0</v>
      </c>
      <c r="BG137" s="147">
        <f>IF(N137="zákl. prenesená",J137,0)</f>
        <v>0</v>
      </c>
      <c r="BH137" s="147">
        <f>IF(N137="zníž. prenesená",J137,0)</f>
        <v>0</v>
      </c>
      <c r="BI137" s="147">
        <f>IF(N137="nulová",J137,0)</f>
        <v>0</v>
      </c>
      <c r="BJ137" s="14" t="s">
        <v>115</v>
      </c>
      <c r="BK137" s="147">
        <f>ROUND(I137*H137,2)</f>
        <v>0</v>
      </c>
      <c r="BL137" s="14" t="s">
        <v>114</v>
      </c>
      <c r="BM137" s="146" t="s">
        <v>159</v>
      </c>
    </row>
    <row r="138" spans="1:65" s="12" customFormat="1" ht="22.9" customHeight="1">
      <c r="B138" s="122"/>
      <c r="D138" s="123" t="s">
        <v>68</v>
      </c>
      <c r="E138" s="132" t="s">
        <v>141</v>
      </c>
      <c r="F138" s="132" t="s">
        <v>160</v>
      </c>
      <c r="J138" s="133"/>
      <c r="L138" s="122"/>
      <c r="M138" s="126"/>
      <c r="N138" s="127"/>
      <c r="O138" s="127"/>
      <c r="P138" s="128">
        <f>SUM(P139:P172)</f>
        <v>41.247460000000004</v>
      </c>
      <c r="Q138" s="127"/>
      <c r="R138" s="128">
        <f>SUM(R139:R172)</f>
        <v>9.6896399240000015</v>
      </c>
      <c r="S138" s="127"/>
      <c r="T138" s="129">
        <f>SUM(T139:T172)</f>
        <v>0</v>
      </c>
      <c r="AR138" s="123" t="s">
        <v>77</v>
      </c>
      <c r="AT138" s="130" t="s">
        <v>68</v>
      </c>
      <c r="AU138" s="130" t="s">
        <v>77</v>
      </c>
      <c r="AY138" s="123" t="s">
        <v>108</v>
      </c>
      <c r="BK138" s="131">
        <f>SUM(BK139:BK172)</f>
        <v>0</v>
      </c>
    </row>
    <row r="139" spans="1:65" s="2" customFormat="1" ht="24.2" customHeight="1">
      <c r="A139" s="26"/>
      <c r="B139" s="134"/>
      <c r="C139" s="135" t="s">
        <v>161</v>
      </c>
      <c r="D139" s="135" t="s">
        <v>110</v>
      </c>
      <c r="E139" s="136" t="s">
        <v>162</v>
      </c>
      <c r="F139" s="137" t="s">
        <v>163</v>
      </c>
      <c r="G139" s="138" t="s">
        <v>149</v>
      </c>
      <c r="H139" s="139">
        <v>68.150000000000006</v>
      </c>
      <c r="I139" s="140"/>
      <c r="J139" s="140"/>
      <c r="K139" s="141"/>
      <c r="L139" s="27"/>
      <c r="M139" s="142" t="s">
        <v>1</v>
      </c>
      <c r="N139" s="143" t="s">
        <v>35</v>
      </c>
      <c r="O139" s="144">
        <v>4.2999999999999997E-2</v>
      </c>
      <c r="P139" s="144">
        <f t="shared" ref="P139:P172" si="9">O139*H139</f>
        <v>2.93045</v>
      </c>
      <c r="Q139" s="144">
        <v>1.0000000000000001E-5</v>
      </c>
      <c r="R139" s="144">
        <f t="shared" ref="R139:R172" si="10">Q139*H139</f>
        <v>6.8150000000000014E-4</v>
      </c>
      <c r="S139" s="144">
        <v>0</v>
      </c>
      <c r="T139" s="145">
        <f t="shared" ref="T139:T172" si="11"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6" t="s">
        <v>114</v>
      </c>
      <c r="AT139" s="146" t="s">
        <v>110</v>
      </c>
      <c r="AU139" s="146" t="s">
        <v>115</v>
      </c>
      <c r="AY139" s="14" t="s">
        <v>108</v>
      </c>
      <c r="BE139" s="147">
        <f t="shared" ref="BE139:BE172" si="12">IF(N139="základná",J139,0)</f>
        <v>0</v>
      </c>
      <c r="BF139" s="147">
        <f t="shared" ref="BF139:BF172" si="13">IF(N139="znížená",J139,0)</f>
        <v>0</v>
      </c>
      <c r="BG139" s="147">
        <f t="shared" ref="BG139:BG172" si="14">IF(N139="zákl. prenesená",J139,0)</f>
        <v>0</v>
      </c>
      <c r="BH139" s="147">
        <f t="shared" ref="BH139:BH172" si="15">IF(N139="zníž. prenesená",J139,0)</f>
        <v>0</v>
      </c>
      <c r="BI139" s="147">
        <f t="shared" ref="BI139:BI172" si="16">IF(N139="nulová",J139,0)</f>
        <v>0</v>
      </c>
      <c r="BJ139" s="14" t="s">
        <v>115</v>
      </c>
      <c r="BK139" s="147">
        <f t="shared" ref="BK139:BK172" si="17">ROUND(I139*H139,2)</f>
        <v>0</v>
      </c>
      <c r="BL139" s="14" t="s">
        <v>114</v>
      </c>
      <c r="BM139" s="146" t="s">
        <v>164</v>
      </c>
    </row>
    <row r="140" spans="1:65" s="2" customFormat="1" ht="24.2" customHeight="1">
      <c r="A140" s="26"/>
      <c r="B140" s="134"/>
      <c r="C140" s="148" t="s">
        <v>165</v>
      </c>
      <c r="D140" s="148" t="s">
        <v>137</v>
      </c>
      <c r="E140" s="149" t="s">
        <v>166</v>
      </c>
      <c r="F140" s="150" t="s">
        <v>167</v>
      </c>
      <c r="G140" s="151" t="s">
        <v>149</v>
      </c>
      <c r="H140" s="152">
        <v>71.558000000000007</v>
      </c>
      <c r="I140" s="153"/>
      <c r="J140" s="153"/>
      <c r="K140" s="154"/>
      <c r="L140" s="155"/>
      <c r="M140" s="156" t="s">
        <v>1</v>
      </c>
      <c r="N140" s="157" t="s">
        <v>35</v>
      </c>
      <c r="O140" s="144">
        <v>0</v>
      </c>
      <c r="P140" s="144">
        <f t="shared" si="9"/>
        <v>0</v>
      </c>
      <c r="Q140" s="144">
        <v>1.0540000000000001E-2</v>
      </c>
      <c r="R140" s="144">
        <f t="shared" si="10"/>
        <v>0.75422132000000008</v>
      </c>
      <c r="S140" s="144">
        <v>0</v>
      </c>
      <c r="T140" s="145">
        <f t="shared" si="11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6" t="s">
        <v>141</v>
      </c>
      <c r="AT140" s="146" t="s">
        <v>137</v>
      </c>
      <c r="AU140" s="146" t="s">
        <v>115</v>
      </c>
      <c r="AY140" s="14" t="s">
        <v>108</v>
      </c>
      <c r="BE140" s="147">
        <f t="shared" si="12"/>
        <v>0</v>
      </c>
      <c r="BF140" s="147">
        <f t="shared" si="13"/>
        <v>0</v>
      </c>
      <c r="BG140" s="147">
        <f t="shared" si="14"/>
        <v>0</v>
      </c>
      <c r="BH140" s="147">
        <f t="shared" si="15"/>
        <v>0</v>
      </c>
      <c r="BI140" s="147">
        <f t="shared" si="16"/>
        <v>0</v>
      </c>
      <c r="BJ140" s="14" t="s">
        <v>115</v>
      </c>
      <c r="BK140" s="147">
        <f t="shared" si="17"/>
        <v>0</v>
      </c>
      <c r="BL140" s="14" t="s">
        <v>114</v>
      </c>
      <c r="BM140" s="146" t="s">
        <v>168</v>
      </c>
    </row>
    <row r="141" spans="1:65" s="2" customFormat="1" ht="24.2" customHeight="1">
      <c r="A141" s="26"/>
      <c r="B141" s="134"/>
      <c r="C141" s="135" t="s">
        <v>169</v>
      </c>
      <c r="D141" s="135" t="s">
        <v>110</v>
      </c>
      <c r="E141" s="136" t="s">
        <v>170</v>
      </c>
      <c r="F141" s="137" t="s">
        <v>171</v>
      </c>
      <c r="G141" s="138" t="s">
        <v>172</v>
      </c>
      <c r="H141" s="139">
        <v>2</v>
      </c>
      <c r="I141" s="140"/>
      <c r="J141" s="140"/>
      <c r="K141" s="141"/>
      <c r="L141" s="27"/>
      <c r="M141" s="142" t="s">
        <v>1</v>
      </c>
      <c r="N141" s="143" t="s">
        <v>35</v>
      </c>
      <c r="O141" s="144">
        <v>1.476</v>
      </c>
      <c r="P141" s="144">
        <f t="shared" si="9"/>
        <v>2.952</v>
      </c>
      <c r="Q141" s="144">
        <v>6.4991692000000004E-2</v>
      </c>
      <c r="R141" s="144">
        <f t="shared" si="10"/>
        <v>0.12998338400000001</v>
      </c>
      <c r="S141" s="144">
        <v>0</v>
      </c>
      <c r="T141" s="145">
        <f t="shared" si="11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6" t="s">
        <v>114</v>
      </c>
      <c r="AT141" s="146" t="s">
        <v>110</v>
      </c>
      <c r="AU141" s="146" t="s">
        <v>115</v>
      </c>
      <c r="AY141" s="14" t="s">
        <v>108</v>
      </c>
      <c r="BE141" s="147">
        <f t="shared" si="12"/>
        <v>0</v>
      </c>
      <c r="BF141" s="147">
        <f t="shared" si="13"/>
        <v>0</v>
      </c>
      <c r="BG141" s="147">
        <f t="shared" si="14"/>
        <v>0</v>
      </c>
      <c r="BH141" s="147">
        <f t="shared" si="15"/>
        <v>0</v>
      </c>
      <c r="BI141" s="147">
        <f t="shared" si="16"/>
        <v>0</v>
      </c>
      <c r="BJ141" s="14" t="s">
        <v>115</v>
      </c>
      <c r="BK141" s="147">
        <f t="shared" si="17"/>
        <v>0</v>
      </c>
      <c r="BL141" s="14" t="s">
        <v>114</v>
      </c>
      <c r="BM141" s="146" t="s">
        <v>173</v>
      </c>
    </row>
    <row r="142" spans="1:65" s="2" customFormat="1" ht="24.2" customHeight="1">
      <c r="A142" s="26"/>
      <c r="B142" s="134"/>
      <c r="C142" s="135" t="s">
        <v>174</v>
      </c>
      <c r="D142" s="135" t="s">
        <v>110</v>
      </c>
      <c r="E142" s="136" t="s">
        <v>175</v>
      </c>
      <c r="F142" s="137" t="s">
        <v>176</v>
      </c>
      <c r="G142" s="138" t="s">
        <v>172</v>
      </c>
      <c r="H142" s="139">
        <v>1</v>
      </c>
      <c r="I142" s="140"/>
      <c r="J142" s="140"/>
      <c r="K142" s="141"/>
      <c r="L142" s="27"/>
      <c r="M142" s="142" t="s">
        <v>1</v>
      </c>
      <c r="N142" s="143" t="s">
        <v>35</v>
      </c>
      <c r="O142" s="144">
        <v>0.67</v>
      </c>
      <c r="P142" s="144">
        <f t="shared" si="9"/>
        <v>0.67</v>
      </c>
      <c r="Q142" s="144">
        <v>3.4000000000000002E-4</v>
      </c>
      <c r="R142" s="144">
        <f t="shared" si="10"/>
        <v>3.4000000000000002E-4</v>
      </c>
      <c r="S142" s="144">
        <v>0</v>
      </c>
      <c r="T142" s="145">
        <f t="shared" si="11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6" t="s">
        <v>114</v>
      </c>
      <c r="AT142" s="146" t="s">
        <v>110</v>
      </c>
      <c r="AU142" s="146" t="s">
        <v>115</v>
      </c>
      <c r="AY142" s="14" t="s">
        <v>108</v>
      </c>
      <c r="BE142" s="147">
        <f t="shared" si="12"/>
        <v>0</v>
      </c>
      <c r="BF142" s="147">
        <f t="shared" si="13"/>
        <v>0</v>
      </c>
      <c r="BG142" s="147">
        <f t="shared" si="14"/>
        <v>0</v>
      </c>
      <c r="BH142" s="147">
        <f t="shared" si="15"/>
        <v>0</v>
      </c>
      <c r="BI142" s="147">
        <f t="shared" si="16"/>
        <v>0</v>
      </c>
      <c r="BJ142" s="14" t="s">
        <v>115</v>
      </c>
      <c r="BK142" s="147">
        <f t="shared" si="17"/>
        <v>0</v>
      </c>
      <c r="BL142" s="14" t="s">
        <v>114</v>
      </c>
      <c r="BM142" s="146" t="s">
        <v>177</v>
      </c>
    </row>
    <row r="143" spans="1:65" s="2" customFormat="1" ht="24.2" customHeight="1">
      <c r="A143" s="26"/>
      <c r="B143" s="134"/>
      <c r="C143" s="148" t="s">
        <v>178</v>
      </c>
      <c r="D143" s="148" t="s">
        <v>137</v>
      </c>
      <c r="E143" s="149" t="s">
        <v>179</v>
      </c>
      <c r="F143" s="150" t="s">
        <v>180</v>
      </c>
      <c r="G143" s="151" t="s">
        <v>172</v>
      </c>
      <c r="H143" s="152">
        <v>1</v>
      </c>
      <c r="I143" s="153"/>
      <c r="J143" s="153"/>
      <c r="K143" s="154"/>
      <c r="L143" s="155"/>
      <c r="M143" s="156" t="s">
        <v>1</v>
      </c>
      <c r="N143" s="157" t="s">
        <v>35</v>
      </c>
      <c r="O143" s="144">
        <v>0</v>
      </c>
      <c r="P143" s="144">
        <f t="shared" si="9"/>
        <v>0</v>
      </c>
      <c r="Q143" s="144">
        <v>3.95E-2</v>
      </c>
      <c r="R143" s="144">
        <f t="shared" si="10"/>
        <v>3.95E-2</v>
      </c>
      <c r="S143" s="144">
        <v>0</v>
      </c>
      <c r="T143" s="145">
        <f t="shared" si="11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6" t="s">
        <v>141</v>
      </c>
      <c r="AT143" s="146" t="s">
        <v>137</v>
      </c>
      <c r="AU143" s="146" t="s">
        <v>115</v>
      </c>
      <c r="AY143" s="14" t="s">
        <v>108</v>
      </c>
      <c r="BE143" s="147">
        <f t="shared" si="12"/>
        <v>0</v>
      </c>
      <c r="BF143" s="147">
        <f t="shared" si="13"/>
        <v>0</v>
      </c>
      <c r="BG143" s="147">
        <f t="shared" si="14"/>
        <v>0</v>
      </c>
      <c r="BH143" s="147">
        <f t="shared" si="15"/>
        <v>0</v>
      </c>
      <c r="BI143" s="147">
        <f t="shared" si="16"/>
        <v>0</v>
      </c>
      <c r="BJ143" s="14" t="s">
        <v>115</v>
      </c>
      <c r="BK143" s="147">
        <f t="shared" si="17"/>
        <v>0</v>
      </c>
      <c r="BL143" s="14" t="s">
        <v>114</v>
      </c>
      <c r="BM143" s="146" t="s">
        <v>181</v>
      </c>
    </row>
    <row r="144" spans="1:65" s="2" customFormat="1" ht="14.45" customHeight="1">
      <c r="A144" s="26"/>
      <c r="B144" s="134"/>
      <c r="C144" s="135" t="s">
        <v>182</v>
      </c>
      <c r="D144" s="135" t="s">
        <v>110</v>
      </c>
      <c r="E144" s="136" t="s">
        <v>183</v>
      </c>
      <c r="F144" s="137" t="s">
        <v>184</v>
      </c>
      <c r="G144" s="138" t="s">
        <v>149</v>
      </c>
      <c r="H144" s="139">
        <v>68.150000000000006</v>
      </c>
      <c r="I144" s="140"/>
      <c r="J144" s="140"/>
      <c r="K144" s="141"/>
      <c r="L144" s="27"/>
      <c r="M144" s="142" t="s">
        <v>1</v>
      </c>
      <c r="N144" s="143" t="s">
        <v>35</v>
      </c>
      <c r="O144" s="144">
        <v>7.0999999999999994E-2</v>
      </c>
      <c r="P144" s="144">
        <f t="shared" si="9"/>
        <v>4.8386500000000003</v>
      </c>
      <c r="Q144" s="144">
        <v>0</v>
      </c>
      <c r="R144" s="144">
        <f t="shared" si="10"/>
        <v>0</v>
      </c>
      <c r="S144" s="144">
        <v>0</v>
      </c>
      <c r="T144" s="145">
        <f t="shared" si="11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6" t="s">
        <v>114</v>
      </c>
      <c r="AT144" s="146" t="s">
        <v>110</v>
      </c>
      <c r="AU144" s="146" t="s">
        <v>115</v>
      </c>
      <c r="AY144" s="14" t="s">
        <v>108</v>
      </c>
      <c r="BE144" s="147">
        <f t="shared" si="12"/>
        <v>0</v>
      </c>
      <c r="BF144" s="147">
        <f t="shared" si="13"/>
        <v>0</v>
      </c>
      <c r="BG144" s="147">
        <f t="shared" si="14"/>
        <v>0</v>
      </c>
      <c r="BH144" s="147">
        <f t="shared" si="15"/>
        <v>0</v>
      </c>
      <c r="BI144" s="147">
        <f t="shared" si="16"/>
        <v>0</v>
      </c>
      <c r="BJ144" s="14" t="s">
        <v>115</v>
      </c>
      <c r="BK144" s="147">
        <f t="shared" si="17"/>
        <v>0</v>
      </c>
      <c r="BL144" s="14" t="s">
        <v>114</v>
      </c>
      <c r="BM144" s="146" t="s">
        <v>185</v>
      </c>
    </row>
    <row r="145" spans="1:65" s="2" customFormat="1" ht="24.2" customHeight="1">
      <c r="A145" s="26"/>
      <c r="B145" s="134"/>
      <c r="C145" s="135" t="s">
        <v>186</v>
      </c>
      <c r="D145" s="135" t="s">
        <v>110</v>
      </c>
      <c r="E145" s="136" t="s">
        <v>187</v>
      </c>
      <c r="F145" s="137" t="s">
        <v>188</v>
      </c>
      <c r="G145" s="138" t="s">
        <v>172</v>
      </c>
      <c r="H145" s="139">
        <v>5</v>
      </c>
      <c r="I145" s="140"/>
      <c r="J145" s="140"/>
      <c r="K145" s="141"/>
      <c r="L145" s="27"/>
      <c r="M145" s="142" t="s">
        <v>1</v>
      </c>
      <c r="N145" s="143" t="s">
        <v>35</v>
      </c>
      <c r="O145" s="144">
        <v>1.179</v>
      </c>
      <c r="P145" s="144">
        <f t="shared" si="9"/>
        <v>5.8950000000000005</v>
      </c>
      <c r="Q145" s="144">
        <v>1.6562E-2</v>
      </c>
      <c r="R145" s="144">
        <f t="shared" si="10"/>
        <v>8.2809999999999995E-2</v>
      </c>
      <c r="S145" s="144">
        <v>0</v>
      </c>
      <c r="T145" s="145">
        <f t="shared" si="11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6" t="s">
        <v>114</v>
      </c>
      <c r="AT145" s="146" t="s">
        <v>110</v>
      </c>
      <c r="AU145" s="146" t="s">
        <v>115</v>
      </c>
      <c r="AY145" s="14" t="s">
        <v>108</v>
      </c>
      <c r="BE145" s="147">
        <f t="shared" si="12"/>
        <v>0</v>
      </c>
      <c r="BF145" s="147">
        <f t="shared" si="13"/>
        <v>0</v>
      </c>
      <c r="BG145" s="147">
        <f t="shared" si="14"/>
        <v>0</v>
      </c>
      <c r="BH145" s="147">
        <f t="shared" si="15"/>
        <v>0</v>
      </c>
      <c r="BI145" s="147">
        <f t="shared" si="16"/>
        <v>0</v>
      </c>
      <c r="BJ145" s="14" t="s">
        <v>115</v>
      </c>
      <c r="BK145" s="147">
        <f t="shared" si="17"/>
        <v>0</v>
      </c>
      <c r="BL145" s="14" t="s">
        <v>114</v>
      </c>
      <c r="BM145" s="146" t="s">
        <v>189</v>
      </c>
    </row>
    <row r="146" spans="1:65" s="2" customFormat="1" ht="37.9" customHeight="1">
      <c r="A146" s="26"/>
      <c r="B146" s="134"/>
      <c r="C146" s="148" t="s">
        <v>190</v>
      </c>
      <c r="D146" s="148" t="s">
        <v>137</v>
      </c>
      <c r="E146" s="149" t="s">
        <v>191</v>
      </c>
      <c r="F146" s="150" t="s">
        <v>192</v>
      </c>
      <c r="G146" s="151" t="s">
        <v>172</v>
      </c>
      <c r="H146" s="152">
        <v>1</v>
      </c>
      <c r="I146" s="153"/>
      <c r="J146" s="153"/>
      <c r="K146" s="154"/>
      <c r="L146" s="155"/>
      <c r="M146" s="156" t="s">
        <v>1</v>
      </c>
      <c r="N146" s="157" t="s">
        <v>35</v>
      </c>
      <c r="O146" s="144">
        <v>0</v>
      </c>
      <c r="P146" s="144">
        <f t="shared" si="9"/>
        <v>0</v>
      </c>
      <c r="Q146" s="144">
        <v>0.49</v>
      </c>
      <c r="R146" s="144">
        <f t="shared" si="10"/>
        <v>0.49</v>
      </c>
      <c r="S146" s="144">
        <v>0</v>
      </c>
      <c r="T146" s="145">
        <f t="shared" si="11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6" t="s">
        <v>141</v>
      </c>
      <c r="AT146" s="146" t="s">
        <v>137</v>
      </c>
      <c r="AU146" s="146" t="s">
        <v>115</v>
      </c>
      <c r="AY146" s="14" t="s">
        <v>108</v>
      </c>
      <c r="BE146" s="147">
        <f t="shared" si="12"/>
        <v>0</v>
      </c>
      <c r="BF146" s="147">
        <f t="shared" si="13"/>
        <v>0</v>
      </c>
      <c r="BG146" s="147">
        <f t="shared" si="14"/>
        <v>0</v>
      </c>
      <c r="BH146" s="147">
        <f t="shared" si="15"/>
        <v>0</v>
      </c>
      <c r="BI146" s="147">
        <f t="shared" si="16"/>
        <v>0</v>
      </c>
      <c r="BJ146" s="14" t="s">
        <v>115</v>
      </c>
      <c r="BK146" s="147">
        <f t="shared" si="17"/>
        <v>0</v>
      </c>
      <c r="BL146" s="14" t="s">
        <v>114</v>
      </c>
      <c r="BM146" s="146" t="s">
        <v>193</v>
      </c>
    </row>
    <row r="147" spans="1:65" s="2" customFormat="1" ht="37.9" customHeight="1">
      <c r="A147" s="26"/>
      <c r="B147" s="134"/>
      <c r="C147" s="148" t="s">
        <v>7</v>
      </c>
      <c r="D147" s="148" t="s">
        <v>137</v>
      </c>
      <c r="E147" s="149" t="s">
        <v>194</v>
      </c>
      <c r="F147" s="150" t="s">
        <v>195</v>
      </c>
      <c r="G147" s="151" t="s">
        <v>172</v>
      </c>
      <c r="H147" s="152">
        <v>3</v>
      </c>
      <c r="I147" s="153"/>
      <c r="J147" s="153"/>
      <c r="K147" s="154"/>
      <c r="L147" s="155"/>
      <c r="M147" s="156" t="s">
        <v>1</v>
      </c>
      <c r="N147" s="157" t="s">
        <v>35</v>
      </c>
      <c r="O147" s="144">
        <v>0</v>
      </c>
      <c r="P147" s="144">
        <f t="shared" si="9"/>
        <v>0</v>
      </c>
      <c r="Q147" s="144">
        <v>0.185</v>
      </c>
      <c r="R147" s="144">
        <f t="shared" si="10"/>
        <v>0.55499999999999994</v>
      </c>
      <c r="S147" s="144">
        <v>0</v>
      </c>
      <c r="T147" s="145">
        <f t="shared" si="11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6" t="s">
        <v>141</v>
      </c>
      <c r="AT147" s="146" t="s">
        <v>137</v>
      </c>
      <c r="AU147" s="146" t="s">
        <v>115</v>
      </c>
      <c r="AY147" s="14" t="s">
        <v>108</v>
      </c>
      <c r="BE147" s="147">
        <f t="shared" si="12"/>
        <v>0</v>
      </c>
      <c r="BF147" s="147">
        <f t="shared" si="13"/>
        <v>0</v>
      </c>
      <c r="BG147" s="147">
        <f t="shared" si="14"/>
        <v>0</v>
      </c>
      <c r="BH147" s="147">
        <f t="shared" si="15"/>
        <v>0</v>
      </c>
      <c r="BI147" s="147">
        <f t="shared" si="16"/>
        <v>0</v>
      </c>
      <c r="BJ147" s="14" t="s">
        <v>115</v>
      </c>
      <c r="BK147" s="147">
        <f t="shared" si="17"/>
        <v>0</v>
      </c>
      <c r="BL147" s="14" t="s">
        <v>114</v>
      </c>
      <c r="BM147" s="146" t="s">
        <v>196</v>
      </c>
    </row>
    <row r="148" spans="1:65" s="2" customFormat="1" ht="24.2" customHeight="1">
      <c r="A148" s="26"/>
      <c r="B148" s="134"/>
      <c r="C148" s="148" t="s">
        <v>197</v>
      </c>
      <c r="D148" s="148" t="s">
        <v>137</v>
      </c>
      <c r="E148" s="149" t="s">
        <v>198</v>
      </c>
      <c r="F148" s="150" t="s">
        <v>199</v>
      </c>
      <c r="G148" s="151" t="s">
        <v>172</v>
      </c>
      <c r="H148" s="152">
        <v>6</v>
      </c>
      <c r="I148" s="153"/>
      <c r="J148" s="153"/>
      <c r="K148" s="154"/>
      <c r="L148" s="155"/>
      <c r="M148" s="156" t="s">
        <v>1</v>
      </c>
      <c r="N148" s="157" t="s">
        <v>35</v>
      </c>
      <c r="O148" s="144">
        <v>0</v>
      </c>
      <c r="P148" s="144">
        <f t="shared" si="9"/>
        <v>0</v>
      </c>
      <c r="Q148" s="144">
        <v>2E-3</v>
      </c>
      <c r="R148" s="144">
        <f t="shared" si="10"/>
        <v>1.2E-2</v>
      </c>
      <c r="S148" s="144">
        <v>0</v>
      </c>
      <c r="T148" s="145">
        <f t="shared" si="11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6" t="s">
        <v>141</v>
      </c>
      <c r="AT148" s="146" t="s">
        <v>137</v>
      </c>
      <c r="AU148" s="146" t="s">
        <v>115</v>
      </c>
      <c r="AY148" s="14" t="s">
        <v>108</v>
      </c>
      <c r="BE148" s="147">
        <f t="shared" si="12"/>
        <v>0</v>
      </c>
      <c r="BF148" s="147">
        <f t="shared" si="13"/>
        <v>0</v>
      </c>
      <c r="BG148" s="147">
        <f t="shared" si="14"/>
        <v>0</v>
      </c>
      <c r="BH148" s="147">
        <f t="shared" si="15"/>
        <v>0</v>
      </c>
      <c r="BI148" s="147">
        <f t="shared" si="16"/>
        <v>0</v>
      </c>
      <c r="BJ148" s="14" t="s">
        <v>115</v>
      </c>
      <c r="BK148" s="147">
        <f t="shared" si="17"/>
        <v>0</v>
      </c>
      <c r="BL148" s="14" t="s">
        <v>114</v>
      </c>
      <c r="BM148" s="146" t="s">
        <v>200</v>
      </c>
    </row>
    <row r="149" spans="1:65" s="2" customFormat="1" ht="24.2" customHeight="1">
      <c r="A149" s="26"/>
      <c r="B149" s="134"/>
      <c r="C149" s="135" t="s">
        <v>201</v>
      </c>
      <c r="D149" s="135" t="s">
        <v>110</v>
      </c>
      <c r="E149" s="136" t="s">
        <v>202</v>
      </c>
      <c r="F149" s="137" t="s">
        <v>203</v>
      </c>
      <c r="G149" s="138" t="s">
        <v>172</v>
      </c>
      <c r="H149" s="139">
        <v>1</v>
      </c>
      <c r="I149" s="140"/>
      <c r="J149" s="140"/>
      <c r="K149" s="141"/>
      <c r="L149" s="27"/>
      <c r="M149" s="142" t="s">
        <v>1</v>
      </c>
      <c r="N149" s="143" t="s">
        <v>35</v>
      </c>
      <c r="O149" s="144">
        <v>0.77300000000000002</v>
      </c>
      <c r="P149" s="144">
        <f t="shared" si="9"/>
        <v>0.77300000000000002</v>
      </c>
      <c r="Q149" s="144">
        <v>3.5027999999999997E-2</v>
      </c>
      <c r="R149" s="144">
        <f t="shared" si="10"/>
        <v>3.5027999999999997E-2</v>
      </c>
      <c r="S149" s="144">
        <v>0</v>
      </c>
      <c r="T149" s="145">
        <f t="shared" si="11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6" t="s">
        <v>114</v>
      </c>
      <c r="AT149" s="146" t="s">
        <v>110</v>
      </c>
      <c r="AU149" s="146" t="s">
        <v>115</v>
      </c>
      <c r="AY149" s="14" t="s">
        <v>108</v>
      </c>
      <c r="BE149" s="147">
        <f t="shared" si="12"/>
        <v>0</v>
      </c>
      <c r="BF149" s="147">
        <f t="shared" si="13"/>
        <v>0</v>
      </c>
      <c r="BG149" s="147">
        <f t="shared" si="14"/>
        <v>0</v>
      </c>
      <c r="BH149" s="147">
        <f t="shared" si="15"/>
        <v>0</v>
      </c>
      <c r="BI149" s="147">
        <f t="shared" si="16"/>
        <v>0</v>
      </c>
      <c r="BJ149" s="14" t="s">
        <v>115</v>
      </c>
      <c r="BK149" s="147">
        <f t="shared" si="17"/>
        <v>0</v>
      </c>
      <c r="BL149" s="14" t="s">
        <v>114</v>
      </c>
      <c r="BM149" s="146" t="s">
        <v>204</v>
      </c>
    </row>
    <row r="150" spans="1:65" s="2" customFormat="1" ht="24.2" customHeight="1">
      <c r="A150" s="26"/>
      <c r="B150" s="134"/>
      <c r="C150" s="148" t="s">
        <v>205</v>
      </c>
      <c r="D150" s="148" t="s">
        <v>137</v>
      </c>
      <c r="E150" s="149" t="s">
        <v>206</v>
      </c>
      <c r="F150" s="150" t="s">
        <v>207</v>
      </c>
      <c r="G150" s="151" t="s">
        <v>172</v>
      </c>
      <c r="H150" s="152">
        <v>1</v>
      </c>
      <c r="I150" s="153"/>
      <c r="J150" s="153"/>
      <c r="K150" s="154"/>
      <c r="L150" s="155"/>
      <c r="M150" s="156" t="s">
        <v>1</v>
      </c>
      <c r="N150" s="157" t="s">
        <v>35</v>
      </c>
      <c r="O150" s="144">
        <v>0</v>
      </c>
      <c r="P150" s="144">
        <f t="shared" si="9"/>
        <v>0</v>
      </c>
      <c r="Q150" s="144">
        <v>0.23499999999999999</v>
      </c>
      <c r="R150" s="144">
        <f t="shared" si="10"/>
        <v>0.23499999999999999</v>
      </c>
      <c r="S150" s="144">
        <v>0</v>
      </c>
      <c r="T150" s="145">
        <f t="shared" si="11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6" t="s">
        <v>141</v>
      </c>
      <c r="AT150" s="146" t="s">
        <v>137</v>
      </c>
      <c r="AU150" s="146" t="s">
        <v>115</v>
      </c>
      <c r="AY150" s="14" t="s">
        <v>108</v>
      </c>
      <c r="BE150" s="147">
        <f t="shared" si="12"/>
        <v>0</v>
      </c>
      <c r="BF150" s="147">
        <f t="shared" si="13"/>
        <v>0</v>
      </c>
      <c r="BG150" s="147">
        <f t="shared" si="14"/>
        <v>0</v>
      </c>
      <c r="BH150" s="147">
        <f t="shared" si="15"/>
        <v>0</v>
      </c>
      <c r="BI150" s="147">
        <f t="shared" si="16"/>
        <v>0</v>
      </c>
      <c r="BJ150" s="14" t="s">
        <v>115</v>
      </c>
      <c r="BK150" s="147">
        <f t="shared" si="17"/>
        <v>0</v>
      </c>
      <c r="BL150" s="14" t="s">
        <v>114</v>
      </c>
      <c r="BM150" s="146" t="s">
        <v>208</v>
      </c>
    </row>
    <row r="151" spans="1:65" s="2" customFormat="1" ht="24.2" customHeight="1">
      <c r="A151" s="26"/>
      <c r="B151" s="134"/>
      <c r="C151" s="135" t="s">
        <v>209</v>
      </c>
      <c r="D151" s="135" t="s">
        <v>110</v>
      </c>
      <c r="E151" s="136" t="s">
        <v>210</v>
      </c>
      <c r="F151" s="137" t="s">
        <v>211</v>
      </c>
      <c r="G151" s="138" t="s">
        <v>172</v>
      </c>
      <c r="H151" s="139">
        <v>1</v>
      </c>
      <c r="I151" s="140"/>
      <c r="J151" s="140"/>
      <c r="K151" s="141"/>
      <c r="L151" s="27"/>
      <c r="M151" s="142" t="s">
        <v>1</v>
      </c>
      <c r="N151" s="143" t="s">
        <v>35</v>
      </c>
      <c r="O151" s="144">
        <v>2.0369999999999999</v>
      </c>
      <c r="P151" s="144">
        <f t="shared" si="9"/>
        <v>2.0369999999999999</v>
      </c>
      <c r="Q151" s="144">
        <v>2.7244000000000001E-2</v>
      </c>
      <c r="R151" s="144">
        <f t="shared" si="10"/>
        <v>2.7244000000000001E-2</v>
      </c>
      <c r="S151" s="144">
        <v>0</v>
      </c>
      <c r="T151" s="145">
        <f t="shared" si="11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6" t="s">
        <v>114</v>
      </c>
      <c r="AT151" s="146" t="s">
        <v>110</v>
      </c>
      <c r="AU151" s="146" t="s">
        <v>115</v>
      </c>
      <c r="AY151" s="14" t="s">
        <v>108</v>
      </c>
      <c r="BE151" s="147">
        <f t="shared" si="12"/>
        <v>0</v>
      </c>
      <c r="BF151" s="147">
        <f t="shared" si="13"/>
        <v>0</v>
      </c>
      <c r="BG151" s="147">
        <f t="shared" si="14"/>
        <v>0</v>
      </c>
      <c r="BH151" s="147">
        <f t="shared" si="15"/>
        <v>0</v>
      </c>
      <c r="BI151" s="147">
        <f t="shared" si="16"/>
        <v>0</v>
      </c>
      <c r="BJ151" s="14" t="s">
        <v>115</v>
      </c>
      <c r="BK151" s="147">
        <f t="shared" si="17"/>
        <v>0</v>
      </c>
      <c r="BL151" s="14" t="s">
        <v>114</v>
      </c>
      <c r="BM151" s="146" t="s">
        <v>212</v>
      </c>
    </row>
    <row r="152" spans="1:65" s="2" customFormat="1" ht="24.2" customHeight="1">
      <c r="A152" s="26"/>
      <c r="B152" s="134"/>
      <c r="C152" s="148" t="s">
        <v>213</v>
      </c>
      <c r="D152" s="148" t="s">
        <v>137</v>
      </c>
      <c r="E152" s="149" t="s">
        <v>214</v>
      </c>
      <c r="F152" s="150" t="s">
        <v>215</v>
      </c>
      <c r="G152" s="151" t="s">
        <v>172</v>
      </c>
      <c r="H152" s="152">
        <v>1</v>
      </c>
      <c r="I152" s="153"/>
      <c r="J152" s="153"/>
      <c r="K152" s="154"/>
      <c r="L152" s="155"/>
      <c r="M152" s="156" t="s">
        <v>1</v>
      </c>
      <c r="N152" s="157" t="s">
        <v>35</v>
      </c>
      <c r="O152" s="144">
        <v>0</v>
      </c>
      <c r="P152" s="144">
        <f t="shared" si="9"/>
        <v>0</v>
      </c>
      <c r="Q152" s="144">
        <v>2.1</v>
      </c>
      <c r="R152" s="144">
        <f t="shared" si="10"/>
        <v>2.1</v>
      </c>
      <c r="S152" s="144">
        <v>0</v>
      </c>
      <c r="T152" s="145">
        <f t="shared" si="11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6" t="s">
        <v>141</v>
      </c>
      <c r="AT152" s="146" t="s">
        <v>137</v>
      </c>
      <c r="AU152" s="146" t="s">
        <v>115</v>
      </c>
      <c r="AY152" s="14" t="s">
        <v>108</v>
      </c>
      <c r="BE152" s="147">
        <f t="shared" si="12"/>
        <v>0</v>
      </c>
      <c r="BF152" s="147">
        <f t="shared" si="13"/>
        <v>0</v>
      </c>
      <c r="BG152" s="147">
        <f t="shared" si="14"/>
        <v>0</v>
      </c>
      <c r="BH152" s="147">
        <f t="shared" si="15"/>
        <v>0</v>
      </c>
      <c r="BI152" s="147">
        <f t="shared" si="16"/>
        <v>0</v>
      </c>
      <c r="BJ152" s="14" t="s">
        <v>115</v>
      </c>
      <c r="BK152" s="147">
        <f t="shared" si="17"/>
        <v>0</v>
      </c>
      <c r="BL152" s="14" t="s">
        <v>114</v>
      </c>
      <c r="BM152" s="146" t="s">
        <v>216</v>
      </c>
    </row>
    <row r="153" spans="1:65" s="2" customFormat="1" ht="37.9" customHeight="1">
      <c r="A153" s="26"/>
      <c r="B153" s="134"/>
      <c r="C153" s="135" t="s">
        <v>217</v>
      </c>
      <c r="D153" s="135" t="s">
        <v>110</v>
      </c>
      <c r="E153" s="136" t="s">
        <v>218</v>
      </c>
      <c r="F153" s="137" t="s">
        <v>219</v>
      </c>
      <c r="G153" s="138" t="s">
        <v>172</v>
      </c>
      <c r="H153" s="139">
        <v>5</v>
      </c>
      <c r="I153" s="140"/>
      <c r="J153" s="140"/>
      <c r="K153" s="141"/>
      <c r="L153" s="27"/>
      <c r="M153" s="142" t="s">
        <v>1</v>
      </c>
      <c r="N153" s="143" t="s">
        <v>35</v>
      </c>
      <c r="O153" s="144">
        <v>2.2025000000000001</v>
      </c>
      <c r="P153" s="144">
        <f t="shared" si="9"/>
        <v>11.012500000000001</v>
      </c>
      <c r="Q153" s="144">
        <v>0</v>
      </c>
      <c r="R153" s="144">
        <f t="shared" si="10"/>
        <v>0</v>
      </c>
      <c r="S153" s="144">
        <v>0</v>
      </c>
      <c r="T153" s="145">
        <f t="shared" si="11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6" t="s">
        <v>114</v>
      </c>
      <c r="AT153" s="146" t="s">
        <v>110</v>
      </c>
      <c r="AU153" s="146" t="s">
        <v>115</v>
      </c>
      <c r="AY153" s="14" t="s">
        <v>108</v>
      </c>
      <c r="BE153" s="147">
        <f t="shared" si="12"/>
        <v>0</v>
      </c>
      <c r="BF153" s="147">
        <f t="shared" si="13"/>
        <v>0</v>
      </c>
      <c r="BG153" s="147">
        <f t="shared" si="14"/>
        <v>0</v>
      </c>
      <c r="BH153" s="147">
        <f t="shared" si="15"/>
        <v>0</v>
      </c>
      <c r="BI153" s="147">
        <f t="shared" si="16"/>
        <v>0</v>
      </c>
      <c r="BJ153" s="14" t="s">
        <v>115</v>
      </c>
      <c r="BK153" s="147">
        <f t="shared" si="17"/>
        <v>0</v>
      </c>
      <c r="BL153" s="14" t="s">
        <v>114</v>
      </c>
      <c r="BM153" s="146" t="s">
        <v>220</v>
      </c>
    </row>
    <row r="154" spans="1:65" s="2" customFormat="1" ht="24.2" customHeight="1">
      <c r="A154" s="26"/>
      <c r="B154" s="134"/>
      <c r="C154" s="148" t="s">
        <v>221</v>
      </c>
      <c r="D154" s="148" t="s">
        <v>137</v>
      </c>
      <c r="E154" s="149" t="s">
        <v>222</v>
      </c>
      <c r="F154" s="150" t="s">
        <v>223</v>
      </c>
      <c r="G154" s="151" t="s">
        <v>172</v>
      </c>
      <c r="H154" s="152">
        <v>5</v>
      </c>
      <c r="I154" s="153"/>
      <c r="J154" s="153"/>
      <c r="K154" s="154"/>
      <c r="L154" s="155"/>
      <c r="M154" s="156" t="s">
        <v>1</v>
      </c>
      <c r="N154" s="157" t="s">
        <v>35</v>
      </c>
      <c r="O154" s="144">
        <v>0</v>
      </c>
      <c r="P154" s="144">
        <f t="shared" si="9"/>
        <v>0</v>
      </c>
      <c r="Q154" s="144">
        <v>2.172E-2</v>
      </c>
      <c r="R154" s="144">
        <f t="shared" si="10"/>
        <v>0.1086</v>
      </c>
      <c r="S154" s="144">
        <v>0</v>
      </c>
      <c r="T154" s="145">
        <f t="shared" si="11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6" t="s">
        <v>141</v>
      </c>
      <c r="AT154" s="146" t="s">
        <v>137</v>
      </c>
      <c r="AU154" s="146" t="s">
        <v>115</v>
      </c>
      <c r="AY154" s="14" t="s">
        <v>108</v>
      </c>
      <c r="BE154" s="147">
        <f t="shared" si="12"/>
        <v>0</v>
      </c>
      <c r="BF154" s="147">
        <f t="shared" si="13"/>
        <v>0</v>
      </c>
      <c r="BG154" s="147">
        <f t="shared" si="14"/>
        <v>0</v>
      </c>
      <c r="BH154" s="147">
        <f t="shared" si="15"/>
        <v>0</v>
      </c>
      <c r="BI154" s="147">
        <f t="shared" si="16"/>
        <v>0</v>
      </c>
      <c r="BJ154" s="14" t="s">
        <v>115</v>
      </c>
      <c r="BK154" s="147">
        <f t="shared" si="17"/>
        <v>0</v>
      </c>
      <c r="BL154" s="14" t="s">
        <v>114</v>
      </c>
      <c r="BM154" s="146" t="s">
        <v>224</v>
      </c>
    </row>
    <row r="155" spans="1:65" s="2" customFormat="1" ht="24.2" customHeight="1">
      <c r="A155" s="26"/>
      <c r="B155" s="134"/>
      <c r="C155" s="148" t="s">
        <v>225</v>
      </c>
      <c r="D155" s="148" t="s">
        <v>137</v>
      </c>
      <c r="E155" s="149" t="s">
        <v>226</v>
      </c>
      <c r="F155" s="150" t="s">
        <v>227</v>
      </c>
      <c r="G155" s="151" t="s">
        <v>172</v>
      </c>
      <c r="H155" s="152">
        <v>10</v>
      </c>
      <c r="I155" s="153"/>
      <c r="J155" s="153"/>
      <c r="K155" s="154"/>
      <c r="L155" s="155"/>
      <c r="M155" s="156" t="s">
        <v>1</v>
      </c>
      <c r="N155" s="157" t="s">
        <v>35</v>
      </c>
      <c r="O155" s="144">
        <v>0</v>
      </c>
      <c r="P155" s="144">
        <f t="shared" si="9"/>
        <v>0</v>
      </c>
      <c r="Q155" s="144">
        <v>0.1036</v>
      </c>
      <c r="R155" s="144">
        <f t="shared" si="10"/>
        <v>1.036</v>
      </c>
      <c r="S155" s="144">
        <v>0</v>
      </c>
      <c r="T155" s="145">
        <f t="shared" si="11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6" t="s">
        <v>141</v>
      </c>
      <c r="AT155" s="146" t="s">
        <v>137</v>
      </c>
      <c r="AU155" s="146" t="s">
        <v>115</v>
      </c>
      <c r="AY155" s="14" t="s">
        <v>108</v>
      </c>
      <c r="BE155" s="147">
        <f t="shared" si="12"/>
        <v>0</v>
      </c>
      <c r="BF155" s="147">
        <f t="shared" si="13"/>
        <v>0</v>
      </c>
      <c r="BG155" s="147">
        <f t="shared" si="14"/>
        <v>0</v>
      </c>
      <c r="BH155" s="147">
        <f t="shared" si="15"/>
        <v>0</v>
      </c>
      <c r="BI155" s="147">
        <f t="shared" si="16"/>
        <v>0</v>
      </c>
      <c r="BJ155" s="14" t="s">
        <v>115</v>
      </c>
      <c r="BK155" s="147">
        <f t="shared" si="17"/>
        <v>0</v>
      </c>
      <c r="BL155" s="14" t="s">
        <v>114</v>
      </c>
      <c r="BM155" s="146" t="s">
        <v>228</v>
      </c>
    </row>
    <row r="156" spans="1:65" s="2" customFormat="1" ht="24.2" customHeight="1">
      <c r="A156" s="26"/>
      <c r="B156" s="134"/>
      <c r="C156" s="148" t="s">
        <v>229</v>
      </c>
      <c r="D156" s="148" t="s">
        <v>137</v>
      </c>
      <c r="E156" s="149" t="s">
        <v>230</v>
      </c>
      <c r="F156" s="150" t="s">
        <v>231</v>
      </c>
      <c r="G156" s="151" t="s">
        <v>172</v>
      </c>
      <c r="H156" s="152">
        <v>10</v>
      </c>
      <c r="I156" s="153"/>
      <c r="J156" s="153"/>
      <c r="K156" s="154"/>
      <c r="L156" s="155"/>
      <c r="M156" s="156" t="s">
        <v>1</v>
      </c>
      <c r="N156" s="157" t="s">
        <v>35</v>
      </c>
      <c r="O156" s="144">
        <v>0</v>
      </c>
      <c r="P156" s="144">
        <f t="shared" si="9"/>
        <v>0</v>
      </c>
      <c r="Q156" s="144">
        <v>1.75E-3</v>
      </c>
      <c r="R156" s="144">
        <f t="shared" si="10"/>
        <v>1.7500000000000002E-2</v>
      </c>
      <c r="S156" s="144">
        <v>0</v>
      </c>
      <c r="T156" s="145">
        <f t="shared" si="11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6" t="s">
        <v>141</v>
      </c>
      <c r="AT156" s="146" t="s">
        <v>137</v>
      </c>
      <c r="AU156" s="146" t="s">
        <v>115</v>
      </c>
      <c r="AY156" s="14" t="s">
        <v>108</v>
      </c>
      <c r="BE156" s="147">
        <f t="shared" si="12"/>
        <v>0</v>
      </c>
      <c r="BF156" s="147">
        <f t="shared" si="13"/>
        <v>0</v>
      </c>
      <c r="BG156" s="147">
        <f t="shared" si="14"/>
        <v>0</v>
      </c>
      <c r="BH156" s="147">
        <f t="shared" si="15"/>
        <v>0</v>
      </c>
      <c r="BI156" s="147">
        <f t="shared" si="16"/>
        <v>0</v>
      </c>
      <c r="BJ156" s="14" t="s">
        <v>115</v>
      </c>
      <c r="BK156" s="147">
        <f t="shared" si="17"/>
        <v>0</v>
      </c>
      <c r="BL156" s="14" t="s">
        <v>114</v>
      </c>
      <c r="BM156" s="146" t="s">
        <v>232</v>
      </c>
    </row>
    <row r="157" spans="1:65" s="2" customFormat="1" ht="14.45" customHeight="1">
      <c r="A157" s="26"/>
      <c r="B157" s="134"/>
      <c r="C157" s="148" t="s">
        <v>233</v>
      </c>
      <c r="D157" s="148" t="s">
        <v>137</v>
      </c>
      <c r="E157" s="149" t="s">
        <v>234</v>
      </c>
      <c r="F157" s="150" t="s">
        <v>235</v>
      </c>
      <c r="G157" s="151" t="s">
        <v>172</v>
      </c>
      <c r="H157" s="152">
        <v>5</v>
      </c>
      <c r="I157" s="153"/>
      <c r="J157" s="153"/>
      <c r="K157" s="154"/>
      <c r="L157" s="155"/>
      <c r="M157" s="156" t="s">
        <v>1</v>
      </c>
      <c r="N157" s="157" t="s">
        <v>35</v>
      </c>
      <c r="O157" s="144">
        <v>0</v>
      </c>
      <c r="P157" s="144">
        <f t="shared" si="9"/>
        <v>0</v>
      </c>
      <c r="Q157" s="144">
        <v>5.6800000000000003E-2</v>
      </c>
      <c r="R157" s="144">
        <f t="shared" si="10"/>
        <v>0.28400000000000003</v>
      </c>
      <c r="S157" s="144">
        <v>0</v>
      </c>
      <c r="T157" s="145">
        <f t="shared" si="11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6" t="s">
        <v>141</v>
      </c>
      <c r="AT157" s="146" t="s">
        <v>137</v>
      </c>
      <c r="AU157" s="146" t="s">
        <v>115</v>
      </c>
      <c r="AY157" s="14" t="s">
        <v>108</v>
      </c>
      <c r="BE157" s="147">
        <f t="shared" si="12"/>
        <v>0</v>
      </c>
      <c r="BF157" s="147">
        <f t="shared" si="13"/>
        <v>0</v>
      </c>
      <c r="BG157" s="147">
        <f t="shared" si="14"/>
        <v>0</v>
      </c>
      <c r="BH157" s="147">
        <f t="shared" si="15"/>
        <v>0</v>
      </c>
      <c r="BI157" s="147">
        <f t="shared" si="16"/>
        <v>0</v>
      </c>
      <c r="BJ157" s="14" t="s">
        <v>115</v>
      </c>
      <c r="BK157" s="147">
        <f t="shared" si="17"/>
        <v>0</v>
      </c>
      <c r="BL157" s="14" t="s">
        <v>114</v>
      </c>
      <c r="BM157" s="146" t="s">
        <v>236</v>
      </c>
    </row>
    <row r="158" spans="1:65" s="2" customFormat="1" ht="24.2" customHeight="1">
      <c r="A158" s="26"/>
      <c r="B158" s="134"/>
      <c r="C158" s="148" t="s">
        <v>237</v>
      </c>
      <c r="D158" s="148" t="s">
        <v>137</v>
      </c>
      <c r="E158" s="149" t="s">
        <v>238</v>
      </c>
      <c r="F158" s="150" t="s">
        <v>239</v>
      </c>
      <c r="G158" s="151" t="s">
        <v>172</v>
      </c>
      <c r="H158" s="152">
        <v>5</v>
      </c>
      <c r="I158" s="153"/>
      <c r="J158" s="153"/>
      <c r="K158" s="154"/>
      <c r="L158" s="155"/>
      <c r="M158" s="156" t="s">
        <v>1</v>
      </c>
      <c r="N158" s="157" t="s">
        <v>35</v>
      </c>
      <c r="O158" s="144">
        <v>0</v>
      </c>
      <c r="P158" s="144">
        <f t="shared" si="9"/>
        <v>0</v>
      </c>
      <c r="Q158" s="144">
        <v>0.15229999999999999</v>
      </c>
      <c r="R158" s="144">
        <f t="shared" si="10"/>
        <v>0.76149999999999995</v>
      </c>
      <c r="S158" s="144">
        <v>0</v>
      </c>
      <c r="T158" s="145">
        <f t="shared" si="11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6" t="s">
        <v>141</v>
      </c>
      <c r="AT158" s="146" t="s">
        <v>137</v>
      </c>
      <c r="AU158" s="146" t="s">
        <v>115</v>
      </c>
      <c r="AY158" s="14" t="s">
        <v>108</v>
      </c>
      <c r="BE158" s="147">
        <f t="shared" si="12"/>
        <v>0</v>
      </c>
      <c r="BF158" s="147">
        <f t="shared" si="13"/>
        <v>0</v>
      </c>
      <c r="BG158" s="147">
        <f t="shared" si="14"/>
        <v>0</v>
      </c>
      <c r="BH158" s="147">
        <f t="shared" si="15"/>
        <v>0</v>
      </c>
      <c r="BI158" s="147">
        <f t="shared" si="16"/>
        <v>0</v>
      </c>
      <c r="BJ158" s="14" t="s">
        <v>115</v>
      </c>
      <c r="BK158" s="147">
        <f t="shared" si="17"/>
        <v>0</v>
      </c>
      <c r="BL158" s="14" t="s">
        <v>114</v>
      </c>
      <c r="BM158" s="146" t="s">
        <v>240</v>
      </c>
    </row>
    <row r="159" spans="1:65" s="2" customFormat="1" ht="24.2" customHeight="1">
      <c r="A159" s="26"/>
      <c r="B159" s="134"/>
      <c r="C159" s="135" t="s">
        <v>241</v>
      </c>
      <c r="D159" s="135" t="s">
        <v>110</v>
      </c>
      <c r="E159" s="136" t="s">
        <v>242</v>
      </c>
      <c r="F159" s="137" t="s">
        <v>243</v>
      </c>
      <c r="G159" s="138" t="s">
        <v>172</v>
      </c>
      <c r="H159" s="139">
        <v>1</v>
      </c>
      <c r="I159" s="140"/>
      <c r="J159" s="140"/>
      <c r="K159" s="141"/>
      <c r="L159" s="27"/>
      <c r="M159" s="142" t="s">
        <v>1</v>
      </c>
      <c r="N159" s="143" t="s">
        <v>35</v>
      </c>
      <c r="O159" s="144">
        <v>1.21</v>
      </c>
      <c r="P159" s="144">
        <f t="shared" si="9"/>
        <v>1.21</v>
      </c>
      <c r="Q159" s="144">
        <v>6.3E-3</v>
      </c>
      <c r="R159" s="144">
        <f t="shared" si="10"/>
        <v>6.3E-3</v>
      </c>
      <c r="S159" s="144">
        <v>0</v>
      </c>
      <c r="T159" s="145">
        <f t="shared" si="11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6" t="s">
        <v>114</v>
      </c>
      <c r="AT159" s="146" t="s">
        <v>110</v>
      </c>
      <c r="AU159" s="146" t="s">
        <v>115</v>
      </c>
      <c r="AY159" s="14" t="s">
        <v>108</v>
      </c>
      <c r="BE159" s="147">
        <f t="shared" si="12"/>
        <v>0</v>
      </c>
      <c r="BF159" s="147">
        <f t="shared" si="13"/>
        <v>0</v>
      </c>
      <c r="BG159" s="147">
        <f t="shared" si="14"/>
        <v>0</v>
      </c>
      <c r="BH159" s="147">
        <f t="shared" si="15"/>
        <v>0</v>
      </c>
      <c r="BI159" s="147">
        <f t="shared" si="16"/>
        <v>0</v>
      </c>
      <c r="BJ159" s="14" t="s">
        <v>115</v>
      </c>
      <c r="BK159" s="147">
        <f t="shared" si="17"/>
        <v>0</v>
      </c>
      <c r="BL159" s="14" t="s">
        <v>114</v>
      </c>
      <c r="BM159" s="146" t="s">
        <v>244</v>
      </c>
    </row>
    <row r="160" spans="1:65" s="2" customFormat="1" ht="24.2" customHeight="1">
      <c r="A160" s="26"/>
      <c r="B160" s="134"/>
      <c r="C160" s="148" t="s">
        <v>245</v>
      </c>
      <c r="D160" s="148" t="s">
        <v>137</v>
      </c>
      <c r="E160" s="149" t="s">
        <v>246</v>
      </c>
      <c r="F160" s="150" t="s">
        <v>247</v>
      </c>
      <c r="G160" s="151" t="s">
        <v>172</v>
      </c>
      <c r="H160" s="152">
        <v>1</v>
      </c>
      <c r="I160" s="153"/>
      <c r="J160" s="153"/>
      <c r="K160" s="154"/>
      <c r="L160" s="155"/>
      <c r="M160" s="156" t="s">
        <v>1</v>
      </c>
      <c r="N160" s="157" t="s">
        <v>35</v>
      </c>
      <c r="O160" s="144">
        <v>0</v>
      </c>
      <c r="P160" s="144">
        <f t="shared" si="9"/>
        <v>0</v>
      </c>
      <c r="Q160" s="144">
        <v>0.14699999999999999</v>
      </c>
      <c r="R160" s="144">
        <f t="shared" si="10"/>
        <v>0.14699999999999999</v>
      </c>
      <c r="S160" s="144">
        <v>0</v>
      </c>
      <c r="T160" s="145">
        <f t="shared" si="11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6" t="s">
        <v>141</v>
      </c>
      <c r="AT160" s="146" t="s">
        <v>137</v>
      </c>
      <c r="AU160" s="146" t="s">
        <v>115</v>
      </c>
      <c r="AY160" s="14" t="s">
        <v>108</v>
      </c>
      <c r="BE160" s="147">
        <f t="shared" si="12"/>
        <v>0</v>
      </c>
      <c r="BF160" s="147">
        <f t="shared" si="13"/>
        <v>0</v>
      </c>
      <c r="BG160" s="147">
        <f t="shared" si="14"/>
        <v>0</v>
      </c>
      <c r="BH160" s="147">
        <f t="shared" si="15"/>
        <v>0</v>
      </c>
      <c r="BI160" s="147">
        <f t="shared" si="16"/>
        <v>0</v>
      </c>
      <c r="BJ160" s="14" t="s">
        <v>115</v>
      </c>
      <c r="BK160" s="147">
        <f t="shared" si="17"/>
        <v>0</v>
      </c>
      <c r="BL160" s="14" t="s">
        <v>114</v>
      </c>
      <c r="BM160" s="146" t="s">
        <v>248</v>
      </c>
    </row>
    <row r="161" spans="1:65" s="2" customFormat="1" ht="37.9" customHeight="1">
      <c r="A161" s="26"/>
      <c r="B161" s="134"/>
      <c r="C161" s="135" t="s">
        <v>249</v>
      </c>
      <c r="D161" s="135" t="s">
        <v>110</v>
      </c>
      <c r="E161" s="136" t="s">
        <v>250</v>
      </c>
      <c r="F161" s="137" t="s">
        <v>251</v>
      </c>
      <c r="G161" s="138" t="s">
        <v>149</v>
      </c>
      <c r="H161" s="139">
        <v>16.72</v>
      </c>
      <c r="I161" s="140"/>
      <c r="J161" s="140"/>
      <c r="K161" s="141"/>
      <c r="L161" s="27"/>
      <c r="M161" s="142" t="s">
        <v>1</v>
      </c>
      <c r="N161" s="143" t="s">
        <v>35</v>
      </c>
      <c r="O161" s="144">
        <v>1.7999999999999999E-2</v>
      </c>
      <c r="P161" s="144">
        <f t="shared" si="9"/>
        <v>0.30095999999999995</v>
      </c>
      <c r="Q161" s="144">
        <v>0</v>
      </c>
      <c r="R161" s="144">
        <f t="shared" si="10"/>
        <v>0</v>
      </c>
      <c r="S161" s="144">
        <v>0</v>
      </c>
      <c r="T161" s="145">
        <f t="shared" si="11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6" t="s">
        <v>114</v>
      </c>
      <c r="AT161" s="146" t="s">
        <v>110</v>
      </c>
      <c r="AU161" s="146" t="s">
        <v>115</v>
      </c>
      <c r="AY161" s="14" t="s">
        <v>108</v>
      </c>
      <c r="BE161" s="147">
        <f t="shared" si="12"/>
        <v>0</v>
      </c>
      <c r="BF161" s="147">
        <f t="shared" si="13"/>
        <v>0</v>
      </c>
      <c r="BG161" s="147">
        <f t="shared" si="14"/>
        <v>0</v>
      </c>
      <c r="BH161" s="147">
        <f t="shared" si="15"/>
        <v>0</v>
      </c>
      <c r="BI161" s="147">
        <f t="shared" si="16"/>
        <v>0</v>
      </c>
      <c r="BJ161" s="14" t="s">
        <v>115</v>
      </c>
      <c r="BK161" s="147">
        <f t="shared" si="17"/>
        <v>0</v>
      </c>
      <c r="BL161" s="14" t="s">
        <v>114</v>
      </c>
      <c r="BM161" s="146" t="s">
        <v>252</v>
      </c>
    </row>
    <row r="162" spans="1:65" s="2" customFormat="1" ht="37.9" customHeight="1">
      <c r="A162" s="26"/>
      <c r="B162" s="134"/>
      <c r="C162" s="148" t="s">
        <v>253</v>
      </c>
      <c r="D162" s="148" t="s">
        <v>137</v>
      </c>
      <c r="E162" s="149" t="s">
        <v>254</v>
      </c>
      <c r="F162" s="150" t="s">
        <v>255</v>
      </c>
      <c r="G162" s="151" t="s">
        <v>149</v>
      </c>
      <c r="H162" s="152">
        <v>18.274999999999999</v>
      </c>
      <c r="I162" s="153"/>
      <c r="J162" s="153"/>
      <c r="K162" s="154"/>
      <c r="L162" s="155"/>
      <c r="M162" s="156" t="s">
        <v>1</v>
      </c>
      <c r="N162" s="157" t="s">
        <v>35</v>
      </c>
      <c r="O162" s="144">
        <v>0</v>
      </c>
      <c r="P162" s="144">
        <f t="shared" si="9"/>
        <v>0</v>
      </c>
      <c r="Q162" s="144">
        <v>4.4999999999999999E-4</v>
      </c>
      <c r="R162" s="144">
        <f t="shared" si="10"/>
        <v>8.2237499999999984E-3</v>
      </c>
      <c r="S162" s="144">
        <v>0</v>
      </c>
      <c r="T162" s="145">
        <f t="shared" si="11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6" t="s">
        <v>141</v>
      </c>
      <c r="AT162" s="146" t="s">
        <v>137</v>
      </c>
      <c r="AU162" s="146" t="s">
        <v>115</v>
      </c>
      <c r="AY162" s="14" t="s">
        <v>108</v>
      </c>
      <c r="BE162" s="147">
        <f t="shared" si="12"/>
        <v>0</v>
      </c>
      <c r="BF162" s="147">
        <f t="shared" si="13"/>
        <v>0</v>
      </c>
      <c r="BG162" s="147">
        <f t="shared" si="14"/>
        <v>0</v>
      </c>
      <c r="BH162" s="147">
        <f t="shared" si="15"/>
        <v>0</v>
      </c>
      <c r="BI162" s="147">
        <f t="shared" si="16"/>
        <v>0</v>
      </c>
      <c r="BJ162" s="14" t="s">
        <v>115</v>
      </c>
      <c r="BK162" s="147">
        <f t="shared" si="17"/>
        <v>0</v>
      </c>
      <c r="BL162" s="14" t="s">
        <v>114</v>
      </c>
      <c r="BM162" s="146" t="s">
        <v>256</v>
      </c>
    </row>
    <row r="163" spans="1:65" s="2" customFormat="1" ht="37.9" customHeight="1">
      <c r="A163" s="26"/>
      <c r="B163" s="134"/>
      <c r="C163" s="135" t="s">
        <v>257</v>
      </c>
      <c r="D163" s="135" t="s">
        <v>110</v>
      </c>
      <c r="E163" s="136" t="s">
        <v>258</v>
      </c>
      <c r="F163" s="137" t="s">
        <v>259</v>
      </c>
      <c r="G163" s="138" t="s">
        <v>149</v>
      </c>
      <c r="H163" s="139">
        <v>2.2999999999999998</v>
      </c>
      <c r="I163" s="140"/>
      <c r="J163" s="140"/>
      <c r="K163" s="141"/>
      <c r="L163" s="27"/>
      <c r="M163" s="142" t="s">
        <v>1</v>
      </c>
      <c r="N163" s="143" t="s">
        <v>35</v>
      </c>
      <c r="O163" s="144">
        <v>3.3000000000000002E-2</v>
      </c>
      <c r="P163" s="144">
        <f t="shared" si="9"/>
        <v>7.5899999999999995E-2</v>
      </c>
      <c r="Q163" s="144">
        <v>0</v>
      </c>
      <c r="R163" s="144">
        <f t="shared" si="10"/>
        <v>0</v>
      </c>
      <c r="S163" s="144">
        <v>0</v>
      </c>
      <c r="T163" s="145">
        <f t="shared" si="11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6" t="s">
        <v>114</v>
      </c>
      <c r="AT163" s="146" t="s">
        <v>110</v>
      </c>
      <c r="AU163" s="146" t="s">
        <v>115</v>
      </c>
      <c r="AY163" s="14" t="s">
        <v>108</v>
      </c>
      <c r="BE163" s="147">
        <f t="shared" si="12"/>
        <v>0</v>
      </c>
      <c r="BF163" s="147">
        <f t="shared" si="13"/>
        <v>0</v>
      </c>
      <c r="BG163" s="147">
        <f t="shared" si="14"/>
        <v>0</v>
      </c>
      <c r="BH163" s="147">
        <f t="shared" si="15"/>
        <v>0</v>
      </c>
      <c r="BI163" s="147">
        <f t="shared" si="16"/>
        <v>0</v>
      </c>
      <c r="BJ163" s="14" t="s">
        <v>115</v>
      </c>
      <c r="BK163" s="147">
        <f t="shared" si="17"/>
        <v>0</v>
      </c>
      <c r="BL163" s="14" t="s">
        <v>114</v>
      </c>
      <c r="BM163" s="146" t="s">
        <v>260</v>
      </c>
    </row>
    <row r="164" spans="1:65" s="2" customFormat="1" ht="24.2" customHeight="1">
      <c r="A164" s="26"/>
      <c r="B164" s="134"/>
      <c r="C164" s="148" t="s">
        <v>261</v>
      </c>
      <c r="D164" s="148" t="s">
        <v>137</v>
      </c>
      <c r="E164" s="149" t="s">
        <v>262</v>
      </c>
      <c r="F164" s="150" t="s">
        <v>263</v>
      </c>
      <c r="G164" s="151" t="s">
        <v>149</v>
      </c>
      <c r="H164" s="152">
        <v>2.415</v>
      </c>
      <c r="I164" s="153"/>
      <c r="J164" s="153"/>
      <c r="K164" s="154"/>
      <c r="L164" s="155"/>
      <c r="M164" s="156" t="s">
        <v>1</v>
      </c>
      <c r="N164" s="157" t="s">
        <v>35</v>
      </c>
      <c r="O164" s="144">
        <v>0</v>
      </c>
      <c r="P164" s="144">
        <f t="shared" si="9"/>
        <v>0</v>
      </c>
      <c r="Q164" s="144">
        <v>2.5500000000000002E-3</v>
      </c>
      <c r="R164" s="144">
        <f t="shared" si="10"/>
        <v>6.1582500000000005E-3</v>
      </c>
      <c r="S164" s="144">
        <v>0</v>
      </c>
      <c r="T164" s="145">
        <f t="shared" si="11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6" t="s">
        <v>141</v>
      </c>
      <c r="AT164" s="146" t="s">
        <v>137</v>
      </c>
      <c r="AU164" s="146" t="s">
        <v>115</v>
      </c>
      <c r="AY164" s="14" t="s">
        <v>108</v>
      </c>
      <c r="BE164" s="147">
        <f t="shared" si="12"/>
        <v>0</v>
      </c>
      <c r="BF164" s="147">
        <f t="shared" si="13"/>
        <v>0</v>
      </c>
      <c r="BG164" s="147">
        <f t="shared" si="14"/>
        <v>0</v>
      </c>
      <c r="BH164" s="147">
        <f t="shared" si="15"/>
        <v>0</v>
      </c>
      <c r="BI164" s="147">
        <f t="shared" si="16"/>
        <v>0</v>
      </c>
      <c r="BJ164" s="14" t="s">
        <v>115</v>
      </c>
      <c r="BK164" s="147">
        <f t="shared" si="17"/>
        <v>0</v>
      </c>
      <c r="BL164" s="14" t="s">
        <v>114</v>
      </c>
      <c r="BM164" s="146" t="s">
        <v>264</v>
      </c>
    </row>
    <row r="165" spans="1:65" s="2" customFormat="1" ht="24.2" customHeight="1">
      <c r="A165" s="26"/>
      <c r="B165" s="134"/>
      <c r="C165" s="135" t="s">
        <v>265</v>
      </c>
      <c r="D165" s="135" t="s">
        <v>110</v>
      </c>
      <c r="E165" s="136" t="s">
        <v>266</v>
      </c>
      <c r="F165" s="137" t="s">
        <v>267</v>
      </c>
      <c r="G165" s="138" t="s">
        <v>172</v>
      </c>
      <c r="H165" s="139">
        <v>2</v>
      </c>
      <c r="I165" s="140"/>
      <c r="J165" s="140"/>
      <c r="K165" s="141"/>
      <c r="L165" s="27"/>
      <c r="M165" s="142" t="s">
        <v>1</v>
      </c>
      <c r="N165" s="143" t="s">
        <v>35</v>
      </c>
      <c r="O165" s="144">
        <v>0.47699999999999998</v>
      </c>
      <c r="P165" s="144">
        <f t="shared" si="9"/>
        <v>0.95399999999999996</v>
      </c>
      <c r="Q165" s="144">
        <v>8.3999999999999995E-5</v>
      </c>
      <c r="R165" s="144">
        <f t="shared" si="10"/>
        <v>1.6799999999999999E-4</v>
      </c>
      <c r="S165" s="144">
        <v>0</v>
      </c>
      <c r="T165" s="145">
        <f t="shared" si="11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6" t="s">
        <v>114</v>
      </c>
      <c r="AT165" s="146" t="s">
        <v>110</v>
      </c>
      <c r="AU165" s="146" t="s">
        <v>115</v>
      </c>
      <c r="AY165" s="14" t="s">
        <v>108</v>
      </c>
      <c r="BE165" s="147">
        <f t="shared" si="12"/>
        <v>0</v>
      </c>
      <c r="BF165" s="147">
        <f t="shared" si="13"/>
        <v>0</v>
      </c>
      <c r="BG165" s="147">
        <f t="shared" si="14"/>
        <v>0</v>
      </c>
      <c r="BH165" s="147">
        <f t="shared" si="15"/>
        <v>0</v>
      </c>
      <c r="BI165" s="147">
        <f t="shared" si="16"/>
        <v>0</v>
      </c>
      <c r="BJ165" s="14" t="s">
        <v>115</v>
      </c>
      <c r="BK165" s="147">
        <f t="shared" si="17"/>
        <v>0</v>
      </c>
      <c r="BL165" s="14" t="s">
        <v>114</v>
      </c>
      <c r="BM165" s="146" t="s">
        <v>268</v>
      </c>
    </row>
    <row r="166" spans="1:65" s="2" customFormat="1" ht="24.2" customHeight="1">
      <c r="A166" s="26"/>
      <c r="B166" s="134"/>
      <c r="C166" s="135" t="s">
        <v>269</v>
      </c>
      <c r="D166" s="135" t="s">
        <v>110</v>
      </c>
      <c r="E166" s="136" t="s">
        <v>270</v>
      </c>
      <c r="F166" s="137" t="s">
        <v>271</v>
      </c>
      <c r="G166" s="138" t="s">
        <v>172</v>
      </c>
      <c r="H166" s="139">
        <v>2</v>
      </c>
      <c r="I166" s="140"/>
      <c r="J166" s="140"/>
      <c r="K166" s="141"/>
      <c r="L166" s="27"/>
      <c r="M166" s="142" t="s">
        <v>1</v>
      </c>
      <c r="N166" s="143" t="s">
        <v>35</v>
      </c>
      <c r="O166" s="144">
        <v>1.47</v>
      </c>
      <c r="P166" s="144">
        <f t="shared" si="9"/>
        <v>2.94</v>
      </c>
      <c r="Q166" s="144">
        <v>7.9086E-4</v>
      </c>
      <c r="R166" s="144">
        <f t="shared" si="10"/>
        <v>1.58172E-3</v>
      </c>
      <c r="S166" s="144">
        <v>0</v>
      </c>
      <c r="T166" s="145">
        <f t="shared" si="11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6" t="s">
        <v>114</v>
      </c>
      <c r="AT166" s="146" t="s">
        <v>110</v>
      </c>
      <c r="AU166" s="146" t="s">
        <v>115</v>
      </c>
      <c r="AY166" s="14" t="s">
        <v>108</v>
      </c>
      <c r="BE166" s="147">
        <f t="shared" si="12"/>
        <v>0</v>
      </c>
      <c r="BF166" s="147">
        <f t="shared" si="13"/>
        <v>0</v>
      </c>
      <c r="BG166" s="147">
        <f t="shared" si="14"/>
        <v>0</v>
      </c>
      <c r="BH166" s="147">
        <f t="shared" si="15"/>
        <v>0</v>
      </c>
      <c r="BI166" s="147">
        <f t="shared" si="16"/>
        <v>0</v>
      </c>
      <c r="BJ166" s="14" t="s">
        <v>115</v>
      </c>
      <c r="BK166" s="147">
        <f t="shared" si="17"/>
        <v>0</v>
      </c>
      <c r="BL166" s="14" t="s">
        <v>114</v>
      </c>
      <c r="BM166" s="146" t="s">
        <v>272</v>
      </c>
    </row>
    <row r="167" spans="1:65" s="2" customFormat="1" ht="14.45" customHeight="1">
      <c r="A167" s="26"/>
      <c r="B167" s="134"/>
      <c r="C167" s="148" t="s">
        <v>273</v>
      </c>
      <c r="D167" s="148" t="s">
        <v>137</v>
      </c>
      <c r="E167" s="149" t="s">
        <v>274</v>
      </c>
      <c r="F167" s="150" t="s">
        <v>275</v>
      </c>
      <c r="G167" s="151" t="s">
        <v>172</v>
      </c>
      <c r="H167" s="152">
        <v>1</v>
      </c>
      <c r="I167" s="153"/>
      <c r="J167" s="153"/>
      <c r="K167" s="154"/>
      <c r="L167" s="155"/>
      <c r="M167" s="156" t="s">
        <v>1</v>
      </c>
      <c r="N167" s="157" t="s">
        <v>35</v>
      </c>
      <c r="O167" s="144">
        <v>0</v>
      </c>
      <c r="P167" s="144">
        <f t="shared" si="9"/>
        <v>0</v>
      </c>
      <c r="Q167" s="144">
        <v>1.2999999999999999E-2</v>
      </c>
      <c r="R167" s="144">
        <f t="shared" si="10"/>
        <v>1.2999999999999999E-2</v>
      </c>
      <c r="S167" s="144">
        <v>0</v>
      </c>
      <c r="T167" s="145">
        <f t="shared" si="11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6" t="s">
        <v>141</v>
      </c>
      <c r="AT167" s="146" t="s">
        <v>137</v>
      </c>
      <c r="AU167" s="146" t="s">
        <v>115</v>
      </c>
      <c r="AY167" s="14" t="s">
        <v>108</v>
      </c>
      <c r="BE167" s="147">
        <f t="shared" si="12"/>
        <v>0</v>
      </c>
      <c r="BF167" s="147">
        <f t="shared" si="13"/>
        <v>0</v>
      </c>
      <c r="BG167" s="147">
        <f t="shared" si="14"/>
        <v>0</v>
      </c>
      <c r="BH167" s="147">
        <f t="shared" si="15"/>
        <v>0</v>
      </c>
      <c r="BI167" s="147">
        <f t="shared" si="16"/>
        <v>0</v>
      </c>
      <c r="BJ167" s="14" t="s">
        <v>115</v>
      </c>
      <c r="BK167" s="147">
        <f t="shared" si="17"/>
        <v>0</v>
      </c>
      <c r="BL167" s="14" t="s">
        <v>114</v>
      </c>
      <c r="BM167" s="146" t="s">
        <v>276</v>
      </c>
    </row>
    <row r="168" spans="1:65" s="2" customFormat="1" ht="14.45" customHeight="1">
      <c r="A168" s="26"/>
      <c r="B168" s="134"/>
      <c r="C168" s="148" t="s">
        <v>277</v>
      </c>
      <c r="D168" s="148" t="s">
        <v>137</v>
      </c>
      <c r="E168" s="149" t="s">
        <v>278</v>
      </c>
      <c r="F168" s="150" t="s">
        <v>279</v>
      </c>
      <c r="G168" s="151" t="s">
        <v>172</v>
      </c>
      <c r="H168" s="152">
        <v>1</v>
      </c>
      <c r="I168" s="153"/>
      <c r="J168" s="153"/>
      <c r="K168" s="154"/>
      <c r="L168" s="155"/>
      <c r="M168" s="156" t="s">
        <v>1</v>
      </c>
      <c r="N168" s="157" t="s">
        <v>35</v>
      </c>
      <c r="O168" s="144">
        <v>0</v>
      </c>
      <c r="P168" s="144">
        <f t="shared" si="9"/>
        <v>0</v>
      </c>
      <c r="Q168" s="144">
        <v>2.1999999999999999E-2</v>
      </c>
      <c r="R168" s="144">
        <f t="shared" si="10"/>
        <v>2.1999999999999999E-2</v>
      </c>
      <c r="S168" s="144">
        <v>0</v>
      </c>
      <c r="T168" s="145">
        <f t="shared" si="11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6" t="s">
        <v>141</v>
      </c>
      <c r="AT168" s="146" t="s">
        <v>137</v>
      </c>
      <c r="AU168" s="146" t="s">
        <v>115</v>
      </c>
      <c r="AY168" s="14" t="s">
        <v>108</v>
      </c>
      <c r="BE168" s="147">
        <f t="shared" si="12"/>
        <v>0</v>
      </c>
      <c r="BF168" s="147">
        <f t="shared" si="13"/>
        <v>0</v>
      </c>
      <c r="BG168" s="147">
        <f t="shared" si="14"/>
        <v>0</v>
      </c>
      <c r="BH168" s="147">
        <f t="shared" si="15"/>
        <v>0</v>
      </c>
      <c r="BI168" s="147">
        <f t="shared" si="16"/>
        <v>0</v>
      </c>
      <c r="BJ168" s="14" t="s">
        <v>115</v>
      </c>
      <c r="BK168" s="147">
        <f t="shared" si="17"/>
        <v>0</v>
      </c>
      <c r="BL168" s="14" t="s">
        <v>114</v>
      </c>
      <c r="BM168" s="146" t="s">
        <v>280</v>
      </c>
    </row>
    <row r="169" spans="1:65" s="2" customFormat="1" ht="14.45" customHeight="1">
      <c r="A169" s="26"/>
      <c r="B169" s="134"/>
      <c r="C169" s="148" t="s">
        <v>281</v>
      </c>
      <c r="D169" s="148" t="s">
        <v>137</v>
      </c>
      <c r="E169" s="149" t="s">
        <v>282</v>
      </c>
      <c r="F169" s="150" t="s">
        <v>283</v>
      </c>
      <c r="G169" s="151" t="s">
        <v>172</v>
      </c>
      <c r="H169" s="152">
        <v>1</v>
      </c>
      <c r="I169" s="153"/>
      <c r="J169" s="153"/>
      <c r="K169" s="154"/>
      <c r="L169" s="155"/>
      <c r="M169" s="156" t="s">
        <v>1</v>
      </c>
      <c r="N169" s="157" t="s">
        <v>35</v>
      </c>
      <c r="O169" s="144">
        <v>0</v>
      </c>
      <c r="P169" s="144">
        <f t="shared" si="9"/>
        <v>0</v>
      </c>
      <c r="Q169" s="144">
        <v>6.3E-3</v>
      </c>
      <c r="R169" s="144">
        <f t="shared" si="10"/>
        <v>6.3E-3</v>
      </c>
      <c r="S169" s="144">
        <v>0</v>
      </c>
      <c r="T169" s="145">
        <f t="shared" si="11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6" t="s">
        <v>141</v>
      </c>
      <c r="AT169" s="146" t="s">
        <v>137</v>
      </c>
      <c r="AU169" s="146" t="s">
        <v>115</v>
      </c>
      <c r="AY169" s="14" t="s">
        <v>108</v>
      </c>
      <c r="BE169" s="147">
        <f t="shared" si="12"/>
        <v>0</v>
      </c>
      <c r="BF169" s="147">
        <f t="shared" si="13"/>
        <v>0</v>
      </c>
      <c r="BG169" s="147">
        <f t="shared" si="14"/>
        <v>0</v>
      </c>
      <c r="BH169" s="147">
        <f t="shared" si="15"/>
        <v>0</v>
      </c>
      <c r="BI169" s="147">
        <f t="shared" si="16"/>
        <v>0</v>
      </c>
      <c r="BJ169" s="14" t="s">
        <v>115</v>
      </c>
      <c r="BK169" s="147">
        <f t="shared" si="17"/>
        <v>0</v>
      </c>
      <c r="BL169" s="14" t="s">
        <v>114</v>
      </c>
      <c r="BM169" s="146" t="s">
        <v>284</v>
      </c>
    </row>
    <row r="170" spans="1:65" s="2" customFormat="1" ht="14.45" customHeight="1">
      <c r="A170" s="26"/>
      <c r="B170" s="134"/>
      <c r="C170" s="148" t="s">
        <v>285</v>
      </c>
      <c r="D170" s="148" t="s">
        <v>137</v>
      </c>
      <c r="E170" s="149" t="s">
        <v>286</v>
      </c>
      <c r="F170" s="150" t="s">
        <v>287</v>
      </c>
      <c r="G170" s="151" t="s">
        <v>172</v>
      </c>
      <c r="H170" s="152">
        <v>1</v>
      </c>
      <c r="I170" s="153"/>
      <c r="J170" s="153"/>
      <c r="K170" s="154"/>
      <c r="L170" s="155"/>
      <c r="M170" s="156" t="s">
        <v>1</v>
      </c>
      <c r="N170" s="157" t="s">
        <v>35</v>
      </c>
      <c r="O170" s="144">
        <v>0</v>
      </c>
      <c r="P170" s="144">
        <f t="shared" si="9"/>
        <v>0</v>
      </c>
      <c r="Q170" s="144">
        <v>9.4999999999999998E-3</v>
      </c>
      <c r="R170" s="144">
        <f t="shared" si="10"/>
        <v>9.4999999999999998E-3</v>
      </c>
      <c r="S170" s="144">
        <v>0</v>
      </c>
      <c r="T170" s="145">
        <f t="shared" si="11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6" t="s">
        <v>141</v>
      </c>
      <c r="AT170" s="146" t="s">
        <v>137</v>
      </c>
      <c r="AU170" s="146" t="s">
        <v>115</v>
      </c>
      <c r="AY170" s="14" t="s">
        <v>108</v>
      </c>
      <c r="BE170" s="147">
        <f t="shared" si="12"/>
        <v>0</v>
      </c>
      <c r="BF170" s="147">
        <f t="shared" si="13"/>
        <v>0</v>
      </c>
      <c r="BG170" s="147">
        <f t="shared" si="14"/>
        <v>0</v>
      </c>
      <c r="BH170" s="147">
        <f t="shared" si="15"/>
        <v>0</v>
      </c>
      <c r="BI170" s="147">
        <f t="shared" si="16"/>
        <v>0</v>
      </c>
      <c r="BJ170" s="14" t="s">
        <v>115</v>
      </c>
      <c r="BK170" s="147">
        <f t="shared" si="17"/>
        <v>0</v>
      </c>
      <c r="BL170" s="14" t="s">
        <v>114</v>
      </c>
      <c r="BM170" s="146" t="s">
        <v>288</v>
      </c>
    </row>
    <row r="171" spans="1:65" s="2" customFormat="1" ht="24.2" customHeight="1">
      <c r="A171" s="26"/>
      <c r="B171" s="134"/>
      <c r="C171" s="135" t="s">
        <v>289</v>
      </c>
      <c r="D171" s="135" t="s">
        <v>110</v>
      </c>
      <c r="E171" s="136" t="s">
        <v>290</v>
      </c>
      <c r="F171" s="137" t="s">
        <v>291</v>
      </c>
      <c r="G171" s="138" t="s">
        <v>172</v>
      </c>
      <c r="H171" s="139">
        <v>1</v>
      </c>
      <c r="I171" s="140"/>
      <c r="J171" s="140"/>
      <c r="K171" s="141"/>
      <c r="L171" s="27"/>
      <c r="M171" s="142" t="s">
        <v>1</v>
      </c>
      <c r="N171" s="143" t="s">
        <v>35</v>
      </c>
      <c r="O171" s="144">
        <v>4.6580000000000004</v>
      </c>
      <c r="P171" s="144">
        <f t="shared" si="9"/>
        <v>4.6580000000000004</v>
      </c>
      <c r="Q171" s="144">
        <v>0</v>
      </c>
      <c r="R171" s="144">
        <f t="shared" si="10"/>
        <v>0</v>
      </c>
      <c r="S171" s="144">
        <v>0</v>
      </c>
      <c r="T171" s="145">
        <f t="shared" si="11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6" t="s">
        <v>114</v>
      </c>
      <c r="AT171" s="146" t="s">
        <v>110</v>
      </c>
      <c r="AU171" s="146" t="s">
        <v>115</v>
      </c>
      <c r="AY171" s="14" t="s">
        <v>108</v>
      </c>
      <c r="BE171" s="147">
        <f t="shared" si="12"/>
        <v>0</v>
      </c>
      <c r="BF171" s="147">
        <f t="shared" si="13"/>
        <v>0</v>
      </c>
      <c r="BG171" s="147">
        <f t="shared" si="14"/>
        <v>0</v>
      </c>
      <c r="BH171" s="147">
        <f t="shared" si="15"/>
        <v>0</v>
      </c>
      <c r="BI171" s="147">
        <f t="shared" si="16"/>
        <v>0</v>
      </c>
      <c r="BJ171" s="14" t="s">
        <v>115</v>
      </c>
      <c r="BK171" s="147">
        <f t="shared" si="17"/>
        <v>0</v>
      </c>
      <c r="BL171" s="14" t="s">
        <v>114</v>
      </c>
      <c r="BM171" s="146" t="s">
        <v>292</v>
      </c>
    </row>
    <row r="172" spans="1:65" s="2" customFormat="1" ht="37.9" customHeight="1">
      <c r="A172" s="26"/>
      <c r="B172" s="134"/>
      <c r="C172" s="148" t="s">
        <v>293</v>
      </c>
      <c r="D172" s="148" t="s">
        <v>137</v>
      </c>
      <c r="E172" s="149" t="s">
        <v>294</v>
      </c>
      <c r="F172" s="150" t="s">
        <v>295</v>
      </c>
      <c r="G172" s="151" t="s">
        <v>172</v>
      </c>
      <c r="H172" s="152">
        <v>1</v>
      </c>
      <c r="I172" s="153"/>
      <c r="J172" s="153"/>
      <c r="K172" s="154"/>
      <c r="L172" s="155"/>
      <c r="M172" s="156" t="s">
        <v>1</v>
      </c>
      <c r="N172" s="157" t="s">
        <v>35</v>
      </c>
      <c r="O172" s="144">
        <v>0</v>
      </c>
      <c r="P172" s="144">
        <f t="shared" si="9"/>
        <v>0</v>
      </c>
      <c r="Q172" s="144">
        <v>2.8</v>
      </c>
      <c r="R172" s="144">
        <f t="shared" si="10"/>
        <v>2.8</v>
      </c>
      <c r="S172" s="144">
        <v>0</v>
      </c>
      <c r="T172" s="145">
        <f t="shared" si="11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6" t="s">
        <v>141</v>
      </c>
      <c r="AT172" s="146" t="s">
        <v>137</v>
      </c>
      <c r="AU172" s="146" t="s">
        <v>115</v>
      </c>
      <c r="AY172" s="14" t="s">
        <v>108</v>
      </c>
      <c r="BE172" s="147">
        <f t="shared" si="12"/>
        <v>0</v>
      </c>
      <c r="BF172" s="147">
        <f t="shared" si="13"/>
        <v>0</v>
      </c>
      <c r="BG172" s="147">
        <f t="shared" si="14"/>
        <v>0</v>
      </c>
      <c r="BH172" s="147">
        <f t="shared" si="15"/>
        <v>0</v>
      </c>
      <c r="BI172" s="147">
        <f t="shared" si="16"/>
        <v>0</v>
      </c>
      <c r="BJ172" s="14" t="s">
        <v>115</v>
      </c>
      <c r="BK172" s="147">
        <f t="shared" si="17"/>
        <v>0</v>
      </c>
      <c r="BL172" s="14" t="s">
        <v>114</v>
      </c>
      <c r="BM172" s="146" t="s">
        <v>296</v>
      </c>
    </row>
    <row r="173" spans="1:65" s="12" customFormat="1" ht="22.9" customHeight="1">
      <c r="B173" s="122"/>
      <c r="D173" s="123" t="s">
        <v>68</v>
      </c>
      <c r="E173" s="132" t="s">
        <v>297</v>
      </c>
      <c r="F173" s="132" t="s">
        <v>298</v>
      </c>
      <c r="J173" s="133"/>
      <c r="L173" s="122"/>
      <c r="M173" s="126"/>
      <c r="N173" s="127"/>
      <c r="O173" s="127"/>
      <c r="P173" s="128">
        <f>SUM(P174:P175)</f>
        <v>94.053930999999992</v>
      </c>
      <c r="Q173" s="127"/>
      <c r="R173" s="128">
        <f>SUM(R174:R175)</f>
        <v>0</v>
      </c>
      <c r="S173" s="127"/>
      <c r="T173" s="129">
        <f>SUM(T174:T175)</f>
        <v>0</v>
      </c>
      <c r="AR173" s="123" t="s">
        <v>77</v>
      </c>
      <c r="AT173" s="130" t="s">
        <v>68</v>
      </c>
      <c r="AU173" s="130" t="s">
        <v>77</v>
      </c>
      <c r="AY173" s="123" t="s">
        <v>108</v>
      </c>
      <c r="BK173" s="131">
        <f>SUM(BK174:BK175)</f>
        <v>0</v>
      </c>
    </row>
    <row r="174" spans="1:65" s="2" customFormat="1" ht="24.2" customHeight="1">
      <c r="A174" s="26"/>
      <c r="B174" s="134"/>
      <c r="C174" s="135" t="s">
        <v>299</v>
      </c>
      <c r="D174" s="135" t="s">
        <v>110</v>
      </c>
      <c r="E174" s="136" t="s">
        <v>300</v>
      </c>
      <c r="F174" s="137" t="s">
        <v>301</v>
      </c>
      <c r="G174" s="138" t="s">
        <v>123</v>
      </c>
      <c r="H174" s="139">
        <v>107.06</v>
      </c>
      <c r="I174" s="140"/>
      <c r="J174" s="140"/>
      <c r="K174" s="141"/>
      <c r="L174" s="27"/>
      <c r="M174" s="142" t="s">
        <v>1</v>
      </c>
      <c r="N174" s="143" t="s">
        <v>35</v>
      </c>
      <c r="O174" s="144">
        <v>8.1000000000000003E-2</v>
      </c>
      <c r="P174" s="144">
        <f>O174*H174</f>
        <v>8.6718600000000006</v>
      </c>
      <c r="Q174" s="144">
        <v>0</v>
      </c>
      <c r="R174" s="144">
        <f>Q174*H174</f>
        <v>0</v>
      </c>
      <c r="S174" s="144">
        <v>0</v>
      </c>
      <c r="T174" s="145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6" t="s">
        <v>114</v>
      </c>
      <c r="AT174" s="146" t="s">
        <v>110</v>
      </c>
      <c r="AU174" s="146" t="s">
        <v>115</v>
      </c>
      <c r="AY174" s="14" t="s">
        <v>108</v>
      </c>
      <c r="BE174" s="147">
        <f>IF(N174="základná",J174,0)</f>
        <v>0</v>
      </c>
      <c r="BF174" s="147">
        <f>IF(N174="znížená",J174,0)</f>
        <v>0</v>
      </c>
      <c r="BG174" s="147">
        <f>IF(N174="zákl. prenesená",J174,0)</f>
        <v>0</v>
      </c>
      <c r="BH174" s="147">
        <f>IF(N174="zníž. prenesená",J174,0)</f>
        <v>0</v>
      </c>
      <c r="BI174" s="147">
        <f>IF(N174="nulová",J174,0)</f>
        <v>0</v>
      </c>
      <c r="BJ174" s="14" t="s">
        <v>115</v>
      </c>
      <c r="BK174" s="147">
        <f>ROUND(I174*H174,2)</f>
        <v>0</v>
      </c>
      <c r="BL174" s="14" t="s">
        <v>114</v>
      </c>
      <c r="BM174" s="146" t="s">
        <v>302</v>
      </c>
    </row>
    <row r="175" spans="1:65" s="2" customFormat="1" ht="24.2" customHeight="1">
      <c r="A175" s="26"/>
      <c r="B175" s="134"/>
      <c r="C175" s="135" t="s">
        <v>303</v>
      </c>
      <c r="D175" s="135" t="s">
        <v>110</v>
      </c>
      <c r="E175" s="136" t="s">
        <v>304</v>
      </c>
      <c r="F175" s="137" t="s">
        <v>305</v>
      </c>
      <c r="G175" s="138" t="s">
        <v>140</v>
      </c>
      <c r="H175" s="139">
        <v>66.239000000000004</v>
      </c>
      <c r="I175" s="140"/>
      <c r="J175" s="140"/>
      <c r="K175" s="141"/>
      <c r="L175" s="27"/>
      <c r="M175" s="142" t="s">
        <v>1</v>
      </c>
      <c r="N175" s="143" t="s">
        <v>35</v>
      </c>
      <c r="O175" s="144">
        <v>1.2889999999999999</v>
      </c>
      <c r="P175" s="144">
        <f>O175*H175</f>
        <v>85.382070999999996</v>
      </c>
      <c r="Q175" s="144">
        <v>0</v>
      </c>
      <c r="R175" s="144">
        <f>Q175*H175</f>
        <v>0</v>
      </c>
      <c r="S175" s="144">
        <v>0</v>
      </c>
      <c r="T175" s="145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6" t="s">
        <v>114</v>
      </c>
      <c r="AT175" s="146" t="s">
        <v>110</v>
      </c>
      <c r="AU175" s="146" t="s">
        <v>115</v>
      </c>
      <c r="AY175" s="14" t="s">
        <v>108</v>
      </c>
      <c r="BE175" s="147">
        <f>IF(N175="základná",J175,0)</f>
        <v>0</v>
      </c>
      <c r="BF175" s="147">
        <f>IF(N175="znížená",J175,0)</f>
        <v>0</v>
      </c>
      <c r="BG175" s="147">
        <f>IF(N175="zákl. prenesená",J175,0)</f>
        <v>0</v>
      </c>
      <c r="BH175" s="147">
        <f>IF(N175="zníž. prenesená",J175,0)</f>
        <v>0</v>
      </c>
      <c r="BI175" s="147">
        <f>IF(N175="nulová",J175,0)</f>
        <v>0</v>
      </c>
      <c r="BJ175" s="14" t="s">
        <v>115</v>
      </c>
      <c r="BK175" s="147">
        <f>ROUND(I175*H175,2)</f>
        <v>0</v>
      </c>
      <c r="BL175" s="14" t="s">
        <v>114</v>
      </c>
      <c r="BM175" s="146" t="s">
        <v>306</v>
      </c>
    </row>
    <row r="176" spans="1:65" s="12" customFormat="1" ht="25.9" customHeight="1">
      <c r="B176" s="122"/>
      <c r="D176" s="123" t="s">
        <v>68</v>
      </c>
      <c r="E176" s="124" t="s">
        <v>307</v>
      </c>
      <c r="F176" s="124" t="s">
        <v>308</v>
      </c>
      <c r="J176" s="125"/>
      <c r="L176" s="122"/>
      <c r="M176" s="126"/>
      <c r="N176" s="127"/>
      <c r="O176" s="127"/>
      <c r="P176" s="128">
        <f>P177</f>
        <v>6.097360000000001</v>
      </c>
      <c r="Q176" s="127"/>
      <c r="R176" s="128">
        <f>R177</f>
        <v>3.9985146999999999E-2</v>
      </c>
      <c r="S176" s="127"/>
      <c r="T176" s="129">
        <f>T177</f>
        <v>0</v>
      </c>
      <c r="AR176" s="123" t="s">
        <v>115</v>
      </c>
      <c r="AT176" s="130" t="s">
        <v>68</v>
      </c>
      <c r="AU176" s="130" t="s">
        <v>69</v>
      </c>
      <c r="AY176" s="123" t="s">
        <v>108</v>
      </c>
      <c r="BK176" s="131">
        <f>BK177</f>
        <v>0</v>
      </c>
    </row>
    <row r="177" spans="1:65" s="12" customFormat="1" ht="22.9" customHeight="1">
      <c r="B177" s="122"/>
      <c r="D177" s="123" t="s">
        <v>68</v>
      </c>
      <c r="E177" s="132" t="s">
        <v>309</v>
      </c>
      <c r="F177" s="132" t="s">
        <v>310</v>
      </c>
      <c r="J177" s="133"/>
      <c r="L177" s="122"/>
      <c r="M177" s="126"/>
      <c r="N177" s="127"/>
      <c r="O177" s="127"/>
      <c r="P177" s="128">
        <f>SUM(P178:P192)</f>
        <v>6.097360000000001</v>
      </c>
      <c r="Q177" s="127"/>
      <c r="R177" s="128">
        <f>SUM(R178:R192)</f>
        <v>3.9985146999999999E-2</v>
      </c>
      <c r="S177" s="127"/>
      <c r="T177" s="129">
        <f>SUM(T178:T192)</f>
        <v>0</v>
      </c>
      <c r="AR177" s="123" t="s">
        <v>115</v>
      </c>
      <c r="AT177" s="130" t="s">
        <v>68</v>
      </c>
      <c r="AU177" s="130" t="s">
        <v>77</v>
      </c>
      <c r="AY177" s="123" t="s">
        <v>108</v>
      </c>
      <c r="BK177" s="131">
        <f>SUM(BK178:BK192)</f>
        <v>0</v>
      </c>
    </row>
    <row r="178" spans="1:65" s="2" customFormat="1" ht="24.2" customHeight="1">
      <c r="A178" s="26"/>
      <c r="B178" s="134"/>
      <c r="C178" s="135" t="s">
        <v>311</v>
      </c>
      <c r="D178" s="135" t="s">
        <v>110</v>
      </c>
      <c r="E178" s="136" t="s">
        <v>312</v>
      </c>
      <c r="F178" s="137" t="s">
        <v>313</v>
      </c>
      <c r="G178" s="138" t="s">
        <v>172</v>
      </c>
      <c r="H178" s="139">
        <v>1</v>
      </c>
      <c r="I178" s="140"/>
      <c r="J178" s="140"/>
      <c r="K178" s="141"/>
      <c r="L178" s="27"/>
      <c r="M178" s="142" t="s">
        <v>1</v>
      </c>
      <c r="N178" s="143" t="s">
        <v>35</v>
      </c>
      <c r="O178" s="144">
        <v>0.26961000000000002</v>
      </c>
      <c r="P178" s="144">
        <f t="shared" ref="P178:P192" si="18">O178*H178</f>
        <v>0.26961000000000002</v>
      </c>
      <c r="Q178" s="144">
        <v>5.7840000000000002E-5</v>
      </c>
      <c r="R178" s="144">
        <f t="shared" ref="R178:R192" si="19">Q178*H178</f>
        <v>5.7840000000000002E-5</v>
      </c>
      <c r="S178" s="144">
        <v>0</v>
      </c>
      <c r="T178" s="145">
        <f t="shared" ref="T178:T192" si="20"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6" t="s">
        <v>178</v>
      </c>
      <c r="AT178" s="146" t="s">
        <v>110</v>
      </c>
      <c r="AU178" s="146" t="s">
        <v>115</v>
      </c>
      <c r="AY178" s="14" t="s">
        <v>108</v>
      </c>
      <c r="BE178" s="147">
        <f t="shared" ref="BE178:BE192" si="21">IF(N178="základná",J178,0)</f>
        <v>0</v>
      </c>
      <c r="BF178" s="147">
        <f t="shared" ref="BF178:BF192" si="22">IF(N178="znížená",J178,0)</f>
        <v>0</v>
      </c>
      <c r="BG178" s="147">
        <f t="shared" ref="BG178:BG192" si="23">IF(N178="zákl. prenesená",J178,0)</f>
        <v>0</v>
      </c>
      <c r="BH178" s="147">
        <f t="shared" ref="BH178:BH192" si="24">IF(N178="zníž. prenesená",J178,0)</f>
        <v>0</v>
      </c>
      <c r="BI178" s="147">
        <f t="shared" ref="BI178:BI192" si="25">IF(N178="nulová",J178,0)</f>
        <v>0</v>
      </c>
      <c r="BJ178" s="14" t="s">
        <v>115</v>
      </c>
      <c r="BK178" s="147">
        <f t="shared" ref="BK178:BK192" si="26">ROUND(I178*H178,2)</f>
        <v>0</v>
      </c>
      <c r="BL178" s="14" t="s">
        <v>178</v>
      </c>
      <c r="BM178" s="146" t="s">
        <v>314</v>
      </c>
    </row>
    <row r="179" spans="1:65" s="2" customFormat="1" ht="14.45" customHeight="1">
      <c r="A179" s="26"/>
      <c r="B179" s="134"/>
      <c r="C179" s="148" t="s">
        <v>315</v>
      </c>
      <c r="D179" s="148" t="s">
        <v>137</v>
      </c>
      <c r="E179" s="149" t="s">
        <v>316</v>
      </c>
      <c r="F179" s="150" t="s">
        <v>317</v>
      </c>
      <c r="G179" s="151" t="s">
        <v>172</v>
      </c>
      <c r="H179" s="152">
        <v>1</v>
      </c>
      <c r="I179" s="153"/>
      <c r="J179" s="153"/>
      <c r="K179" s="154"/>
      <c r="L179" s="155"/>
      <c r="M179" s="156" t="s">
        <v>1</v>
      </c>
      <c r="N179" s="157" t="s">
        <v>35</v>
      </c>
      <c r="O179" s="144">
        <v>0</v>
      </c>
      <c r="P179" s="144">
        <f t="shared" si="18"/>
        <v>0</v>
      </c>
      <c r="Q179" s="144">
        <v>2.3500000000000001E-3</v>
      </c>
      <c r="R179" s="144">
        <f t="shared" si="19"/>
        <v>2.3500000000000001E-3</v>
      </c>
      <c r="S179" s="144">
        <v>0</v>
      </c>
      <c r="T179" s="145">
        <f t="shared" si="20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46" t="s">
        <v>241</v>
      </c>
      <c r="AT179" s="146" t="s">
        <v>137</v>
      </c>
      <c r="AU179" s="146" t="s">
        <v>115</v>
      </c>
      <c r="AY179" s="14" t="s">
        <v>108</v>
      </c>
      <c r="BE179" s="147">
        <f t="shared" si="21"/>
        <v>0</v>
      </c>
      <c r="BF179" s="147">
        <f t="shared" si="22"/>
        <v>0</v>
      </c>
      <c r="BG179" s="147">
        <f t="shared" si="23"/>
        <v>0</v>
      </c>
      <c r="BH179" s="147">
        <f t="shared" si="24"/>
        <v>0</v>
      </c>
      <c r="BI179" s="147">
        <f t="shared" si="25"/>
        <v>0</v>
      </c>
      <c r="BJ179" s="14" t="s">
        <v>115</v>
      </c>
      <c r="BK179" s="147">
        <f t="shared" si="26"/>
        <v>0</v>
      </c>
      <c r="BL179" s="14" t="s">
        <v>178</v>
      </c>
      <c r="BM179" s="146" t="s">
        <v>318</v>
      </c>
    </row>
    <row r="180" spans="1:65" s="2" customFormat="1" ht="14.45" customHeight="1">
      <c r="A180" s="26"/>
      <c r="B180" s="134"/>
      <c r="C180" s="135" t="s">
        <v>319</v>
      </c>
      <c r="D180" s="135" t="s">
        <v>110</v>
      </c>
      <c r="E180" s="136" t="s">
        <v>320</v>
      </c>
      <c r="F180" s="137" t="s">
        <v>321</v>
      </c>
      <c r="G180" s="138" t="s">
        <v>172</v>
      </c>
      <c r="H180" s="139">
        <v>1</v>
      </c>
      <c r="I180" s="140"/>
      <c r="J180" s="140"/>
      <c r="K180" s="141"/>
      <c r="L180" s="27"/>
      <c r="M180" s="142" t="s">
        <v>1</v>
      </c>
      <c r="N180" s="143" t="s">
        <v>35</v>
      </c>
      <c r="O180" s="144">
        <v>0.20599999999999999</v>
      </c>
      <c r="P180" s="144">
        <f t="shared" si="18"/>
        <v>0.20599999999999999</v>
      </c>
      <c r="Q180" s="144">
        <v>4.0000000000000003E-5</v>
      </c>
      <c r="R180" s="144">
        <f t="shared" si="19"/>
        <v>4.0000000000000003E-5</v>
      </c>
      <c r="S180" s="144">
        <v>0</v>
      </c>
      <c r="T180" s="145">
        <f t="shared" si="20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6" t="s">
        <v>178</v>
      </c>
      <c r="AT180" s="146" t="s">
        <v>110</v>
      </c>
      <c r="AU180" s="146" t="s">
        <v>115</v>
      </c>
      <c r="AY180" s="14" t="s">
        <v>108</v>
      </c>
      <c r="BE180" s="147">
        <f t="shared" si="21"/>
        <v>0</v>
      </c>
      <c r="BF180" s="147">
        <f t="shared" si="22"/>
        <v>0</v>
      </c>
      <c r="BG180" s="147">
        <f t="shared" si="23"/>
        <v>0</v>
      </c>
      <c r="BH180" s="147">
        <f t="shared" si="24"/>
        <v>0</v>
      </c>
      <c r="BI180" s="147">
        <f t="shared" si="25"/>
        <v>0</v>
      </c>
      <c r="BJ180" s="14" t="s">
        <v>115</v>
      </c>
      <c r="BK180" s="147">
        <f t="shared" si="26"/>
        <v>0</v>
      </c>
      <c r="BL180" s="14" t="s">
        <v>178</v>
      </c>
      <c r="BM180" s="146" t="s">
        <v>322</v>
      </c>
    </row>
    <row r="181" spans="1:65" s="2" customFormat="1" ht="14.45" customHeight="1">
      <c r="A181" s="26"/>
      <c r="B181" s="134"/>
      <c r="C181" s="148" t="s">
        <v>323</v>
      </c>
      <c r="D181" s="148" t="s">
        <v>137</v>
      </c>
      <c r="E181" s="149" t="s">
        <v>324</v>
      </c>
      <c r="F181" s="150" t="s">
        <v>325</v>
      </c>
      <c r="G181" s="151" t="s">
        <v>172</v>
      </c>
      <c r="H181" s="152">
        <v>1</v>
      </c>
      <c r="I181" s="153"/>
      <c r="J181" s="153"/>
      <c r="K181" s="154"/>
      <c r="L181" s="155"/>
      <c r="M181" s="156" t="s">
        <v>1</v>
      </c>
      <c r="N181" s="157" t="s">
        <v>35</v>
      </c>
      <c r="O181" s="144">
        <v>0</v>
      </c>
      <c r="P181" s="144">
        <f t="shared" si="18"/>
        <v>0</v>
      </c>
      <c r="Q181" s="144">
        <v>4.6000000000000001E-4</v>
      </c>
      <c r="R181" s="144">
        <f t="shared" si="19"/>
        <v>4.6000000000000001E-4</v>
      </c>
      <c r="S181" s="144">
        <v>0</v>
      </c>
      <c r="T181" s="145">
        <f t="shared" si="20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46" t="s">
        <v>241</v>
      </c>
      <c r="AT181" s="146" t="s">
        <v>137</v>
      </c>
      <c r="AU181" s="146" t="s">
        <v>115</v>
      </c>
      <c r="AY181" s="14" t="s">
        <v>108</v>
      </c>
      <c r="BE181" s="147">
        <f t="shared" si="21"/>
        <v>0</v>
      </c>
      <c r="BF181" s="147">
        <f t="shared" si="22"/>
        <v>0</v>
      </c>
      <c r="BG181" s="147">
        <f t="shared" si="23"/>
        <v>0</v>
      </c>
      <c r="BH181" s="147">
        <f t="shared" si="24"/>
        <v>0</v>
      </c>
      <c r="BI181" s="147">
        <f t="shared" si="25"/>
        <v>0</v>
      </c>
      <c r="BJ181" s="14" t="s">
        <v>115</v>
      </c>
      <c r="BK181" s="147">
        <f t="shared" si="26"/>
        <v>0</v>
      </c>
      <c r="BL181" s="14" t="s">
        <v>178</v>
      </c>
      <c r="BM181" s="146" t="s">
        <v>326</v>
      </c>
    </row>
    <row r="182" spans="1:65" s="2" customFormat="1" ht="14.45" customHeight="1">
      <c r="A182" s="26"/>
      <c r="B182" s="134"/>
      <c r="C182" s="135" t="s">
        <v>327</v>
      </c>
      <c r="D182" s="135" t="s">
        <v>110</v>
      </c>
      <c r="E182" s="136" t="s">
        <v>328</v>
      </c>
      <c r="F182" s="137" t="s">
        <v>329</v>
      </c>
      <c r="G182" s="138" t="s">
        <v>172</v>
      </c>
      <c r="H182" s="139">
        <v>1</v>
      </c>
      <c r="I182" s="140"/>
      <c r="J182" s="140"/>
      <c r="K182" s="141"/>
      <c r="L182" s="27"/>
      <c r="M182" s="142" t="s">
        <v>1</v>
      </c>
      <c r="N182" s="143" t="s">
        <v>35</v>
      </c>
      <c r="O182" s="144">
        <v>0.26917999999999997</v>
      </c>
      <c r="P182" s="144">
        <f t="shared" si="18"/>
        <v>0.26917999999999997</v>
      </c>
      <c r="Q182" s="144">
        <v>5.7840000000000002E-5</v>
      </c>
      <c r="R182" s="144">
        <f t="shared" si="19"/>
        <v>5.7840000000000002E-5</v>
      </c>
      <c r="S182" s="144">
        <v>0</v>
      </c>
      <c r="T182" s="145">
        <f t="shared" si="20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46" t="s">
        <v>178</v>
      </c>
      <c r="AT182" s="146" t="s">
        <v>110</v>
      </c>
      <c r="AU182" s="146" t="s">
        <v>115</v>
      </c>
      <c r="AY182" s="14" t="s">
        <v>108</v>
      </c>
      <c r="BE182" s="147">
        <f t="shared" si="21"/>
        <v>0</v>
      </c>
      <c r="BF182" s="147">
        <f t="shared" si="22"/>
        <v>0</v>
      </c>
      <c r="BG182" s="147">
        <f t="shared" si="23"/>
        <v>0</v>
      </c>
      <c r="BH182" s="147">
        <f t="shared" si="24"/>
        <v>0</v>
      </c>
      <c r="BI182" s="147">
        <f t="shared" si="25"/>
        <v>0</v>
      </c>
      <c r="BJ182" s="14" t="s">
        <v>115</v>
      </c>
      <c r="BK182" s="147">
        <f t="shared" si="26"/>
        <v>0</v>
      </c>
      <c r="BL182" s="14" t="s">
        <v>178</v>
      </c>
      <c r="BM182" s="146" t="s">
        <v>330</v>
      </c>
    </row>
    <row r="183" spans="1:65" s="2" customFormat="1" ht="24.2" customHeight="1">
      <c r="A183" s="26"/>
      <c r="B183" s="134"/>
      <c r="C183" s="148" t="s">
        <v>331</v>
      </c>
      <c r="D183" s="148" t="s">
        <v>137</v>
      </c>
      <c r="E183" s="149" t="s">
        <v>332</v>
      </c>
      <c r="F183" s="150" t="s">
        <v>333</v>
      </c>
      <c r="G183" s="151" t="s">
        <v>172</v>
      </c>
      <c r="H183" s="152">
        <v>1</v>
      </c>
      <c r="I183" s="153"/>
      <c r="J183" s="153"/>
      <c r="K183" s="154"/>
      <c r="L183" s="155"/>
      <c r="M183" s="156" t="s">
        <v>1</v>
      </c>
      <c r="N183" s="157" t="s">
        <v>35</v>
      </c>
      <c r="O183" s="144">
        <v>0</v>
      </c>
      <c r="P183" s="144">
        <f t="shared" si="18"/>
        <v>0</v>
      </c>
      <c r="Q183" s="144">
        <v>1.57E-3</v>
      </c>
      <c r="R183" s="144">
        <f t="shared" si="19"/>
        <v>1.57E-3</v>
      </c>
      <c r="S183" s="144">
        <v>0</v>
      </c>
      <c r="T183" s="145">
        <f t="shared" si="20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6" t="s">
        <v>241</v>
      </c>
      <c r="AT183" s="146" t="s">
        <v>137</v>
      </c>
      <c r="AU183" s="146" t="s">
        <v>115</v>
      </c>
      <c r="AY183" s="14" t="s">
        <v>108</v>
      </c>
      <c r="BE183" s="147">
        <f t="shared" si="21"/>
        <v>0</v>
      </c>
      <c r="BF183" s="147">
        <f t="shared" si="22"/>
        <v>0</v>
      </c>
      <c r="BG183" s="147">
        <f t="shared" si="23"/>
        <v>0</v>
      </c>
      <c r="BH183" s="147">
        <f t="shared" si="24"/>
        <v>0</v>
      </c>
      <c r="BI183" s="147">
        <f t="shared" si="25"/>
        <v>0</v>
      </c>
      <c r="BJ183" s="14" t="s">
        <v>115</v>
      </c>
      <c r="BK183" s="147">
        <f t="shared" si="26"/>
        <v>0</v>
      </c>
      <c r="BL183" s="14" t="s">
        <v>178</v>
      </c>
      <c r="BM183" s="146" t="s">
        <v>334</v>
      </c>
    </row>
    <row r="184" spans="1:65" s="2" customFormat="1" ht="14.45" customHeight="1">
      <c r="A184" s="26"/>
      <c r="B184" s="134"/>
      <c r="C184" s="135" t="s">
        <v>335</v>
      </c>
      <c r="D184" s="135" t="s">
        <v>110</v>
      </c>
      <c r="E184" s="136" t="s">
        <v>336</v>
      </c>
      <c r="F184" s="137" t="s">
        <v>337</v>
      </c>
      <c r="G184" s="138" t="s">
        <v>172</v>
      </c>
      <c r="H184" s="139">
        <v>1</v>
      </c>
      <c r="I184" s="140"/>
      <c r="J184" s="140"/>
      <c r="K184" s="141"/>
      <c r="L184" s="27"/>
      <c r="M184" s="142" t="s">
        <v>1</v>
      </c>
      <c r="N184" s="143" t="s">
        <v>35</v>
      </c>
      <c r="O184" s="144">
        <v>0.26890999999999998</v>
      </c>
      <c r="P184" s="144">
        <f t="shared" si="18"/>
        <v>0.26890999999999998</v>
      </c>
      <c r="Q184" s="144">
        <v>5.7840000000000002E-5</v>
      </c>
      <c r="R184" s="144">
        <f t="shared" si="19"/>
        <v>5.7840000000000002E-5</v>
      </c>
      <c r="S184" s="144">
        <v>0</v>
      </c>
      <c r="T184" s="145">
        <f t="shared" si="20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6" t="s">
        <v>178</v>
      </c>
      <c r="AT184" s="146" t="s">
        <v>110</v>
      </c>
      <c r="AU184" s="146" t="s">
        <v>115</v>
      </c>
      <c r="AY184" s="14" t="s">
        <v>108</v>
      </c>
      <c r="BE184" s="147">
        <f t="shared" si="21"/>
        <v>0</v>
      </c>
      <c r="BF184" s="147">
        <f t="shared" si="22"/>
        <v>0</v>
      </c>
      <c r="BG184" s="147">
        <f t="shared" si="23"/>
        <v>0</v>
      </c>
      <c r="BH184" s="147">
        <f t="shared" si="24"/>
        <v>0</v>
      </c>
      <c r="BI184" s="147">
        <f t="shared" si="25"/>
        <v>0</v>
      </c>
      <c r="BJ184" s="14" t="s">
        <v>115</v>
      </c>
      <c r="BK184" s="147">
        <f t="shared" si="26"/>
        <v>0</v>
      </c>
      <c r="BL184" s="14" t="s">
        <v>178</v>
      </c>
      <c r="BM184" s="146" t="s">
        <v>338</v>
      </c>
    </row>
    <row r="185" spans="1:65" s="2" customFormat="1" ht="14.45" customHeight="1">
      <c r="A185" s="26"/>
      <c r="B185" s="134"/>
      <c r="C185" s="148" t="s">
        <v>339</v>
      </c>
      <c r="D185" s="148" t="s">
        <v>137</v>
      </c>
      <c r="E185" s="149" t="s">
        <v>340</v>
      </c>
      <c r="F185" s="150" t="s">
        <v>341</v>
      </c>
      <c r="G185" s="151" t="s">
        <v>172</v>
      </c>
      <c r="H185" s="152">
        <v>1</v>
      </c>
      <c r="I185" s="153"/>
      <c r="J185" s="153"/>
      <c r="K185" s="154"/>
      <c r="L185" s="155"/>
      <c r="M185" s="156" t="s">
        <v>1</v>
      </c>
      <c r="N185" s="157" t="s">
        <v>35</v>
      </c>
      <c r="O185" s="144">
        <v>0</v>
      </c>
      <c r="P185" s="144">
        <f t="shared" si="18"/>
        <v>0</v>
      </c>
      <c r="Q185" s="144">
        <v>1.1100000000000001E-3</v>
      </c>
      <c r="R185" s="144">
        <f t="shared" si="19"/>
        <v>1.1100000000000001E-3</v>
      </c>
      <c r="S185" s="144">
        <v>0</v>
      </c>
      <c r="T185" s="145">
        <f t="shared" si="20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6" t="s">
        <v>241</v>
      </c>
      <c r="AT185" s="146" t="s">
        <v>137</v>
      </c>
      <c r="AU185" s="146" t="s">
        <v>115</v>
      </c>
      <c r="AY185" s="14" t="s">
        <v>108</v>
      </c>
      <c r="BE185" s="147">
        <f t="shared" si="21"/>
        <v>0</v>
      </c>
      <c r="BF185" s="147">
        <f t="shared" si="22"/>
        <v>0</v>
      </c>
      <c r="BG185" s="147">
        <f t="shared" si="23"/>
        <v>0</v>
      </c>
      <c r="BH185" s="147">
        <f t="shared" si="24"/>
        <v>0</v>
      </c>
      <c r="BI185" s="147">
        <f t="shared" si="25"/>
        <v>0</v>
      </c>
      <c r="BJ185" s="14" t="s">
        <v>115</v>
      </c>
      <c r="BK185" s="147">
        <f t="shared" si="26"/>
        <v>0</v>
      </c>
      <c r="BL185" s="14" t="s">
        <v>178</v>
      </c>
      <c r="BM185" s="146" t="s">
        <v>342</v>
      </c>
    </row>
    <row r="186" spans="1:65" s="2" customFormat="1" ht="24.2" customHeight="1">
      <c r="A186" s="26"/>
      <c r="B186" s="134"/>
      <c r="C186" s="135" t="s">
        <v>343</v>
      </c>
      <c r="D186" s="135" t="s">
        <v>110</v>
      </c>
      <c r="E186" s="136" t="s">
        <v>344</v>
      </c>
      <c r="F186" s="137" t="s">
        <v>345</v>
      </c>
      <c r="G186" s="138" t="s">
        <v>172</v>
      </c>
      <c r="H186" s="139">
        <v>1</v>
      </c>
      <c r="I186" s="140"/>
      <c r="J186" s="140"/>
      <c r="K186" s="141"/>
      <c r="L186" s="27"/>
      <c r="M186" s="142" t="s">
        <v>1</v>
      </c>
      <c r="N186" s="143" t="s">
        <v>35</v>
      </c>
      <c r="O186" s="144">
        <v>1.3168800000000001</v>
      </c>
      <c r="P186" s="144">
        <f t="shared" si="18"/>
        <v>1.3168800000000001</v>
      </c>
      <c r="Q186" s="144">
        <v>6.6817939999999996E-3</v>
      </c>
      <c r="R186" s="144">
        <f t="shared" si="19"/>
        <v>6.6817939999999996E-3</v>
      </c>
      <c r="S186" s="144">
        <v>0</v>
      </c>
      <c r="T186" s="145">
        <f t="shared" si="20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6" t="s">
        <v>178</v>
      </c>
      <c r="AT186" s="146" t="s">
        <v>110</v>
      </c>
      <c r="AU186" s="146" t="s">
        <v>115</v>
      </c>
      <c r="AY186" s="14" t="s">
        <v>108</v>
      </c>
      <c r="BE186" s="147">
        <f t="shared" si="21"/>
        <v>0</v>
      </c>
      <c r="BF186" s="147">
        <f t="shared" si="22"/>
        <v>0</v>
      </c>
      <c r="BG186" s="147">
        <f t="shared" si="23"/>
        <v>0</v>
      </c>
      <c r="BH186" s="147">
        <f t="shared" si="24"/>
        <v>0</v>
      </c>
      <c r="BI186" s="147">
        <f t="shared" si="25"/>
        <v>0</v>
      </c>
      <c r="BJ186" s="14" t="s">
        <v>115</v>
      </c>
      <c r="BK186" s="147">
        <f t="shared" si="26"/>
        <v>0</v>
      </c>
      <c r="BL186" s="14" t="s">
        <v>178</v>
      </c>
      <c r="BM186" s="146" t="s">
        <v>346</v>
      </c>
    </row>
    <row r="187" spans="1:65" s="2" customFormat="1" ht="14.45" customHeight="1">
      <c r="A187" s="26"/>
      <c r="B187" s="134"/>
      <c r="C187" s="148" t="s">
        <v>347</v>
      </c>
      <c r="D187" s="148" t="s">
        <v>137</v>
      </c>
      <c r="E187" s="149" t="s">
        <v>348</v>
      </c>
      <c r="F187" s="150" t="s">
        <v>349</v>
      </c>
      <c r="G187" s="151" t="s">
        <v>172</v>
      </c>
      <c r="H187" s="152">
        <v>1</v>
      </c>
      <c r="I187" s="153"/>
      <c r="J187" s="153"/>
      <c r="K187" s="154"/>
      <c r="L187" s="155"/>
      <c r="M187" s="156" t="s">
        <v>1</v>
      </c>
      <c r="N187" s="157" t="s">
        <v>35</v>
      </c>
      <c r="O187" s="144">
        <v>0</v>
      </c>
      <c r="P187" s="144">
        <f t="shared" si="18"/>
        <v>0</v>
      </c>
      <c r="Q187" s="144">
        <v>7.7999999999999999E-4</v>
      </c>
      <c r="R187" s="144">
        <f t="shared" si="19"/>
        <v>7.7999999999999999E-4</v>
      </c>
      <c r="S187" s="144">
        <v>0</v>
      </c>
      <c r="T187" s="145">
        <f t="shared" si="20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46" t="s">
        <v>241</v>
      </c>
      <c r="AT187" s="146" t="s">
        <v>137</v>
      </c>
      <c r="AU187" s="146" t="s">
        <v>115</v>
      </c>
      <c r="AY187" s="14" t="s">
        <v>108</v>
      </c>
      <c r="BE187" s="147">
        <f t="shared" si="21"/>
        <v>0</v>
      </c>
      <c r="BF187" s="147">
        <f t="shared" si="22"/>
        <v>0</v>
      </c>
      <c r="BG187" s="147">
        <f t="shared" si="23"/>
        <v>0</v>
      </c>
      <c r="BH187" s="147">
        <f t="shared" si="24"/>
        <v>0</v>
      </c>
      <c r="BI187" s="147">
        <f t="shared" si="25"/>
        <v>0</v>
      </c>
      <c r="BJ187" s="14" t="s">
        <v>115</v>
      </c>
      <c r="BK187" s="147">
        <f t="shared" si="26"/>
        <v>0</v>
      </c>
      <c r="BL187" s="14" t="s">
        <v>178</v>
      </c>
      <c r="BM187" s="146" t="s">
        <v>350</v>
      </c>
    </row>
    <row r="188" spans="1:65" s="2" customFormat="1" ht="24.2" customHeight="1">
      <c r="A188" s="26"/>
      <c r="B188" s="134"/>
      <c r="C188" s="135" t="s">
        <v>351</v>
      </c>
      <c r="D188" s="135" t="s">
        <v>110</v>
      </c>
      <c r="E188" s="136" t="s">
        <v>352</v>
      </c>
      <c r="F188" s="137" t="s">
        <v>353</v>
      </c>
      <c r="G188" s="138" t="s">
        <v>149</v>
      </c>
      <c r="H188" s="139">
        <v>11</v>
      </c>
      <c r="I188" s="140"/>
      <c r="J188" s="140"/>
      <c r="K188" s="141"/>
      <c r="L188" s="27"/>
      <c r="M188" s="142" t="s">
        <v>1</v>
      </c>
      <c r="N188" s="143" t="s">
        <v>35</v>
      </c>
      <c r="O188" s="144">
        <v>0.17108999999999999</v>
      </c>
      <c r="P188" s="144">
        <f t="shared" si="18"/>
        <v>1.8819899999999998</v>
      </c>
      <c r="Q188" s="144">
        <v>3.9921500000000002E-4</v>
      </c>
      <c r="R188" s="144">
        <f t="shared" si="19"/>
        <v>4.3913650000000004E-3</v>
      </c>
      <c r="S188" s="144">
        <v>0</v>
      </c>
      <c r="T188" s="145">
        <f t="shared" si="20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46" t="s">
        <v>178</v>
      </c>
      <c r="AT188" s="146" t="s">
        <v>110</v>
      </c>
      <c r="AU188" s="146" t="s">
        <v>115</v>
      </c>
      <c r="AY188" s="14" t="s">
        <v>108</v>
      </c>
      <c r="BE188" s="147">
        <f t="shared" si="21"/>
        <v>0</v>
      </c>
      <c r="BF188" s="147">
        <f t="shared" si="22"/>
        <v>0</v>
      </c>
      <c r="BG188" s="147">
        <f t="shared" si="23"/>
        <v>0</v>
      </c>
      <c r="BH188" s="147">
        <f t="shared" si="24"/>
        <v>0</v>
      </c>
      <c r="BI188" s="147">
        <f t="shared" si="25"/>
        <v>0</v>
      </c>
      <c r="BJ188" s="14" t="s">
        <v>115</v>
      </c>
      <c r="BK188" s="147">
        <f t="shared" si="26"/>
        <v>0</v>
      </c>
      <c r="BL188" s="14" t="s">
        <v>178</v>
      </c>
      <c r="BM188" s="146" t="s">
        <v>354</v>
      </c>
    </row>
    <row r="189" spans="1:65" s="2" customFormat="1" ht="14.45" customHeight="1">
      <c r="A189" s="26"/>
      <c r="B189" s="134"/>
      <c r="C189" s="135" t="s">
        <v>355</v>
      </c>
      <c r="D189" s="135" t="s">
        <v>110</v>
      </c>
      <c r="E189" s="136" t="s">
        <v>356</v>
      </c>
      <c r="F189" s="137" t="s">
        <v>357</v>
      </c>
      <c r="G189" s="138" t="s">
        <v>149</v>
      </c>
      <c r="H189" s="139">
        <v>1</v>
      </c>
      <c r="I189" s="140"/>
      <c r="J189" s="140"/>
      <c r="K189" s="141"/>
      <c r="L189" s="27"/>
      <c r="M189" s="142" t="s">
        <v>1</v>
      </c>
      <c r="N189" s="143" t="s">
        <v>35</v>
      </c>
      <c r="O189" s="144">
        <v>0.59794000000000003</v>
      </c>
      <c r="P189" s="144">
        <f t="shared" si="18"/>
        <v>0.59794000000000003</v>
      </c>
      <c r="Q189" s="144">
        <v>1.116E-2</v>
      </c>
      <c r="R189" s="144">
        <f t="shared" si="19"/>
        <v>1.116E-2</v>
      </c>
      <c r="S189" s="144">
        <v>0</v>
      </c>
      <c r="T189" s="145">
        <f t="shared" si="20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6" t="s">
        <v>178</v>
      </c>
      <c r="AT189" s="146" t="s">
        <v>110</v>
      </c>
      <c r="AU189" s="146" t="s">
        <v>115</v>
      </c>
      <c r="AY189" s="14" t="s">
        <v>108</v>
      </c>
      <c r="BE189" s="147">
        <f t="shared" si="21"/>
        <v>0</v>
      </c>
      <c r="BF189" s="147">
        <f t="shared" si="22"/>
        <v>0</v>
      </c>
      <c r="BG189" s="147">
        <f t="shared" si="23"/>
        <v>0</v>
      </c>
      <c r="BH189" s="147">
        <f t="shared" si="24"/>
        <v>0</v>
      </c>
      <c r="BI189" s="147">
        <f t="shared" si="25"/>
        <v>0</v>
      </c>
      <c r="BJ189" s="14" t="s">
        <v>115</v>
      </c>
      <c r="BK189" s="147">
        <f t="shared" si="26"/>
        <v>0</v>
      </c>
      <c r="BL189" s="14" t="s">
        <v>178</v>
      </c>
      <c r="BM189" s="146" t="s">
        <v>358</v>
      </c>
    </row>
    <row r="190" spans="1:65" s="2" customFormat="1" ht="24.2" customHeight="1">
      <c r="A190" s="26"/>
      <c r="B190" s="134"/>
      <c r="C190" s="135" t="s">
        <v>359</v>
      </c>
      <c r="D190" s="135" t="s">
        <v>110</v>
      </c>
      <c r="E190" s="136" t="s">
        <v>360</v>
      </c>
      <c r="F190" s="137" t="s">
        <v>361</v>
      </c>
      <c r="G190" s="138" t="s">
        <v>149</v>
      </c>
      <c r="H190" s="139">
        <v>1</v>
      </c>
      <c r="I190" s="140"/>
      <c r="J190" s="140"/>
      <c r="K190" s="141"/>
      <c r="L190" s="27"/>
      <c r="M190" s="142" t="s">
        <v>1</v>
      </c>
      <c r="N190" s="143" t="s">
        <v>35</v>
      </c>
      <c r="O190" s="144">
        <v>0.59794000000000003</v>
      </c>
      <c r="P190" s="144">
        <f t="shared" si="18"/>
        <v>0.59794000000000003</v>
      </c>
      <c r="Q190" s="144">
        <v>1.1158468E-2</v>
      </c>
      <c r="R190" s="144">
        <f t="shared" si="19"/>
        <v>1.1158468E-2</v>
      </c>
      <c r="S190" s="144">
        <v>0</v>
      </c>
      <c r="T190" s="145">
        <f t="shared" si="20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46" t="s">
        <v>178</v>
      </c>
      <c r="AT190" s="146" t="s">
        <v>110</v>
      </c>
      <c r="AU190" s="146" t="s">
        <v>115</v>
      </c>
      <c r="AY190" s="14" t="s">
        <v>108</v>
      </c>
      <c r="BE190" s="147">
        <f t="shared" si="21"/>
        <v>0</v>
      </c>
      <c r="BF190" s="147">
        <f t="shared" si="22"/>
        <v>0</v>
      </c>
      <c r="BG190" s="147">
        <f t="shared" si="23"/>
        <v>0</v>
      </c>
      <c r="BH190" s="147">
        <f t="shared" si="24"/>
        <v>0</v>
      </c>
      <c r="BI190" s="147">
        <f t="shared" si="25"/>
        <v>0</v>
      </c>
      <c r="BJ190" s="14" t="s">
        <v>115</v>
      </c>
      <c r="BK190" s="147">
        <f t="shared" si="26"/>
        <v>0</v>
      </c>
      <c r="BL190" s="14" t="s">
        <v>178</v>
      </c>
      <c r="BM190" s="146" t="s">
        <v>362</v>
      </c>
    </row>
    <row r="191" spans="1:65" s="2" customFormat="1" ht="24.2" customHeight="1">
      <c r="A191" s="26"/>
      <c r="B191" s="134"/>
      <c r="C191" s="135" t="s">
        <v>363</v>
      </c>
      <c r="D191" s="135" t="s">
        <v>110</v>
      </c>
      <c r="E191" s="136" t="s">
        <v>364</v>
      </c>
      <c r="F191" s="137" t="s">
        <v>365</v>
      </c>
      <c r="G191" s="138" t="s">
        <v>149</v>
      </c>
      <c r="H191" s="139">
        <v>11</v>
      </c>
      <c r="I191" s="140"/>
      <c r="J191" s="140"/>
      <c r="K191" s="141"/>
      <c r="L191" s="27"/>
      <c r="M191" s="142" t="s">
        <v>1</v>
      </c>
      <c r="N191" s="143" t="s">
        <v>35</v>
      </c>
      <c r="O191" s="144">
        <v>5.8049999999999997E-2</v>
      </c>
      <c r="P191" s="144">
        <f t="shared" si="18"/>
        <v>0.63854999999999995</v>
      </c>
      <c r="Q191" s="144">
        <v>1.0000000000000001E-5</v>
      </c>
      <c r="R191" s="144">
        <f t="shared" si="19"/>
        <v>1.1E-4</v>
      </c>
      <c r="S191" s="144">
        <v>0</v>
      </c>
      <c r="T191" s="145">
        <f t="shared" si="20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46" t="s">
        <v>178</v>
      </c>
      <c r="AT191" s="146" t="s">
        <v>110</v>
      </c>
      <c r="AU191" s="146" t="s">
        <v>115</v>
      </c>
      <c r="AY191" s="14" t="s">
        <v>108</v>
      </c>
      <c r="BE191" s="147">
        <f t="shared" si="21"/>
        <v>0</v>
      </c>
      <c r="BF191" s="147">
        <f t="shared" si="22"/>
        <v>0</v>
      </c>
      <c r="BG191" s="147">
        <f t="shared" si="23"/>
        <v>0</v>
      </c>
      <c r="BH191" s="147">
        <f t="shared" si="24"/>
        <v>0</v>
      </c>
      <c r="BI191" s="147">
        <f t="shared" si="25"/>
        <v>0</v>
      </c>
      <c r="BJ191" s="14" t="s">
        <v>115</v>
      </c>
      <c r="BK191" s="147">
        <f t="shared" si="26"/>
        <v>0</v>
      </c>
      <c r="BL191" s="14" t="s">
        <v>178</v>
      </c>
      <c r="BM191" s="146" t="s">
        <v>366</v>
      </c>
    </row>
    <row r="192" spans="1:65" s="2" customFormat="1" ht="24.2" customHeight="1">
      <c r="A192" s="26"/>
      <c r="B192" s="134"/>
      <c r="C192" s="135" t="s">
        <v>367</v>
      </c>
      <c r="D192" s="135" t="s">
        <v>110</v>
      </c>
      <c r="E192" s="136" t="s">
        <v>368</v>
      </c>
      <c r="F192" s="137" t="s">
        <v>369</v>
      </c>
      <c r="G192" s="138" t="s">
        <v>140</v>
      </c>
      <c r="H192" s="139">
        <v>0.04</v>
      </c>
      <c r="I192" s="140"/>
      <c r="J192" s="140"/>
      <c r="K192" s="141"/>
      <c r="L192" s="27"/>
      <c r="M192" s="158" t="s">
        <v>1</v>
      </c>
      <c r="N192" s="159" t="s">
        <v>35</v>
      </c>
      <c r="O192" s="160">
        <v>1.2589999999999999</v>
      </c>
      <c r="P192" s="160">
        <f t="shared" si="18"/>
        <v>5.0359999999999995E-2</v>
      </c>
      <c r="Q192" s="160">
        <v>0</v>
      </c>
      <c r="R192" s="160">
        <f t="shared" si="19"/>
        <v>0</v>
      </c>
      <c r="S192" s="160">
        <v>0</v>
      </c>
      <c r="T192" s="161">
        <f t="shared" si="20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46" t="s">
        <v>178</v>
      </c>
      <c r="AT192" s="146" t="s">
        <v>110</v>
      </c>
      <c r="AU192" s="146" t="s">
        <v>115</v>
      </c>
      <c r="AY192" s="14" t="s">
        <v>108</v>
      </c>
      <c r="BE192" s="147">
        <f t="shared" si="21"/>
        <v>0</v>
      </c>
      <c r="BF192" s="147">
        <f t="shared" si="22"/>
        <v>0</v>
      </c>
      <c r="BG192" s="147">
        <f t="shared" si="23"/>
        <v>0</v>
      </c>
      <c r="BH192" s="147">
        <f t="shared" si="24"/>
        <v>0</v>
      </c>
      <c r="BI192" s="147">
        <f t="shared" si="25"/>
        <v>0</v>
      </c>
      <c r="BJ192" s="14" t="s">
        <v>115</v>
      </c>
      <c r="BK192" s="147">
        <f t="shared" si="26"/>
        <v>0</v>
      </c>
      <c r="BL192" s="14" t="s">
        <v>178</v>
      </c>
      <c r="BM192" s="146" t="s">
        <v>370</v>
      </c>
    </row>
    <row r="193" spans="1:31" s="2" customFormat="1" ht="6.95" customHeight="1">
      <c r="A193" s="26"/>
      <c r="B193" s="41"/>
      <c r="C193" s="42"/>
      <c r="D193" s="42"/>
      <c r="E193" s="42"/>
      <c r="F193" s="42"/>
      <c r="G193" s="42"/>
      <c r="H193" s="42"/>
      <c r="I193" s="42"/>
      <c r="J193" s="42"/>
      <c r="K193" s="42"/>
      <c r="L193" s="27"/>
      <c r="M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</row>
  </sheetData>
  <autoFilter ref="C122:K192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096 - VKP - Vodovodná a k...</vt:lpstr>
      <vt:lpstr>'096 - VKP - Vodovodná a k...'!Názvy_tlače</vt:lpstr>
      <vt:lpstr>'Rekapitulácia stavby'!Názvy_tlače</vt:lpstr>
      <vt:lpstr>'096 - VKP - Vodovodná a k...'!Oblasť_tlače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DESKTOP-M1GI1GS\Pc16</dc:creator>
  <cp:lastModifiedBy>Adamko</cp:lastModifiedBy>
  <dcterms:created xsi:type="dcterms:W3CDTF">2021-07-09T03:42:42Z</dcterms:created>
  <dcterms:modified xsi:type="dcterms:W3CDTF">2021-07-09T03:49:55Z</dcterms:modified>
</cp:coreProperties>
</file>