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Plocha\Elauk\Obchod\Zmluvy VO\Obec Parchovany\Chodníky staničná\Josephine dokumenty\"/>
    </mc:Choice>
  </mc:AlternateContent>
  <xr:revisionPtr revIDLastSave="0" documentId="8_{4F456725-1F98-45C7-A848-815CE9FBF9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kapitulácia stavby" sheetId="1" r:id="rId1"/>
    <sheet name="02 - SO 01 Chodník - úsek..." sheetId="2" r:id="rId2"/>
    <sheet name="021 - SO 01 Chodník - vja..." sheetId="3" r:id="rId3"/>
    <sheet name="04 - SO 01 Chodník - úsek..." sheetId="4" r:id="rId4"/>
    <sheet name="041 - SO 01 Chodník - vja..." sheetId="5" r:id="rId5"/>
    <sheet name="06 - SO 01 Chodník - úsek..." sheetId="6" r:id="rId6"/>
    <sheet name="061 - SO 01 Chodník - vja..." sheetId="7" r:id="rId7"/>
  </sheets>
  <definedNames>
    <definedName name="_xlnm._FilterDatabase" localSheetId="1" hidden="1">'02 - SO 01 Chodník - úsek...'!$C$136:$K$196</definedName>
    <definedName name="_xlnm._FilterDatabase" localSheetId="2" hidden="1">'021 - SO 01 Chodník - vja...'!$C$130:$K$148</definedName>
    <definedName name="_xlnm._FilterDatabase" localSheetId="3" hidden="1">'04 - SO 01 Chodník - úsek...'!$C$132:$K$181</definedName>
    <definedName name="_xlnm._FilterDatabase" localSheetId="4" hidden="1">'041 - SO 01 Chodník - vja...'!$C$130:$K$147</definedName>
    <definedName name="_xlnm._FilterDatabase" localSheetId="5" hidden="1">'06 - SO 01 Chodník - úsek...'!$C$135:$K$185</definedName>
    <definedName name="_xlnm._FilterDatabase" localSheetId="6" hidden="1">'061 - SO 01 Chodník - vja...'!$C$130:$K$148</definedName>
    <definedName name="_xlnm.Print_Titles" localSheetId="1">'02 - SO 01 Chodník - úsek...'!$136:$136</definedName>
    <definedName name="_xlnm.Print_Titles" localSheetId="2">'021 - SO 01 Chodník - vja...'!$130:$130</definedName>
    <definedName name="_xlnm.Print_Titles" localSheetId="3">'04 - SO 01 Chodník - úsek...'!$132:$132</definedName>
    <definedName name="_xlnm.Print_Titles" localSheetId="4">'041 - SO 01 Chodník - vja...'!$130:$130</definedName>
    <definedName name="_xlnm.Print_Titles" localSheetId="5">'06 - SO 01 Chodník - úsek...'!$135:$135</definedName>
    <definedName name="_xlnm.Print_Titles" localSheetId="6">'061 - SO 01 Chodník - vja...'!$130:$130</definedName>
    <definedName name="_xlnm.Print_Titles" localSheetId="0">'Rekapitulácia stavby'!$92:$92</definedName>
    <definedName name="_xlnm.Print_Area" localSheetId="1">'02 - SO 01 Chodník - úsek...'!$C$4:$J$76,'02 - SO 01 Chodník - úsek...'!$C$82:$J$118,'02 - SO 01 Chodník - úsek...'!$C$124:$J$196</definedName>
    <definedName name="_xlnm.Print_Area" localSheetId="2">'021 - SO 01 Chodník - vja...'!$C$4:$J$76,'021 - SO 01 Chodník - vja...'!$C$82:$J$112,'021 - SO 01 Chodník - vja...'!$C$118:$J$148</definedName>
    <definedName name="_xlnm.Print_Area" localSheetId="3">'04 - SO 01 Chodník - úsek...'!$C$4:$J$76,'04 - SO 01 Chodník - úsek...'!$C$82:$J$114,'04 - SO 01 Chodník - úsek...'!$C$120:$J$181</definedName>
    <definedName name="_xlnm.Print_Area" localSheetId="4">'041 - SO 01 Chodník - vja...'!$C$4:$J$76,'041 - SO 01 Chodník - vja...'!$C$82:$J$112,'041 - SO 01 Chodník - vja...'!$C$118:$J$147</definedName>
    <definedName name="_xlnm.Print_Area" localSheetId="5">'06 - SO 01 Chodník - úsek...'!$C$4:$J$76,'06 - SO 01 Chodník - úsek...'!$C$82:$J$117,'06 - SO 01 Chodník - úsek...'!$C$123:$J$185</definedName>
    <definedName name="_xlnm.Print_Area" localSheetId="6">'061 - SO 01 Chodník - vja...'!$C$4:$J$76,'061 - SO 01 Chodník - vja...'!$C$82:$J$112,'061 - SO 01 Chodník - vja...'!$C$118:$J$148</definedName>
    <definedName name="_xlnm.Print_Area" localSheetId="0">'Rekapitulácia stavby'!$D$4:$AO$76,'Rekapitulácia stavby'!$C$82:$AQ$101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7" l="1"/>
  <c r="J38" i="7"/>
  <c r="AY100" i="1"/>
  <c r="J37" i="7"/>
  <c r="AX100" i="1"/>
  <c r="BI148" i="7"/>
  <c r="BH148" i="7"/>
  <c r="BG148" i="7"/>
  <c r="BE148" i="7"/>
  <c r="T148" i="7"/>
  <c r="T147" i="7"/>
  <c r="R148" i="7"/>
  <c r="R147" i="7" s="1"/>
  <c r="P148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7" i="7"/>
  <c r="F125" i="7"/>
  <c r="E123" i="7"/>
  <c r="BI110" i="7"/>
  <c r="BH110" i="7"/>
  <c r="BG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F91" i="7"/>
  <c r="F89" i="7"/>
  <c r="E87" i="7"/>
  <c r="J24" i="7"/>
  <c r="E24" i="7"/>
  <c r="J128" i="7" s="1"/>
  <c r="J23" i="7"/>
  <c r="J21" i="7"/>
  <c r="E21" i="7"/>
  <c r="J127" i="7" s="1"/>
  <c r="J20" i="7"/>
  <c r="J18" i="7"/>
  <c r="E18" i="7"/>
  <c r="F128" i="7" s="1"/>
  <c r="J17" i="7"/>
  <c r="J12" i="7"/>
  <c r="J125" i="7"/>
  <c r="E7" i="7"/>
  <c r="E121" i="7"/>
  <c r="J39" i="6"/>
  <c r="J38" i="6"/>
  <c r="AY99" i="1" s="1"/>
  <c r="J37" i="6"/>
  <c r="AX99" i="1" s="1"/>
  <c r="BI185" i="6"/>
  <c r="BH185" i="6"/>
  <c r="BG185" i="6"/>
  <c r="BE185" i="6"/>
  <c r="T185" i="6"/>
  <c r="T184" i="6" s="1"/>
  <c r="R185" i="6"/>
  <c r="R184" i="6" s="1"/>
  <c r="P185" i="6"/>
  <c r="P184" i="6" s="1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0" i="6"/>
  <c r="BH180" i="6"/>
  <c r="BG180" i="6"/>
  <c r="BE180" i="6"/>
  <c r="T180" i="6"/>
  <c r="T179" i="6" s="1"/>
  <c r="R180" i="6"/>
  <c r="R179" i="6"/>
  <c r="P180" i="6"/>
  <c r="P179" i="6" s="1"/>
  <c r="BI177" i="6"/>
  <c r="BH177" i="6"/>
  <c r="BG177" i="6"/>
  <c r="BE177" i="6"/>
  <c r="T177" i="6"/>
  <c r="T176" i="6"/>
  <c r="R177" i="6"/>
  <c r="R176" i="6" s="1"/>
  <c r="P177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F132" i="6"/>
  <c r="F130" i="6"/>
  <c r="E128" i="6"/>
  <c r="BI115" i="6"/>
  <c r="BH115" i="6"/>
  <c r="BG115" i="6"/>
  <c r="BE115" i="6"/>
  <c r="BI114" i="6"/>
  <c r="BH114" i="6"/>
  <c r="BG114" i="6"/>
  <c r="BF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F91" i="6"/>
  <c r="F89" i="6"/>
  <c r="E87" i="6"/>
  <c r="J24" i="6"/>
  <c r="E24" i="6"/>
  <c r="J133" i="6" s="1"/>
  <c r="J23" i="6"/>
  <c r="J21" i="6"/>
  <c r="E21" i="6"/>
  <c r="J132" i="6" s="1"/>
  <c r="J20" i="6"/>
  <c r="J18" i="6"/>
  <c r="E18" i="6"/>
  <c r="F133" i="6" s="1"/>
  <c r="J17" i="6"/>
  <c r="J12" i="6"/>
  <c r="J130" i="6"/>
  <c r="E7" i="6"/>
  <c r="E126" i="6"/>
  <c r="J39" i="5"/>
  <c r="J38" i="5"/>
  <c r="AY98" i="1" s="1"/>
  <c r="J37" i="5"/>
  <c r="AX98" i="1" s="1"/>
  <c r="BI147" i="5"/>
  <c r="BH147" i="5"/>
  <c r="BG147" i="5"/>
  <c r="BE147" i="5"/>
  <c r="T147" i="5"/>
  <c r="T146" i="5" s="1"/>
  <c r="R147" i="5"/>
  <c r="R146" i="5" s="1"/>
  <c r="P147" i="5"/>
  <c r="P146" i="5" s="1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F127" i="5"/>
  <c r="F125" i="5"/>
  <c r="E123" i="5"/>
  <c r="BI110" i="5"/>
  <c r="BH110" i="5"/>
  <c r="BG110" i="5"/>
  <c r="BE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BG105" i="5"/>
  <c r="BF105" i="5"/>
  <c r="BE105" i="5"/>
  <c r="F91" i="5"/>
  <c r="F89" i="5"/>
  <c r="E87" i="5"/>
  <c r="J24" i="5"/>
  <c r="E24" i="5"/>
  <c r="J128" i="5" s="1"/>
  <c r="J23" i="5"/>
  <c r="J21" i="5"/>
  <c r="E21" i="5"/>
  <c r="J127" i="5" s="1"/>
  <c r="J20" i="5"/>
  <c r="J18" i="5"/>
  <c r="E18" i="5"/>
  <c r="F128" i="5" s="1"/>
  <c r="J17" i="5"/>
  <c r="J12" i="5"/>
  <c r="J125" i="5"/>
  <c r="E7" i="5"/>
  <c r="E121" i="5"/>
  <c r="J39" i="4"/>
  <c r="J38" i="4"/>
  <c r="AY97" i="1" s="1"/>
  <c r="J37" i="4"/>
  <c r="AX97" i="1" s="1"/>
  <c r="BI181" i="4"/>
  <c r="BH181" i="4"/>
  <c r="BG181" i="4"/>
  <c r="BE181" i="4"/>
  <c r="T181" i="4"/>
  <c r="T180" i="4" s="1"/>
  <c r="R181" i="4"/>
  <c r="R180" i="4" s="1"/>
  <c r="P181" i="4"/>
  <c r="P180" i="4" s="1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F129" i="4"/>
  <c r="F127" i="4"/>
  <c r="E125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F91" i="4"/>
  <c r="F89" i="4"/>
  <c r="E87" i="4"/>
  <c r="J24" i="4"/>
  <c r="E24" i="4"/>
  <c r="J130" i="4" s="1"/>
  <c r="J23" i="4"/>
  <c r="J21" i="4"/>
  <c r="E21" i="4"/>
  <c r="J129" i="4" s="1"/>
  <c r="J20" i="4"/>
  <c r="J18" i="4"/>
  <c r="E18" i="4"/>
  <c r="F130" i="4" s="1"/>
  <c r="J17" i="4"/>
  <c r="J12" i="4"/>
  <c r="J127" i="4"/>
  <c r="E7" i="4"/>
  <c r="E123" i="4"/>
  <c r="J39" i="3"/>
  <c r="J38" i="3"/>
  <c r="AY96" i="1" s="1"/>
  <c r="J37" i="3"/>
  <c r="AX96" i="1" s="1"/>
  <c r="BI148" i="3"/>
  <c r="BH148" i="3"/>
  <c r="BG148" i="3"/>
  <c r="BE148" i="3"/>
  <c r="T148" i="3"/>
  <c r="T147" i="3" s="1"/>
  <c r="R148" i="3"/>
  <c r="R147" i="3" s="1"/>
  <c r="P148" i="3"/>
  <c r="P147" i="3" s="1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F127" i="3"/>
  <c r="F125" i="3"/>
  <c r="E123" i="3"/>
  <c r="BI110" i="3"/>
  <c r="BH110" i="3"/>
  <c r="BG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BI106" i="3"/>
  <c r="BH106" i="3"/>
  <c r="BG106" i="3"/>
  <c r="BF106" i="3"/>
  <c r="BE106" i="3"/>
  <c r="BI105" i="3"/>
  <c r="BH105" i="3"/>
  <c r="BG105" i="3"/>
  <c r="BF105" i="3"/>
  <c r="BE105" i="3"/>
  <c r="F91" i="3"/>
  <c r="F89" i="3"/>
  <c r="E87" i="3"/>
  <c r="J24" i="3"/>
  <c r="E24" i="3"/>
  <c r="J128" i="3"/>
  <c r="J23" i="3"/>
  <c r="J21" i="3"/>
  <c r="E21" i="3"/>
  <c r="J127" i="3"/>
  <c r="J20" i="3"/>
  <c r="J18" i="3"/>
  <c r="E18" i="3"/>
  <c r="F128" i="3"/>
  <c r="J17" i="3"/>
  <c r="J12" i="3"/>
  <c r="J125" i="3" s="1"/>
  <c r="E7" i="3"/>
  <c r="E121" i="3" s="1"/>
  <c r="J39" i="2"/>
  <c r="J38" i="2"/>
  <c r="AY95" i="1"/>
  <c r="J37" i="2"/>
  <c r="AX95" i="1"/>
  <c r="BI196" i="2"/>
  <c r="BH196" i="2"/>
  <c r="BG196" i="2"/>
  <c r="BE196" i="2"/>
  <c r="T196" i="2"/>
  <c r="T195" i="2"/>
  <c r="R196" i="2"/>
  <c r="R195" i="2"/>
  <c r="P196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T190" i="2"/>
  <c r="R191" i="2"/>
  <c r="R190" i="2"/>
  <c r="P191" i="2"/>
  <c r="P190" i="2"/>
  <c r="BI188" i="2"/>
  <c r="BH188" i="2"/>
  <c r="BG188" i="2"/>
  <c r="BE188" i="2"/>
  <c r="T188" i="2"/>
  <c r="T187" i="2"/>
  <c r="R188" i="2"/>
  <c r="R187" i="2"/>
  <c r="P188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F133" i="2"/>
  <c r="F131" i="2"/>
  <c r="E129" i="2"/>
  <c r="BI116" i="2"/>
  <c r="BH116" i="2"/>
  <c r="BG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F91" i="2"/>
  <c r="F89" i="2"/>
  <c r="E87" i="2"/>
  <c r="J24" i="2"/>
  <c r="E24" i="2"/>
  <c r="J134" i="2" s="1"/>
  <c r="J23" i="2"/>
  <c r="J21" i="2"/>
  <c r="E21" i="2"/>
  <c r="J133" i="2" s="1"/>
  <c r="J20" i="2"/>
  <c r="J18" i="2"/>
  <c r="E18" i="2"/>
  <c r="F134" i="2" s="1"/>
  <c r="J17" i="2"/>
  <c r="J12" i="2"/>
  <c r="J131" i="2" s="1"/>
  <c r="E7" i="2"/>
  <c r="E127" i="2"/>
  <c r="L90" i="1"/>
  <c r="AM90" i="1"/>
  <c r="AM89" i="1"/>
  <c r="L89" i="1"/>
  <c r="AM87" i="1"/>
  <c r="L87" i="1"/>
  <c r="L85" i="1"/>
  <c r="L84" i="1"/>
  <c r="BK148" i="7"/>
  <c r="J148" i="7"/>
  <c r="BK146" i="7"/>
  <c r="J146" i="7"/>
  <c r="BK145" i="7"/>
  <c r="J145" i="7"/>
  <c r="BK144" i="7"/>
  <c r="J144" i="7"/>
  <c r="BK143" i="7"/>
  <c r="J143" i="7"/>
  <c r="BK141" i="7"/>
  <c r="J141" i="7"/>
  <c r="BK140" i="7"/>
  <c r="J140" i="7"/>
  <c r="BK139" i="7"/>
  <c r="J139" i="7"/>
  <c r="BK138" i="7"/>
  <c r="J138" i="7"/>
  <c r="BK136" i="7"/>
  <c r="J136" i="7"/>
  <c r="BK135" i="7"/>
  <c r="J135" i="7"/>
  <c r="BK134" i="7"/>
  <c r="J134" i="7"/>
  <c r="BK185" i="6"/>
  <c r="J185" i="6"/>
  <c r="BK183" i="6"/>
  <c r="J183" i="6"/>
  <c r="BK182" i="6"/>
  <c r="J182" i="6"/>
  <c r="BK180" i="6"/>
  <c r="J180" i="6"/>
  <c r="BK177" i="6"/>
  <c r="J177" i="6"/>
  <c r="BK175" i="6"/>
  <c r="J175" i="6"/>
  <c r="BK174" i="6"/>
  <c r="J174" i="6"/>
  <c r="BK173" i="6"/>
  <c r="J173" i="6"/>
  <c r="BK172" i="6"/>
  <c r="J172" i="6"/>
  <c r="BK171" i="6"/>
  <c r="J171" i="6"/>
  <c r="BK170" i="6"/>
  <c r="J170" i="6"/>
  <c r="BK169" i="6"/>
  <c r="J169" i="6"/>
  <c r="BK168" i="6"/>
  <c r="J168" i="6"/>
  <c r="BK167" i="6"/>
  <c r="J167" i="6"/>
  <c r="BK166" i="6"/>
  <c r="J166" i="6"/>
  <c r="BK164" i="6"/>
  <c r="J164" i="6"/>
  <c r="BK163" i="6"/>
  <c r="J163" i="6"/>
  <c r="BK162" i="6"/>
  <c r="J162" i="6"/>
  <c r="BK161" i="6"/>
  <c r="J161" i="6"/>
  <c r="BK160" i="6"/>
  <c r="J160" i="6"/>
  <c r="BK159" i="6"/>
  <c r="J159" i="6"/>
  <c r="BK158" i="6"/>
  <c r="J158" i="6"/>
  <c r="BK157" i="6"/>
  <c r="J157" i="6"/>
  <c r="BK156" i="6"/>
  <c r="J156" i="6"/>
  <c r="BK155" i="6"/>
  <c r="J155" i="6"/>
  <c r="BK154" i="6"/>
  <c r="J154" i="6"/>
  <c r="BK153" i="6"/>
  <c r="J153" i="6"/>
  <c r="BK152" i="6"/>
  <c r="J152" i="6"/>
  <c r="BK151" i="6"/>
  <c r="J151" i="6"/>
  <c r="BK150" i="6"/>
  <c r="J150" i="6"/>
  <c r="BK148" i="6"/>
  <c r="J148" i="6"/>
  <c r="BK147" i="6"/>
  <c r="J147" i="6"/>
  <c r="BK146" i="6"/>
  <c r="J146" i="6"/>
  <c r="BK145" i="6"/>
  <c r="J145" i="6"/>
  <c r="BK143" i="6"/>
  <c r="J143" i="6"/>
  <c r="BK142" i="6"/>
  <c r="J142" i="6"/>
  <c r="BK141" i="6"/>
  <c r="J141" i="6"/>
  <c r="BK140" i="6"/>
  <c r="J140" i="6"/>
  <c r="BK139" i="6"/>
  <c r="J139" i="6"/>
  <c r="BK147" i="5"/>
  <c r="J147" i="5"/>
  <c r="BK145" i="5"/>
  <c r="J145" i="5"/>
  <c r="BK144" i="5"/>
  <c r="J144" i="5"/>
  <c r="BK143" i="5"/>
  <c r="J143" i="5"/>
  <c r="BK142" i="5"/>
  <c r="J142" i="5"/>
  <c r="BK140" i="5"/>
  <c r="J140" i="5"/>
  <c r="BK139" i="5"/>
  <c r="J139" i="5"/>
  <c r="BK138" i="5"/>
  <c r="J138" i="5"/>
  <c r="BK136" i="5"/>
  <c r="J136" i="5"/>
  <c r="BK135" i="5"/>
  <c r="J135" i="5"/>
  <c r="BK134" i="5"/>
  <c r="J134" i="5"/>
  <c r="J181" i="4"/>
  <c r="J179" i="4"/>
  <c r="J178" i="4"/>
  <c r="BK177" i="4"/>
  <c r="J176" i="4"/>
  <c r="J175" i="4"/>
  <c r="J173" i="4"/>
  <c r="J172" i="4"/>
  <c r="BK171" i="4"/>
  <c r="J170" i="4"/>
  <c r="BK168" i="4"/>
  <c r="J167" i="4"/>
  <c r="BK166" i="4"/>
  <c r="J165" i="4"/>
  <c r="J164" i="4"/>
  <c r="BK163" i="4"/>
  <c r="BK162" i="4"/>
  <c r="BK161" i="4"/>
  <c r="J160" i="4"/>
  <c r="BK159" i="4"/>
  <c r="BK158" i="4"/>
  <c r="J157" i="4"/>
  <c r="BK156" i="4"/>
  <c r="BK155" i="4"/>
  <c r="J154" i="4"/>
  <c r="BK152" i="4"/>
  <c r="BK151" i="4"/>
  <c r="BK150" i="4"/>
  <c r="BK148" i="4"/>
  <c r="J147" i="4"/>
  <c r="J146" i="4"/>
  <c r="BK145" i="4"/>
  <c r="J144" i="4"/>
  <c r="J143" i="4"/>
  <c r="J141" i="4"/>
  <c r="J140" i="4"/>
  <c r="J139" i="4"/>
  <c r="J138" i="4"/>
  <c r="BK137" i="4"/>
  <c r="J136" i="4"/>
  <c r="BK148" i="3"/>
  <c r="BK146" i="3"/>
  <c r="J145" i="3"/>
  <c r="J144" i="3"/>
  <c r="J143" i="3"/>
  <c r="J140" i="3"/>
  <c r="BK139" i="3"/>
  <c r="J138" i="3"/>
  <c r="BK136" i="3"/>
  <c r="J135" i="3"/>
  <c r="BK134" i="3"/>
  <c r="J196" i="2"/>
  <c r="BK194" i="2"/>
  <c r="J193" i="2"/>
  <c r="J191" i="2"/>
  <c r="J188" i="2"/>
  <c r="BK186" i="2"/>
  <c r="BK185" i="2"/>
  <c r="J184" i="2"/>
  <c r="BK183" i="2"/>
  <c r="J182" i="2"/>
  <c r="J181" i="2"/>
  <c r="BK180" i="2"/>
  <c r="J179" i="2"/>
  <c r="BK178" i="2"/>
  <c r="J177" i="2"/>
  <c r="BK175" i="2"/>
  <c r="BK174" i="2"/>
  <c r="BK173" i="2"/>
  <c r="J172" i="2"/>
  <c r="J171" i="2"/>
  <c r="BK170" i="2"/>
  <c r="BK169" i="2"/>
  <c r="J168" i="2"/>
  <c r="J167" i="2"/>
  <c r="J166" i="2"/>
  <c r="J165" i="2"/>
  <c r="BK164" i="2"/>
  <c r="J163" i="2"/>
  <c r="J162" i="2"/>
  <c r="BK161" i="2"/>
  <c r="BK159" i="2"/>
  <c r="J158" i="2"/>
  <c r="J157" i="2"/>
  <c r="BK156" i="2"/>
  <c r="J154" i="2"/>
  <c r="J153" i="2"/>
  <c r="BK152" i="2"/>
  <c r="J151" i="2"/>
  <c r="BK150" i="2"/>
  <c r="J149" i="2"/>
  <c r="J147" i="2"/>
  <c r="BK146" i="2"/>
  <c r="BK145" i="2"/>
  <c r="BK144" i="2"/>
  <c r="BK143" i="2"/>
  <c r="BK142" i="2"/>
  <c r="BK141" i="2"/>
  <c r="BK140" i="2"/>
  <c r="BK181" i="4"/>
  <c r="BK179" i="4"/>
  <c r="BK178" i="4"/>
  <c r="J177" i="4"/>
  <c r="BK176" i="4"/>
  <c r="BK175" i="4"/>
  <c r="BK174" i="4"/>
  <c r="J174" i="4"/>
  <c r="BK173" i="4"/>
  <c r="BK172" i="4"/>
  <c r="J171" i="4"/>
  <c r="BK170" i="4"/>
  <c r="J168" i="4"/>
  <c r="BK167" i="4"/>
  <c r="J166" i="4"/>
  <c r="BK165" i="4"/>
  <c r="BK164" i="4"/>
  <c r="J163" i="4"/>
  <c r="J162" i="4"/>
  <c r="J161" i="4"/>
  <c r="BK160" i="4"/>
  <c r="J159" i="4"/>
  <c r="J158" i="4"/>
  <c r="BK157" i="4"/>
  <c r="J156" i="4"/>
  <c r="J155" i="4"/>
  <c r="BK154" i="4"/>
  <c r="J152" i="4"/>
  <c r="J151" i="4"/>
  <c r="J150" i="4"/>
  <c r="J148" i="4"/>
  <c r="BK147" i="4"/>
  <c r="BK146" i="4"/>
  <c r="J145" i="4"/>
  <c r="BK144" i="4"/>
  <c r="BK143" i="4"/>
  <c r="BK141" i="4"/>
  <c r="BK140" i="4"/>
  <c r="BK139" i="4"/>
  <c r="BK138" i="4"/>
  <c r="J137" i="4"/>
  <c r="BK136" i="4"/>
  <c r="J148" i="3"/>
  <c r="J146" i="3"/>
  <c r="BK145" i="3"/>
  <c r="BK144" i="3"/>
  <c r="BK143" i="3"/>
  <c r="BK141" i="3"/>
  <c r="J141" i="3"/>
  <c r="BK140" i="3"/>
  <c r="J139" i="3"/>
  <c r="BK138" i="3"/>
  <c r="J136" i="3"/>
  <c r="BK135" i="3"/>
  <c r="J134" i="3"/>
  <c r="BK196" i="2"/>
  <c r="J194" i="2"/>
  <c r="BK193" i="2"/>
  <c r="BK191" i="2"/>
  <c r="BK188" i="2"/>
  <c r="J186" i="2"/>
  <c r="J185" i="2"/>
  <c r="BK184" i="2"/>
  <c r="J183" i="2"/>
  <c r="BK182" i="2"/>
  <c r="BK181" i="2"/>
  <c r="J180" i="2"/>
  <c r="BK179" i="2"/>
  <c r="J178" i="2"/>
  <c r="BK177" i="2"/>
  <c r="J175" i="2"/>
  <c r="J174" i="2"/>
  <c r="J173" i="2"/>
  <c r="BK172" i="2"/>
  <c r="BK171" i="2"/>
  <c r="J170" i="2"/>
  <c r="J169" i="2"/>
  <c r="BK168" i="2"/>
  <c r="BK167" i="2"/>
  <c r="BK166" i="2"/>
  <c r="BK165" i="2"/>
  <c r="J164" i="2"/>
  <c r="BK163" i="2"/>
  <c r="BK162" i="2"/>
  <c r="J161" i="2"/>
  <c r="J159" i="2"/>
  <c r="BK158" i="2"/>
  <c r="BK157" i="2"/>
  <c r="J156" i="2"/>
  <c r="BK154" i="2"/>
  <c r="BK153" i="2"/>
  <c r="J152" i="2"/>
  <c r="BK151" i="2"/>
  <c r="J150" i="2"/>
  <c r="BK149" i="2"/>
  <c r="BK147" i="2"/>
  <c r="J146" i="2"/>
  <c r="J145" i="2"/>
  <c r="J144" i="2"/>
  <c r="J143" i="2"/>
  <c r="J142" i="2"/>
  <c r="J141" i="2"/>
  <c r="J140" i="2"/>
  <c r="AS94" i="1"/>
  <c r="P139" i="2" l="1"/>
  <c r="R139" i="2"/>
  <c r="BK148" i="2"/>
  <c r="J148" i="2" s="1"/>
  <c r="J99" i="2" s="1"/>
  <c r="R148" i="2"/>
  <c r="BK155" i="2"/>
  <c r="J155" i="2"/>
  <c r="J100" i="2"/>
  <c r="P155" i="2"/>
  <c r="T155" i="2"/>
  <c r="P160" i="2"/>
  <c r="T160" i="2"/>
  <c r="P176" i="2"/>
  <c r="T176" i="2"/>
  <c r="BK192" i="2"/>
  <c r="J192" i="2"/>
  <c r="J106" i="2" s="1"/>
  <c r="T192" i="2"/>
  <c r="T189" i="2"/>
  <c r="BK133" i="3"/>
  <c r="J133" i="3" s="1"/>
  <c r="J98" i="3" s="1"/>
  <c r="R133" i="3"/>
  <c r="BK137" i="3"/>
  <c r="J137" i="3" s="1"/>
  <c r="J99" i="3" s="1"/>
  <c r="R137" i="3"/>
  <c r="BK142" i="3"/>
  <c r="J142" i="3" s="1"/>
  <c r="J100" i="3" s="1"/>
  <c r="T142" i="3"/>
  <c r="BK135" i="4"/>
  <c r="J135" i="4" s="1"/>
  <c r="J98" i="4" s="1"/>
  <c r="P135" i="4"/>
  <c r="BK142" i="4"/>
  <c r="J142" i="4" s="1"/>
  <c r="J99" i="4" s="1"/>
  <c r="P142" i="4"/>
  <c r="T142" i="4"/>
  <c r="P149" i="4"/>
  <c r="BK153" i="4"/>
  <c r="J153" i="4"/>
  <c r="J101" i="4"/>
  <c r="R153" i="4"/>
  <c r="BK169" i="4"/>
  <c r="J169" i="4"/>
  <c r="J102" i="4"/>
  <c r="T169" i="4"/>
  <c r="BK139" i="2"/>
  <c r="J139" i="2" s="1"/>
  <c r="J98" i="2" s="1"/>
  <c r="T139" i="2"/>
  <c r="P148" i="2"/>
  <c r="T148" i="2"/>
  <c r="R155" i="2"/>
  <c r="BK160" i="2"/>
  <c r="J160" i="2" s="1"/>
  <c r="J101" i="2" s="1"/>
  <c r="R160" i="2"/>
  <c r="BK176" i="2"/>
  <c r="J176" i="2" s="1"/>
  <c r="J102" i="2" s="1"/>
  <c r="R176" i="2"/>
  <c r="P192" i="2"/>
  <c r="P189" i="2" s="1"/>
  <c r="R192" i="2"/>
  <c r="R189" i="2"/>
  <c r="P133" i="3"/>
  <c r="T133" i="3"/>
  <c r="P137" i="3"/>
  <c r="T137" i="3"/>
  <c r="P142" i="3"/>
  <c r="R142" i="3"/>
  <c r="R135" i="4"/>
  <c r="T135" i="4"/>
  <c r="R142" i="4"/>
  <c r="BK149" i="4"/>
  <c r="J149" i="4" s="1"/>
  <c r="J100" i="4" s="1"/>
  <c r="R149" i="4"/>
  <c r="T149" i="4"/>
  <c r="P153" i="4"/>
  <c r="T153" i="4"/>
  <c r="P169" i="4"/>
  <c r="R169" i="4"/>
  <c r="BK133" i="5"/>
  <c r="J133" i="5"/>
  <c r="J98" i="5"/>
  <c r="P133" i="5"/>
  <c r="R133" i="5"/>
  <c r="T133" i="5"/>
  <c r="BK137" i="5"/>
  <c r="J137" i="5" s="1"/>
  <c r="J99" i="5" s="1"/>
  <c r="P137" i="5"/>
  <c r="R137" i="5"/>
  <c r="T137" i="5"/>
  <c r="BK141" i="5"/>
  <c r="J141" i="5"/>
  <c r="J100" i="5"/>
  <c r="P141" i="5"/>
  <c r="R141" i="5"/>
  <c r="T141" i="5"/>
  <c r="BK138" i="6"/>
  <c r="J138" i="6" s="1"/>
  <c r="J98" i="6" s="1"/>
  <c r="P138" i="6"/>
  <c r="R138" i="6"/>
  <c r="T138" i="6"/>
  <c r="BK144" i="6"/>
  <c r="J144" i="6"/>
  <c r="J99" i="6"/>
  <c r="P144" i="6"/>
  <c r="R144" i="6"/>
  <c r="T144" i="6"/>
  <c r="BK149" i="6"/>
  <c r="J149" i="6" s="1"/>
  <c r="J100" i="6" s="1"/>
  <c r="P149" i="6"/>
  <c r="R149" i="6"/>
  <c r="T149" i="6"/>
  <c r="BK165" i="6"/>
  <c r="J165" i="6"/>
  <c r="J101" i="6"/>
  <c r="P165" i="6"/>
  <c r="R165" i="6"/>
  <c r="T165" i="6"/>
  <c r="BK181" i="6"/>
  <c r="J181" i="6" s="1"/>
  <c r="J105" i="6" s="1"/>
  <c r="P181" i="6"/>
  <c r="P178" i="6"/>
  <c r="R181" i="6"/>
  <c r="R178" i="6" s="1"/>
  <c r="T181" i="6"/>
  <c r="T178" i="6"/>
  <c r="BK133" i="7"/>
  <c r="J133" i="7" s="1"/>
  <c r="J98" i="7" s="1"/>
  <c r="P133" i="7"/>
  <c r="R133" i="7"/>
  <c r="T133" i="7"/>
  <c r="BK137" i="7"/>
  <c r="J137" i="7"/>
  <c r="J99" i="7" s="1"/>
  <c r="P137" i="7"/>
  <c r="R137" i="7"/>
  <c r="T137" i="7"/>
  <c r="BK142" i="7"/>
  <c r="J142" i="7" s="1"/>
  <c r="J100" i="7" s="1"/>
  <c r="P142" i="7"/>
  <c r="R142" i="7"/>
  <c r="T142" i="7"/>
  <c r="J89" i="2"/>
  <c r="J91" i="2"/>
  <c r="J92" i="2"/>
  <c r="BF140" i="2"/>
  <c r="BF141" i="2"/>
  <c r="BF143" i="2"/>
  <c r="BF144" i="2"/>
  <c r="BF151" i="2"/>
  <c r="BF152" i="2"/>
  <c r="BF157" i="2"/>
  <c r="BF158" i="2"/>
  <c r="BF162" i="2"/>
  <c r="BF163" i="2"/>
  <c r="BF164" i="2"/>
  <c r="BF165" i="2"/>
  <c r="BF167" i="2"/>
  <c r="BF168" i="2"/>
  <c r="BF169" i="2"/>
  <c r="BF171" i="2"/>
  <c r="BF172" i="2"/>
  <c r="BF173" i="2"/>
  <c r="BF174" i="2"/>
  <c r="BF175" i="2"/>
  <c r="BF177" i="2"/>
  <c r="BF178" i="2"/>
  <c r="BF182" i="2"/>
  <c r="BF184" i="2"/>
  <c r="BF185" i="2"/>
  <c r="BF193" i="2"/>
  <c r="BF196" i="2"/>
  <c r="BK190" i="2"/>
  <c r="J190" i="2"/>
  <c r="J105" i="2"/>
  <c r="BK195" i="2"/>
  <c r="J195" i="2" s="1"/>
  <c r="J107" i="2" s="1"/>
  <c r="E85" i="3"/>
  <c r="J91" i="3"/>
  <c r="J92" i="3"/>
  <c r="BF135" i="3"/>
  <c r="BF138" i="3"/>
  <c r="BF141" i="3"/>
  <c r="BF144" i="3"/>
  <c r="BF145" i="3"/>
  <c r="BF148" i="3"/>
  <c r="E85" i="4"/>
  <c r="J89" i="4"/>
  <c r="F92" i="4"/>
  <c r="BF136" i="4"/>
  <c r="BF138" i="4"/>
  <c r="BF141" i="4"/>
  <c r="BF143" i="4"/>
  <c r="BF144" i="4"/>
  <c r="BF146" i="4"/>
  <c r="BF147" i="4"/>
  <c r="BF150" i="4"/>
  <c r="BF154" i="4"/>
  <c r="BF156" i="4"/>
  <c r="BF157" i="4"/>
  <c r="BF158" i="4"/>
  <c r="BF160" i="4"/>
  <c r="BF161" i="4"/>
  <c r="BF162" i="4"/>
  <c r="BF165" i="4"/>
  <c r="BF167" i="4"/>
  <c r="BF168" i="4"/>
  <c r="BF170" i="4"/>
  <c r="BF172" i="4"/>
  <c r="BF173" i="4"/>
  <c r="BF175" i="4"/>
  <c r="BF176" i="4"/>
  <c r="BF177" i="4"/>
  <c r="BF179" i="4"/>
  <c r="E85" i="5"/>
  <c r="J89" i="5"/>
  <c r="E85" i="2"/>
  <c r="F92" i="2"/>
  <c r="BF142" i="2"/>
  <c r="BF145" i="2"/>
  <c r="BF146" i="2"/>
  <c r="BF147" i="2"/>
  <c r="BF149" i="2"/>
  <c r="BF150" i="2"/>
  <c r="BF153" i="2"/>
  <c r="BF154" i="2"/>
  <c r="BF156" i="2"/>
  <c r="BF159" i="2"/>
  <c r="BF161" i="2"/>
  <c r="BF166" i="2"/>
  <c r="BF170" i="2"/>
  <c r="BF179" i="2"/>
  <c r="BF180" i="2"/>
  <c r="BF181" i="2"/>
  <c r="BF183" i="2"/>
  <c r="BF186" i="2"/>
  <c r="BF188" i="2"/>
  <c r="BF191" i="2"/>
  <c r="BF194" i="2"/>
  <c r="BK187" i="2"/>
  <c r="J187" i="2"/>
  <c r="J103" i="2"/>
  <c r="J89" i="3"/>
  <c r="F92" i="3"/>
  <c r="BF134" i="3"/>
  <c r="BF136" i="3"/>
  <c r="BF139" i="3"/>
  <c r="BF140" i="3"/>
  <c r="BF143" i="3"/>
  <c r="BF146" i="3"/>
  <c r="BK147" i="3"/>
  <c r="J147" i="3" s="1"/>
  <c r="J101" i="3" s="1"/>
  <c r="J91" i="4"/>
  <c r="J92" i="4"/>
  <c r="BF137" i="4"/>
  <c r="BF139" i="4"/>
  <c r="BF140" i="4"/>
  <c r="BF145" i="4"/>
  <c r="BF148" i="4"/>
  <c r="BF151" i="4"/>
  <c r="BF152" i="4"/>
  <c r="BF155" i="4"/>
  <c r="BF159" i="4"/>
  <c r="BF163" i="4"/>
  <c r="BF164" i="4"/>
  <c r="BF166" i="4"/>
  <c r="BF171" i="4"/>
  <c r="BF174" i="4"/>
  <c r="BF178" i="4"/>
  <c r="BF181" i="4"/>
  <c r="BK180" i="4"/>
  <c r="J180" i="4"/>
  <c r="J103" i="4"/>
  <c r="J91" i="5"/>
  <c r="F92" i="5"/>
  <c r="J92" i="5"/>
  <c r="BF134" i="5"/>
  <c r="BF135" i="5"/>
  <c r="BF136" i="5"/>
  <c r="BF138" i="5"/>
  <c r="BF139" i="5"/>
  <c r="BF140" i="5"/>
  <c r="BF142" i="5"/>
  <c r="BF143" i="5"/>
  <c r="BF144" i="5"/>
  <c r="BF145" i="5"/>
  <c r="BF147" i="5"/>
  <c r="BK146" i="5"/>
  <c r="J146" i="5"/>
  <c r="J101" i="5"/>
  <c r="E85" i="6"/>
  <c r="J89" i="6"/>
  <c r="J91" i="6"/>
  <c r="F92" i="6"/>
  <c r="J92" i="6"/>
  <c r="BF139" i="6"/>
  <c r="BF140" i="6"/>
  <c r="BF141" i="6"/>
  <c r="BF142" i="6"/>
  <c r="BF143" i="6"/>
  <c r="BF145" i="6"/>
  <c r="BF146" i="6"/>
  <c r="BF147" i="6"/>
  <c r="BF148" i="6"/>
  <c r="BF150" i="6"/>
  <c r="BF151" i="6"/>
  <c r="BF152" i="6"/>
  <c r="BF153" i="6"/>
  <c r="BF154" i="6"/>
  <c r="BF155" i="6"/>
  <c r="BF156" i="6"/>
  <c r="BF157" i="6"/>
  <c r="BF158" i="6"/>
  <c r="BF159" i="6"/>
  <c r="BF160" i="6"/>
  <c r="BF161" i="6"/>
  <c r="BF162" i="6"/>
  <c r="BF163" i="6"/>
  <c r="BF164" i="6"/>
  <c r="BF166" i="6"/>
  <c r="BF167" i="6"/>
  <c r="BF168" i="6"/>
  <c r="BF169" i="6"/>
  <c r="BF170" i="6"/>
  <c r="BF171" i="6"/>
  <c r="BF172" i="6"/>
  <c r="BF173" i="6"/>
  <c r="BF174" i="6"/>
  <c r="BF175" i="6"/>
  <c r="BF177" i="6"/>
  <c r="BF180" i="6"/>
  <c r="BF182" i="6"/>
  <c r="BF183" i="6"/>
  <c r="BF185" i="6"/>
  <c r="BK176" i="6"/>
  <c r="J176" i="6"/>
  <c r="J102" i="6"/>
  <c r="BK179" i="6"/>
  <c r="J179" i="6" s="1"/>
  <c r="J104" i="6" s="1"/>
  <c r="BK184" i="6"/>
  <c r="J184" i="6"/>
  <c r="J106" i="6" s="1"/>
  <c r="E85" i="7"/>
  <c r="J89" i="7"/>
  <c r="J91" i="7"/>
  <c r="F92" i="7"/>
  <c r="J92" i="7"/>
  <c r="BF134" i="7"/>
  <c r="BF135" i="7"/>
  <c r="BF136" i="7"/>
  <c r="BF138" i="7"/>
  <c r="BF139" i="7"/>
  <c r="BF140" i="7"/>
  <c r="BF141" i="7"/>
  <c r="BF143" i="7"/>
  <c r="BF144" i="7"/>
  <c r="BF145" i="7"/>
  <c r="BF146" i="7"/>
  <c r="BF148" i="7"/>
  <c r="BK147" i="7"/>
  <c r="J147" i="7"/>
  <c r="J101" i="7" s="1"/>
  <c r="J35" i="2"/>
  <c r="AV95" i="1"/>
  <c r="F38" i="3"/>
  <c r="BC96" i="1" s="1"/>
  <c r="F37" i="4"/>
  <c r="BB97" i="1"/>
  <c r="F38" i="4"/>
  <c r="BC97" i="1" s="1"/>
  <c r="F37" i="2"/>
  <c r="BB95" i="1"/>
  <c r="F35" i="3"/>
  <c r="AZ96" i="1" s="1"/>
  <c r="F39" i="3"/>
  <c r="BD96" i="1"/>
  <c r="F35" i="4"/>
  <c r="AZ97" i="1" s="1"/>
  <c r="J35" i="5"/>
  <c r="AV98" i="1"/>
  <c r="F38" i="5"/>
  <c r="BC98" i="1" s="1"/>
  <c r="F35" i="6"/>
  <c r="AZ99" i="1"/>
  <c r="F37" i="6"/>
  <c r="BB99" i="1" s="1"/>
  <c r="F39" i="6"/>
  <c r="BD99" i="1"/>
  <c r="J35" i="7"/>
  <c r="AV100" i="1" s="1"/>
  <c r="F38" i="7"/>
  <c r="BC100" i="1"/>
  <c r="F39" i="2"/>
  <c r="BD95" i="1" s="1"/>
  <c r="J35" i="3"/>
  <c r="AV96" i="1"/>
  <c r="J35" i="4"/>
  <c r="AV97" i="1" s="1"/>
  <c r="F35" i="2"/>
  <c r="AZ95" i="1"/>
  <c r="F38" i="2"/>
  <c r="BC95" i="1" s="1"/>
  <c r="F37" i="3"/>
  <c r="BB96" i="1"/>
  <c r="F39" i="4"/>
  <c r="BD97" i="1" s="1"/>
  <c r="F35" i="5"/>
  <c r="AZ98" i="1"/>
  <c r="F37" i="5"/>
  <c r="BB98" i="1" s="1"/>
  <c r="F39" i="5"/>
  <c r="BD98" i="1"/>
  <c r="J35" i="6"/>
  <c r="AV99" i="1" s="1"/>
  <c r="F38" i="6"/>
  <c r="BC99" i="1"/>
  <c r="F35" i="7"/>
  <c r="AZ100" i="1" s="1"/>
  <c r="F37" i="7"/>
  <c r="BB100" i="1"/>
  <c r="F39" i="7"/>
  <c r="BD100" i="1" s="1"/>
  <c r="R132" i="7" l="1"/>
  <c r="R131" i="7" s="1"/>
  <c r="R137" i="6"/>
  <c r="R136" i="6"/>
  <c r="P137" i="6"/>
  <c r="P136" i="6" s="1"/>
  <c r="AU99" i="1" s="1"/>
  <c r="R132" i="5"/>
  <c r="R131" i="5" s="1"/>
  <c r="T132" i="3"/>
  <c r="T131" i="3"/>
  <c r="P132" i="3"/>
  <c r="P131" i="3" s="1"/>
  <c r="AU96" i="1" s="1"/>
  <c r="P134" i="4"/>
  <c r="P133" i="4"/>
  <c r="AU97" i="1" s="1"/>
  <c r="R132" i="3"/>
  <c r="R131" i="3"/>
  <c r="P138" i="2"/>
  <c r="P137" i="2" s="1"/>
  <c r="AU95" i="1" s="1"/>
  <c r="T132" i="7"/>
  <c r="T131" i="7"/>
  <c r="P132" i="7"/>
  <c r="P131" i="7" s="1"/>
  <c r="AU100" i="1" s="1"/>
  <c r="T137" i="6"/>
  <c r="T136" i="6" s="1"/>
  <c r="T132" i="5"/>
  <c r="T131" i="5"/>
  <c r="P132" i="5"/>
  <c r="P131" i="5" s="1"/>
  <c r="AU98" i="1" s="1"/>
  <c r="T134" i="4"/>
  <c r="T133" i="4"/>
  <c r="R134" i="4"/>
  <c r="R133" i="4" s="1"/>
  <c r="T138" i="2"/>
  <c r="T137" i="2"/>
  <c r="R138" i="2"/>
  <c r="R137" i="2" s="1"/>
  <c r="BK132" i="3"/>
  <c r="J132" i="3"/>
  <c r="J97" i="3" s="1"/>
  <c r="BK134" i="4"/>
  <c r="J134" i="4"/>
  <c r="J97" i="4"/>
  <c r="BK138" i="2"/>
  <c r="J138" i="2" s="1"/>
  <c r="J97" i="2" s="1"/>
  <c r="BK189" i="2"/>
  <c r="J189" i="2" s="1"/>
  <c r="J104" i="2" s="1"/>
  <c r="BK132" i="5"/>
  <c r="J132" i="5"/>
  <c r="J97" i="5" s="1"/>
  <c r="BK137" i="6"/>
  <c r="J137" i="6"/>
  <c r="J97" i="6"/>
  <c r="BK178" i="6"/>
  <c r="J178" i="6" s="1"/>
  <c r="J103" i="6" s="1"/>
  <c r="BK132" i="7"/>
  <c r="J132" i="7" s="1"/>
  <c r="J97" i="7" s="1"/>
  <c r="BB94" i="1"/>
  <c r="W31" i="1"/>
  <c r="AZ94" i="1"/>
  <c r="W29" i="1" s="1"/>
  <c r="BC94" i="1"/>
  <c r="W32" i="1"/>
  <c r="BD94" i="1"/>
  <c r="W33" i="1" s="1"/>
  <c r="BK137" i="2" l="1"/>
  <c r="J137" i="2" s="1"/>
  <c r="J96" i="2" s="1"/>
  <c r="BK133" i="4"/>
  <c r="J133" i="4" s="1"/>
  <c r="J96" i="4" s="1"/>
  <c r="BK131" i="3"/>
  <c r="J131" i="3"/>
  <c r="J96" i="3" s="1"/>
  <c r="J30" i="3" s="1"/>
  <c r="BK131" i="5"/>
  <c r="J131" i="5"/>
  <c r="J96" i="5" s="1"/>
  <c r="BK136" i="6"/>
  <c r="J136" i="6" s="1"/>
  <c r="J96" i="6" s="1"/>
  <c r="BK131" i="7"/>
  <c r="J131" i="7"/>
  <c r="J96" i="7" s="1"/>
  <c r="AU94" i="1"/>
  <c r="AX94" i="1"/>
  <c r="AV94" i="1"/>
  <c r="AK29" i="1" s="1"/>
  <c r="AY94" i="1"/>
  <c r="J30" i="2" l="1"/>
  <c r="J30" i="4"/>
  <c r="J30" i="5"/>
  <c r="J30" i="6"/>
  <c r="J30" i="7"/>
  <c r="J110" i="3"/>
  <c r="J104" i="3" s="1"/>
  <c r="J31" i="3" s="1"/>
  <c r="J32" i="3" s="1"/>
  <c r="AG96" i="1" s="1"/>
  <c r="J116" i="2"/>
  <c r="J110" i="2" s="1"/>
  <c r="J31" i="2" s="1"/>
  <c r="BF116" i="2" l="1"/>
  <c r="BF110" i="3"/>
  <c r="J112" i="3"/>
  <c r="J112" i="4"/>
  <c r="J106" i="4" s="1"/>
  <c r="J31" i="4" s="1"/>
  <c r="J32" i="4" s="1"/>
  <c r="AG97" i="1" s="1"/>
  <c r="J110" i="5"/>
  <c r="BF110" i="5"/>
  <c r="J36" i="5" s="1"/>
  <c r="AW98" i="1" s="1"/>
  <c r="AT98" i="1" s="1"/>
  <c r="F36" i="3"/>
  <c r="BA96" i="1"/>
  <c r="J118" i="2"/>
  <c r="J32" i="2"/>
  <c r="AG95" i="1" s="1"/>
  <c r="F36" i="2"/>
  <c r="BA95" i="1" s="1"/>
  <c r="J115" i="6"/>
  <c r="J109" i="6" s="1"/>
  <c r="J31" i="6" s="1"/>
  <c r="J32" i="6" s="1"/>
  <c r="AG99" i="1" s="1"/>
  <c r="J110" i="7"/>
  <c r="J104" i="7"/>
  <c r="J31" i="7" s="1"/>
  <c r="J32" i="7" s="1"/>
  <c r="AG100" i="1" s="1"/>
  <c r="BF112" i="4" l="1"/>
  <c r="BF115" i="6"/>
  <c r="BF110" i="7"/>
  <c r="J36" i="2"/>
  <c r="AW95" i="1" s="1"/>
  <c r="AT95" i="1" s="1"/>
  <c r="J36" i="4"/>
  <c r="AW97" i="1"/>
  <c r="AT97" i="1" s="1"/>
  <c r="J36" i="3"/>
  <c r="AW96" i="1" s="1"/>
  <c r="AT96" i="1" s="1"/>
  <c r="J104" i="5"/>
  <c r="J31" i="5"/>
  <c r="J32" i="5" s="1"/>
  <c r="AG98" i="1" s="1"/>
  <c r="AN98" i="1" s="1"/>
  <c r="F36" i="5"/>
  <c r="BA98" i="1" s="1"/>
  <c r="J36" i="7"/>
  <c r="AW100" i="1" s="1"/>
  <c r="AT100" i="1" s="1"/>
  <c r="J112" i="7"/>
  <c r="J114" i="4"/>
  <c r="J117" i="6"/>
  <c r="J36" i="6"/>
  <c r="AW99" i="1" s="1"/>
  <c r="AT99" i="1" s="1"/>
  <c r="J41" i="2" l="1"/>
  <c r="J41" i="3"/>
  <c r="J41" i="4"/>
  <c r="J41" i="5"/>
  <c r="J41" i="6"/>
  <c r="J41" i="7"/>
  <c r="AN96" i="1"/>
  <c r="AN97" i="1"/>
  <c r="AN95" i="1"/>
  <c r="AN99" i="1"/>
  <c r="AN100" i="1"/>
  <c r="AG94" i="1"/>
  <c r="AK26" i="1" s="1"/>
  <c r="F36" i="7"/>
  <c r="BA100" i="1" s="1"/>
  <c r="F36" i="4"/>
  <c r="BA97" i="1" s="1"/>
  <c r="J112" i="5"/>
  <c r="F36" i="6"/>
  <c r="BA99" i="1" s="1"/>
  <c r="BA94" i="1" l="1"/>
  <c r="W30" i="1" s="1"/>
  <c r="AW94" i="1" l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<sst xmlns="http://schemas.openxmlformats.org/spreadsheetml/2006/main" count="3592" uniqueCount="452">
  <si>
    <t>Export Komplet</t>
  </si>
  <si>
    <t/>
  </si>
  <si>
    <t>2.0</t>
  </si>
  <si>
    <t>False</t>
  </si>
  <si>
    <t>{c6188889-3bb2-4a11-826a-c59e66907211}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</si>
  <si>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</si>
  <si>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</si>
  <si>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</si>
  <si>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</si>
  <si>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</si>
  <si>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</si>
  <si>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</si>
  <si>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13601-3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</si>
  <si>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</si>
  <si>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</si>
  <si>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kvality a bezpečnosti verejných priestranstiev Parchovany</t>
  </si>
  <si>
    <t>JKSO:</t>
  </si>
  <si>
    <t>KS:</t>
  </si>
  <si>
    <t>Miesto:</t>
  </si>
  <si>
    <t xml:space="preserve">Parchovany </t>
  </si>
  <si>
    <t>Dátum:</t>
  </si>
  <si>
    <t>3. 3. 2021</t>
  </si>
  <si>
    <t>Objednávateľ:</t>
  </si>
  <si>
    <t>IČO:</t>
  </si>
  <si>
    <t xml:space="preserve">Obec Parchovany 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</si>
  <si>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</si>
  <si>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</si>
  <si>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</si>
  <si>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</si>
  <si>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</si>
  <si>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</si>
  <si>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</si>
  <si>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</si>
  <si>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</si>
  <si>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</si>
  <si>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</si>
  <si>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</si>
  <si>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</si>
  <si>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</si>
  <si>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</si>
  <si>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</si>
  <si>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</si>
  <si>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</si>
  <si>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</si>
  <si>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</si>
  <si>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</si>
  <si>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</si>
  <si>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</si>
  <si>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</si>
  <si>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</si>
  <si>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</si>
  <si>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</si>
  <si>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</si>
  <si>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</si>
  <si>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</si>
  <si>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</si>
  <si>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</si>
  <si>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</si>
  <si>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</si>
  <si>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</si>
  <si>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</si>
  <si>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</si>
  <si>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</si>
  <si>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</si>
  <si>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</si>
  <si>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</si>
  <si>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</si>
  <si>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</si>
  <si>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</si>
  <si>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</si>
  <si>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</si>
  <si>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</si>
  <si>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</si>
  <si>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</si>
  <si>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</si>
  <si>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</si>
  <si>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</si>
  <si>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</si>
  <si>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</si>
  <si>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</t>
  </si>
  <si>
    <t xml:space="preserve">SO 01 Chodník - úsek č.2 nový + rekonštrukcia </t>
  </si>
  <si>
    <t>STA</t>
  </si>
  <si>
    <t>1</t>
  </si>
  <si>
    <t>{6d861410-1ca7-4382-bc7c-48a5005f7cc6}</t>
  </si>
  <si>
    <t>021</t>
  </si>
  <si>
    <t xml:space="preserve">SO 01 Chodník - vjazdy  úsek č.2 nový + rekonštrukcia </t>
  </si>
  <si>
    <t>{1ee00002-3f1b-46b4-9b30-2c74348b9562}</t>
  </si>
  <si>
    <t>04</t>
  </si>
  <si>
    <t xml:space="preserve">SO 01 Chodník - úsek č.4 rekonštrukcia </t>
  </si>
  <si>
    <t>{ef4c054e-d559-4c14-811b-98e1ddfba9cb}</t>
  </si>
  <si>
    <t>041</t>
  </si>
  <si>
    <t xml:space="preserve">SO 01 Chodník - vjazdy  úsek č.4 rekonštrukcia </t>
  </si>
  <si>
    <t>{9ec2a39a-af9c-4d9a-b6aa-3e2fda28b713}</t>
  </si>
  <si>
    <t>06</t>
  </si>
  <si>
    <t xml:space="preserve">SO 01 Chodník - úsek č. 6 novy </t>
  </si>
  <si>
    <t>{1f3f59af-61db-4712-b6a6-e0f974db56b0}</t>
  </si>
  <si>
    <t>061</t>
  </si>
  <si>
    <t xml:space="preserve">SO 01 Chodník - vjazdy úsek č. 6 novy </t>
  </si>
  <si>
    <t>{80bc5ceb-e030-4eed-801c-9b8a60050a5a}</t>
  </si>
  <si>
    <t>KRYCÍ LIST ROZPOČTU</t>
  </si>
  <si>
    <t>Objekt:</t>
  </si>
  <si>
    <t xml:space="preserve">02 - SO 01 Chodník - úsek č.2 nový + rekonštrukcia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</si>
  <si>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</si>
  <si>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</si>
  <si>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</si>
  <si>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</si>
  <si>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</si>
  <si>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</si>
  <si>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</si>
  <si>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</si>
  <si>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</si>
  <si>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</si>
  <si>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</si>
  <si>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</si>
  <si>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</si>
  <si>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</si>
  <si>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</si>
  <si>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</si>
  <si>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22-M - Montáže oznam. a zabezp. zariadení</t>
  </si>
  <si>
    <t xml:space="preserve">    46-M - Zemné práce vykonávané pri externých montážnych prácach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</si>
  <si>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</si>
  <si>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</si>
  <si>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</si>
  <si>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</si>
  <si>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</si>
  <si>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</si>
  <si>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</si>
  <si>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</si>
  <si>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</si>
  <si>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</si>
  <si>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</si>
  <si>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</si>
  <si>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</si>
  <si>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</si>
  <si>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</si>
  <si>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</si>
  <si>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</si>
  <si>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</si>
  <si>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</si>
  <si>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</si>
  <si>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</si>
  <si>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</si>
  <si>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</si>
  <si>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</si>
  <si>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</si>
  <si>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</si>
  <si>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</si>
  <si>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</si>
  <si>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</si>
  <si>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</si>
  <si>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</si>
  <si>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</si>
  <si>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761023379</t>
  </si>
  <si>
    <t>132211101</t>
  </si>
  <si>
    <t>Hĺbenie rýh šírky do 600 mm v  hornine tr.3 súdržných - ručným náradím</t>
  </si>
  <si>
    <t>m3</t>
  </si>
  <si>
    <t>-464711390</t>
  </si>
  <si>
    <t>3</t>
  </si>
  <si>
    <t>133201101</t>
  </si>
  <si>
    <t>Výkop šachty zapaženej, hornina 3 do 100 m3</t>
  </si>
  <si>
    <t>670203027</t>
  </si>
  <si>
    <t>133201109</t>
  </si>
  <si>
    <t>Príplatok k cenám za lepivosť pri hĺbení šachiet zapažených i nezapažených v hornine 3</t>
  </si>
  <si>
    <t>966013657</t>
  </si>
  <si>
    <t>5</t>
  </si>
  <si>
    <t>162501102</t>
  </si>
  <si>
    <t xml:space="preserve">Vodorovné premiestnenie výkopku po spevnenej ceste z horniny tr.1-4, do 100 m3 na vzdialenosť do 3000 m </t>
  </si>
  <si>
    <t>-1415549735</t>
  </si>
  <si>
    <t>6</t>
  </si>
  <si>
    <t>162501105</t>
  </si>
  <si>
    <t>Vodorovné premiestnenie výkopku po spevnenej ceste z horniny tr.1-4, do 100 m3, príplatok k cene za každých ďalšich a začatých 1000 m</t>
  </si>
  <si>
    <t>13477754</t>
  </si>
  <si>
    <t>7</t>
  </si>
  <si>
    <t>174101001</t>
  </si>
  <si>
    <t>Zásyp sypaninou so zhutnením jám, šachiet, rýh, zárezov alebo okolo objektov do 100 m3</t>
  </si>
  <si>
    <t>1046083448</t>
  </si>
  <si>
    <t>8</t>
  </si>
  <si>
    <t>M</t>
  </si>
  <si>
    <t>5833118300</t>
  </si>
  <si>
    <t>Kamenivo ťažené drobné frakcia 0-4 STN EN 13242 + A1</t>
  </si>
  <si>
    <t>t</t>
  </si>
  <si>
    <t>-296668037</t>
  </si>
  <si>
    <t>Zakladanie</t>
  </si>
  <si>
    <t>9</t>
  </si>
  <si>
    <t>271533001</t>
  </si>
  <si>
    <t>Násyp pod základové  konštrukcie so zhutnením z  kameniva hrubého drveného fr.32-63 mm</t>
  </si>
  <si>
    <t>407301159</t>
  </si>
  <si>
    <t>10</t>
  </si>
  <si>
    <t>273313611</t>
  </si>
  <si>
    <t>Betón základových dosiek, prostý tr. C 16/20</t>
  </si>
  <si>
    <t>-1240123576</t>
  </si>
  <si>
    <t>11</t>
  </si>
  <si>
    <t>274271303</t>
  </si>
  <si>
    <t>Murivo základových pásov (m3) PREMAC 50x30x25 s betónovou výplňou C 16/20 hr. 300 mm</t>
  </si>
  <si>
    <t>-1040419019</t>
  </si>
  <si>
    <t>12</t>
  </si>
  <si>
    <t>274361825</t>
  </si>
  <si>
    <t>Výstuž pre murivo základových pásov PREMAC s betónovou výplňou z ocele 10505</t>
  </si>
  <si>
    <t>-1323009014</t>
  </si>
  <si>
    <t>13</t>
  </si>
  <si>
    <t>5922632149</t>
  </si>
  <si>
    <t>Železobetónová zákrytová doska DN1700/200, s otvorom DN600 a liat. Poklopom D400</t>
  </si>
  <si>
    <t>ks</t>
  </si>
  <si>
    <t>1382050530</t>
  </si>
  <si>
    <t>14</t>
  </si>
  <si>
    <t>5922465780</t>
  </si>
  <si>
    <t>Skruž výšky 500 mm TBS-Q.1 100/50/9, rozmer 1000/500/90 mm, sila steny 90 mm-betónový prefabrikát</t>
  </si>
  <si>
    <t>-216984232</t>
  </si>
  <si>
    <t>Komunikácie</t>
  </si>
  <si>
    <t>15</t>
  </si>
  <si>
    <t>564231112</t>
  </si>
  <si>
    <t>Podklad alebo podsyp zo štrkopiesku s rozprestretím, vlhčením a zhutnením, po zhutnení hr. 110 mm</t>
  </si>
  <si>
    <t>-1606519237</t>
  </si>
  <si>
    <t>16</t>
  </si>
  <si>
    <t>564752111</t>
  </si>
  <si>
    <t>Podklad alebo kryt z kameniva hrubého drveného veľ. 32-63mm(vibr.štrk) po zhut.hr. 150 mm</t>
  </si>
  <si>
    <t>-1779300858</t>
  </si>
  <si>
    <t>17</t>
  </si>
  <si>
    <t>573312111</t>
  </si>
  <si>
    <t>Preliatie podkladu alebo krytu z kameniva asfaltom v množstve 3,00 kg/m2</t>
  </si>
  <si>
    <t>1937977433</t>
  </si>
  <si>
    <t>18</t>
  </si>
  <si>
    <t>577154231</t>
  </si>
  <si>
    <t>Asfaltový betón vrstva obrusná AC 11 O v pruhu š. do 3 m z nemodifik. asfaltu tr. II, po zhutnení hr. 60 mm</t>
  </si>
  <si>
    <t>-1950969181</t>
  </si>
  <si>
    <t>Rúrové vedenie</t>
  </si>
  <si>
    <t>19</t>
  </si>
  <si>
    <t>871314044</t>
  </si>
  <si>
    <t>Montáž kanalizačného PP potrubia korugovaného DN 150</t>
  </si>
  <si>
    <t>m</t>
  </si>
  <si>
    <t>1253980936</t>
  </si>
  <si>
    <t>2861420640</t>
  </si>
  <si>
    <t xml:space="preserve">Rúra X-Stream PP s hrdlom vrátane tesnenia SN 8, DN 150 L=6 m korugovaná pre gravitačnú kanalizáciu, WAVIN </t>
  </si>
  <si>
    <t>-423028553</t>
  </si>
  <si>
    <t>21</t>
  </si>
  <si>
    <t>871374050</t>
  </si>
  <si>
    <t>Montáž kanalizačného PP potrubia korugovaného DN 300</t>
  </si>
  <si>
    <t>953594409</t>
  </si>
  <si>
    <t>22</t>
  </si>
  <si>
    <t>2861420670</t>
  </si>
  <si>
    <t xml:space="preserve">Rúra X-Stream PP s hrdlom vrátane tesnenia SN 8, DN 300 L=6 m korugovaná pre gravitačnú kanalizáciu, WAVIN </t>
  </si>
  <si>
    <t>1827231071</t>
  </si>
  <si>
    <t>23</t>
  </si>
  <si>
    <t>877314240</t>
  </si>
  <si>
    <t>Montáž kanalizačného PP prechodu korugovaného DN 150</t>
  </si>
  <si>
    <t>2045354288</t>
  </si>
  <si>
    <t>24</t>
  </si>
  <si>
    <t>2865403840</t>
  </si>
  <si>
    <t>Prechodka KG/X-Stream PP, DN 150/110 korugovaná pre gravitačnú kanalizáciu, WAVIN</t>
  </si>
  <si>
    <t>-658065475</t>
  </si>
  <si>
    <t>25</t>
  </si>
  <si>
    <t>877374146</t>
  </si>
  <si>
    <t>Montáž kanalizačného PP kolena korugovaného DN 300</t>
  </si>
  <si>
    <t>-1334843804</t>
  </si>
  <si>
    <t>26</t>
  </si>
  <si>
    <t>2865402890</t>
  </si>
  <si>
    <t xml:space="preserve">Koleno X-Stream PP, DN 300x90° korugované pre gravitačnú kanalizáciu, WAVIN </t>
  </si>
  <si>
    <t>-598568269</t>
  </si>
  <si>
    <t>27</t>
  </si>
  <si>
    <t>877374172</t>
  </si>
  <si>
    <t>Montáž kanalizačnej PP odbočky korugovanej DN 300</t>
  </si>
  <si>
    <t>-898972399</t>
  </si>
  <si>
    <t>28</t>
  </si>
  <si>
    <t>2865403160</t>
  </si>
  <si>
    <t>Odbočka 90° redukovaná X-Stream PP, DN 300/150 korugovaná pre gravitačnú kanalizáciu, WAVIN</t>
  </si>
  <si>
    <t>-1063717061</t>
  </si>
  <si>
    <t>29</t>
  </si>
  <si>
    <t>895941111</t>
  </si>
  <si>
    <t>Zriadenie kanalizačného vpustu uličného z betónových dielcov typ UV-50, UVB-50</t>
  </si>
  <si>
    <t>1400685857</t>
  </si>
  <si>
    <t>30</t>
  </si>
  <si>
    <t>5923002091</t>
  </si>
  <si>
    <t>Bodový uličný vpust BGZ-S NW 300, vrchný diel, rozmer 300x300x560 mm, betónový, HYDRO BG</t>
  </si>
  <si>
    <t>-2016557327</t>
  </si>
  <si>
    <t>31</t>
  </si>
  <si>
    <t>5923001323</t>
  </si>
  <si>
    <t>Liatinový rošt, lxšxhr 300x300x25 mm, trieda D 400, pre 2-dielny bodový uličný vpust BGZ-S NW 200, HYDRO BG</t>
  </si>
  <si>
    <t>-1252153169</t>
  </si>
  <si>
    <t>32</t>
  </si>
  <si>
    <t>5923001312</t>
  </si>
  <si>
    <t>Kalový kôš k bodovým uličným vpustom BGZ S NW 400, sklolaminát biely, HYDRO BG</t>
  </si>
  <si>
    <t>1822539227</t>
  </si>
  <si>
    <t>33</t>
  </si>
  <si>
    <t>899623141</t>
  </si>
  <si>
    <t xml:space="preserve">Obetónovanie potrubia alebo muriva stôk betónom prostým tr. C 12/15 v otvorenom výkope </t>
  </si>
  <si>
    <t>2071396392</t>
  </si>
  <si>
    <t>Ostatné konštrukcie a práce-búranie</t>
  </si>
  <si>
    <t>34</t>
  </si>
  <si>
    <t>917762112</t>
  </si>
  <si>
    <t>Osadenie chodník. obrubníka betónového ležatého do lôžka z betónu prosteho tr. C 16/20 s bočnou oporou</t>
  </si>
  <si>
    <t>2093141990</t>
  </si>
  <si>
    <t>49</t>
  </si>
  <si>
    <t>5922903060</t>
  </si>
  <si>
    <t>Obrubník betónový cestný 100/25/15 cm, sivá</t>
  </si>
  <si>
    <t>452206266</t>
  </si>
  <si>
    <t>36</t>
  </si>
  <si>
    <t>5921954410</t>
  </si>
  <si>
    <t>Obrubník cestný 100x20x15,5 cm, nábehový</t>
  </si>
  <si>
    <t>1489378684</t>
  </si>
  <si>
    <t>37</t>
  </si>
  <si>
    <t>918101112</t>
  </si>
  <si>
    <t>Lôžko pod obrubníky, krajníky alebo obruby z dlažob. kociek z betónu prostého tr. C 16/20</t>
  </si>
  <si>
    <t>1265068030</t>
  </si>
  <si>
    <t>38</t>
  </si>
  <si>
    <t>935111111</t>
  </si>
  <si>
    <t>Osadenie priekopového žľabu z betónových priekop. tvárnic šírky do 500 mm</t>
  </si>
  <si>
    <t>398453546</t>
  </si>
  <si>
    <t>39</t>
  </si>
  <si>
    <t>5922761500</t>
  </si>
  <si>
    <t>Tvárnica priekopová  TBM Q-300/30</t>
  </si>
  <si>
    <t>-650969716</t>
  </si>
  <si>
    <t>40</t>
  </si>
  <si>
    <t>966008111</t>
  </si>
  <si>
    <t>Búranie rúrového priepustu, z rúr DN do 300 mm,  -0,75300t</t>
  </si>
  <si>
    <t>948381638</t>
  </si>
  <si>
    <t>41</t>
  </si>
  <si>
    <t>979081111</t>
  </si>
  <si>
    <t>Odvoz sutiny a vybúraných hmôt na skládku do 1 km</t>
  </si>
  <si>
    <t>1311180969</t>
  </si>
  <si>
    <t>42</t>
  </si>
  <si>
    <t>979081121</t>
  </si>
  <si>
    <t>Odvoz sutiny a vybúraných hmôt na skládku za každý ďalší 1 km</t>
  </si>
  <si>
    <t>1495590475</t>
  </si>
  <si>
    <t>43</t>
  </si>
  <si>
    <t>979089012</t>
  </si>
  <si>
    <t>Poplatok za skladovanie - betón, tehly, dlaždice (17 01 ), ostatné</t>
  </si>
  <si>
    <t>1995489030</t>
  </si>
  <si>
    <t>99</t>
  </si>
  <si>
    <t>Presun hmôt HSV</t>
  </si>
  <si>
    <t>44</t>
  </si>
  <si>
    <t>998225111</t>
  </si>
  <si>
    <t>Presun hmôt pre pozemnú komunikáciu a letisko s krytom asfaltovým akejkoľvek dĺžky objektu</t>
  </si>
  <si>
    <t>-741361243</t>
  </si>
  <si>
    <t>Práce a dodávky M</t>
  </si>
  <si>
    <t>21-M</t>
  </si>
  <si>
    <t>Elektromontáže</t>
  </si>
  <si>
    <t>45</t>
  </si>
  <si>
    <t>210962069</t>
  </si>
  <si>
    <t>Demontáž drevených stlpov dvojitých  do 10 m</t>
  </si>
  <si>
    <t>64</t>
  </si>
  <si>
    <t>1988366260</t>
  </si>
  <si>
    <t>22-M</t>
  </si>
  <si>
    <t>Montáže oznam. a zabezp. zariadení</t>
  </si>
  <si>
    <t>46</t>
  </si>
  <si>
    <t>220010001</t>
  </si>
  <si>
    <t>Stožiar J jednoduchý, dĺžky 6-8 m,impregnovaný,nepätk ovaný bez výstroje a zemných prác na rovine</t>
  </si>
  <si>
    <t>1327827498</t>
  </si>
  <si>
    <t>47</t>
  </si>
  <si>
    <t>220010716</t>
  </si>
  <si>
    <t>Príchytka pre D stožiar/ďalšia/, zhotovenie príchytky kotvy alebo vzpery a impregnácia</t>
  </si>
  <si>
    <t>-617959465</t>
  </si>
  <si>
    <t>46-M</t>
  </si>
  <si>
    <t>Zemné práce vykonávané pri externých montážnych prácach</t>
  </si>
  <si>
    <t>48</t>
  </si>
  <si>
    <t>460070223</t>
  </si>
  <si>
    <t>Jama pre rozhlasový stožiar, zásyp a zhutnenie v zemine triedy 3</t>
  </si>
  <si>
    <t>420336308</t>
  </si>
  <si>
    <t xml:space="preserve">021 - SO 01 Chodník - vjazdy  úsek č.2 nový + rekonštrukcia </t>
  </si>
  <si>
    <t>122201101</t>
  </si>
  <si>
    <t>Odkopávka a prekopávka nezapažená v hornine 3, do 100 m3</t>
  </si>
  <si>
    <t>1550059944</t>
  </si>
  <si>
    <t>122201109</t>
  </si>
  <si>
    <t>Odkopávky a prekopávky nezapažené. Príplatok k cenám za lepivosť horniny 3</t>
  </si>
  <si>
    <t>-469306280</t>
  </si>
  <si>
    <t>162201102</t>
  </si>
  <si>
    <t>Vodorovné premiestnenie výkopku z horniny 1-4 nad 20-50m</t>
  </si>
  <si>
    <t>1325899006</t>
  </si>
  <si>
    <t>-331837162</t>
  </si>
  <si>
    <t>-916718246</t>
  </si>
  <si>
    <t>-981545824</t>
  </si>
  <si>
    <t>919735111</t>
  </si>
  <si>
    <t>Rezanie existujúceho asfaltového krytu alebo podkladu hĺbky do 50 mm</t>
  </si>
  <si>
    <t>-90709643</t>
  </si>
  <si>
    <t xml:space="preserve">04 - SO 01 Chodník - úsek č.4 rekonštrukcia </t>
  </si>
  <si>
    <t>-1056448689</t>
  </si>
  <si>
    <t>-2065255903</t>
  </si>
  <si>
    <t>-1458226461</t>
  </si>
  <si>
    <t>1917011876</t>
  </si>
  <si>
    <t>Železobetónová zákrytová doska DN2000/200, s otvorom DN600 a liat. Poklopom D400</t>
  </si>
  <si>
    <t>1663049760</t>
  </si>
  <si>
    <t>-1244299804</t>
  </si>
  <si>
    <t>-1987703535</t>
  </si>
  <si>
    <t>-996505342</t>
  </si>
  <si>
    <t>-591970298</t>
  </si>
  <si>
    <t>36500065</t>
  </si>
  <si>
    <t>1080565036</t>
  </si>
  <si>
    <t>1889187</t>
  </si>
  <si>
    <t>253117304</t>
  </si>
  <si>
    <t>963533916</t>
  </si>
  <si>
    <t>-1881984223</t>
  </si>
  <si>
    <t>1945986104</t>
  </si>
  <si>
    <t>-787238401</t>
  </si>
  <si>
    <t>-40520294</t>
  </si>
  <si>
    <t>-737136460</t>
  </si>
  <si>
    <t>-1954169910</t>
  </si>
  <si>
    <t>-1963254072</t>
  </si>
  <si>
    <t>1093831989</t>
  </si>
  <si>
    <t>5921954520</t>
  </si>
  <si>
    <t>Premac obrubník cestný bez skosenia, rovný, 100x26x15 cm</t>
  </si>
  <si>
    <t>1299742919</t>
  </si>
  <si>
    <t>519082135</t>
  </si>
  <si>
    <t>-1800510090</t>
  </si>
  <si>
    <t>35</t>
  </si>
  <si>
    <t>-71282376</t>
  </si>
  <si>
    <t>-1385574209</t>
  </si>
  <si>
    <t>762385063</t>
  </si>
  <si>
    <t xml:space="preserve">041 - SO 01 Chodník - vjazdy  úsek č.4 rekonštrukcia </t>
  </si>
  <si>
    <t>-602377259</t>
  </si>
  <si>
    <t>1789964850</t>
  </si>
  <si>
    <t>2066294918</t>
  </si>
  <si>
    <t>564221112</t>
  </si>
  <si>
    <t>Podklad alebo podsyp zo štrkopiesku s rozprestretím, vlhčením a zhutnením, po zhutnení hr.60-110 mm</t>
  </si>
  <si>
    <t>-1790933838</t>
  </si>
  <si>
    <t>-2024147671</t>
  </si>
  <si>
    <t>SEMMELROCK Obrubník betónový cestný 100/25/15 cm, sivá</t>
  </si>
  <si>
    <t>1560322027</t>
  </si>
  <si>
    <t>317115135</t>
  </si>
  <si>
    <t>-794016410</t>
  </si>
  <si>
    <t xml:space="preserve">06 - SO 01 Chodník - úsek č. 6 novy </t>
  </si>
  <si>
    <t>-1313260708</t>
  </si>
  <si>
    <t>-138630175</t>
  </si>
  <si>
    <t>1683613337</t>
  </si>
  <si>
    <t>-1046347328</t>
  </si>
  <si>
    <t>374710778</t>
  </si>
  <si>
    <t>-1991632595</t>
  </si>
  <si>
    <t>-97533388</t>
  </si>
  <si>
    <t>849798995</t>
  </si>
  <si>
    <t>-2100608676</t>
  </si>
  <si>
    <t>1144876982</t>
  </si>
  <si>
    <t>1395414592</t>
  </si>
  <si>
    <t>-58005050</t>
  </si>
  <si>
    <t>2033764355</t>
  </si>
  <si>
    <t>1718854655</t>
  </si>
  <si>
    <t>1771001175</t>
  </si>
  <si>
    <t>1436283596</t>
  </si>
  <si>
    <t>-1008751793</t>
  </si>
  <si>
    <t>1065251327</t>
  </si>
  <si>
    <t>-667877942</t>
  </si>
  <si>
    <t>-401696288</t>
  </si>
  <si>
    <t>-1901182501</t>
  </si>
  <si>
    <t>-41317544</t>
  </si>
  <si>
    <t>647552326</t>
  </si>
  <si>
    <t xml:space="preserve">061 - SO 01 Chodník - vjazdy úsek č. 6 novy </t>
  </si>
  <si>
    <t>254157032</t>
  </si>
  <si>
    <t>1908207673</t>
  </si>
  <si>
    <t>489758006</t>
  </si>
  <si>
    <t>724563137</t>
  </si>
  <si>
    <t>5922903070</t>
  </si>
  <si>
    <t>Obrubník betónový cestný 25/25/15 cm, sivá</t>
  </si>
  <si>
    <t>1127379146</t>
  </si>
  <si>
    <t>-519107209</t>
  </si>
  <si>
    <t>1768530711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</si>
</sst>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topLeftCell="A52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223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7" t="s">
        <v>12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E5" s="204" t="s">
        <v>13</v>
      </c>
      <c r="BS5" s="14" t="s">
        <v>6</v>
      </c>
    </row>
    <row r="6" spans="1:74" s="1" customFormat="1" ht="37" customHeight="1">
      <c r="B6" s="17"/>
      <c r="D6" s="23" t="s">
        <v>14</v>
      </c>
      <c r="K6" s="209" t="s">
        <v>15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E6" s="20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05"/>
      <c r="BS8" s="14" t="s">
        <v>6</v>
      </c>
    </row>
    <row r="9" spans="1:74" s="1" customFormat="1" ht="14.4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5"/>
      <c r="BS10" s="14" t="s">
        <v>6</v>
      </c>
    </row>
    <row r="11" spans="1:74" s="1" customFormat="1" ht="18.5" customHeight="1">
      <c r="B11" s="17"/>
      <c r="E11" s="22" t="s">
        <v>24</v>
      </c>
      <c r="AK11" s="24" t="s">
        <v>25</v>
      </c>
      <c r="AN11" s="22" t="s">
        <v>1</v>
      </c>
      <c r="AR11" s="17"/>
      <c r="BE11" s="205"/>
      <c r="BS11" s="14" t="s">
        <v>6</v>
      </c>
    </row>
    <row r="12" spans="1:74" s="1" customFormat="1" ht="7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5"/>
      <c r="BS13" s="14" t="s">
        <v>6</v>
      </c>
    </row>
    <row r="14" spans="1:74" ht="12.5">
      <c r="B14" s="17"/>
      <c r="E14" s="210" t="s">
        <v>27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" t="s">
        <v>25</v>
      </c>
      <c r="AN14" s="26" t="s">
        <v>27</v>
      </c>
      <c r="AR14" s="17"/>
      <c r="BE14" s="205"/>
      <c r="BS14" s="14" t="s">
        <v>6</v>
      </c>
    </row>
    <row r="15" spans="1:74" s="1" customFormat="1" ht="7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5"/>
      <c r="BS16" s="14" t="s">
        <v>3</v>
      </c>
    </row>
    <row r="17" spans="1:71" s="1" customFormat="1" ht="18.5" customHeight="1">
      <c r="B17" s="17"/>
      <c r="E17" s="22" t="s">
        <v>29</v>
      </c>
      <c r="AK17" s="24" t="s">
        <v>25</v>
      </c>
      <c r="AN17" s="22" t="s">
        <v>1</v>
      </c>
      <c r="AR17" s="17"/>
      <c r="BE17" s="205"/>
      <c r="BS17" s="14" t="s">
        <v>30</v>
      </c>
    </row>
    <row r="18" spans="1:71" s="1" customFormat="1" ht="7" customHeight="1">
      <c r="B18" s="17"/>
      <c r="AR18" s="17"/>
      <c r="BE18" s="205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05"/>
      <c r="BS19" s="14" t="s">
        <v>31</v>
      </c>
    </row>
    <row r="20" spans="1:71" s="1" customFormat="1" ht="18.5" customHeight="1">
      <c r="B20" s="17"/>
      <c r="E20" s="22" t="s">
        <v>29</v>
      </c>
      <c r="AK20" s="24" t="s">
        <v>25</v>
      </c>
      <c r="AN20" s="22" t="s">
        <v>1</v>
      </c>
      <c r="AR20" s="17"/>
      <c r="BE20" s="205"/>
      <c r="BS20" s="14" t="s">
        <v>30</v>
      </c>
    </row>
    <row r="21" spans="1:71" s="1" customFormat="1" ht="7" customHeight="1">
      <c r="B21" s="17"/>
      <c r="AR21" s="17"/>
      <c r="BE21" s="205"/>
    </row>
    <row r="22" spans="1:71" s="1" customFormat="1" ht="12" customHeight="1">
      <c r="B22" s="17"/>
      <c r="D22" s="24" t="s">
        <v>33</v>
      </c>
      <c r="AR22" s="17"/>
      <c r="BE22" s="205"/>
    </row>
    <row r="23" spans="1:71" s="1" customFormat="1" ht="16.5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205"/>
    </row>
    <row r="24" spans="1:71" s="1" customFormat="1" ht="7" customHeight="1">
      <c r="B24" s="17"/>
      <c r="AR24" s="17"/>
      <c r="BE24" s="205"/>
    </row>
    <row r="25" spans="1:71" s="1" customFormat="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3">
        <f>ROUND(AG94,2)</f>
        <v>0</v>
      </c>
      <c r="AL26" s="214"/>
      <c r="AM26" s="214"/>
      <c r="AN26" s="214"/>
      <c r="AO26" s="214"/>
      <c r="AP26" s="29"/>
      <c r="AQ26" s="29"/>
      <c r="AR26" s="30"/>
      <c r="BE26" s="205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35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36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37</v>
      </c>
      <c r="AL28" s="215"/>
      <c r="AM28" s="215"/>
      <c r="AN28" s="215"/>
      <c r="AO28" s="215"/>
      <c r="AP28" s="29"/>
      <c r="AQ28" s="29"/>
      <c r="AR28" s="30"/>
      <c r="BE28" s="205"/>
    </row>
    <row r="29" spans="1:71" s="3" customFormat="1" ht="14.4" customHeight="1">
      <c r="B29" s="34"/>
      <c r="D29" s="24" t="s">
        <v>38</v>
      </c>
      <c r="F29" s="24" t="s">
        <v>39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4"/>
      <c r="BE29" s="206"/>
    </row>
    <row r="30" spans="1:71" s="3" customFormat="1" ht="14.4" customHeight="1">
      <c r="B30" s="34"/>
      <c r="F30" s="24" t="s">
        <v>40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4"/>
      <c r="BE30" s="206"/>
    </row>
    <row r="31" spans="1:71" s="3" customFormat="1" ht="14.4" hidden="1" customHeight="1">
      <c r="B31" s="34"/>
      <c r="F31" s="24" t="s">
        <v>41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  <c r="BE31" s="206"/>
    </row>
    <row r="32" spans="1:71" s="3" customFormat="1" ht="14.4" hidden="1" customHeight="1">
      <c r="B32" s="34"/>
      <c r="F32" s="24" t="s">
        <v>42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  <c r="BE32" s="206"/>
    </row>
    <row r="33" spans="1:57" s="3" customFormat="1" ht="14.4" hidden="1" customHeight="1">
      <c r="B33" s="34"/>
      <c r="F33" s="24" t="s">
        <v>43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4"/>
      <c r="BE33" s="206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22" t="s">
        <v>46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19">
        <f>SUM(AK26:AK33)</f>
        <v>0</v>
      </c>
      <c r="AL35" s="220"/>
      <c r="AM35" s="220"/>
      <c r="AN35" s="220"/>
      <c r="AO35" s="221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0">
      <c r="B50" s="17"/>
      <c r="AR50" s="17"/>
    </row>
    <row r="51" spans="1:57" ht="10">
      <c r="B51" s="17"/>
      <c r="AR51" s="17"/>
    </row>
    <row r="52" spans="1:57" ht="10">
      <c r="B52" s="17"/>
      <c r="AR52" s="17"/>
    </row>
    <row r="53" spans="1:57" ht="10">
      <c r="B53" s="17"/>
      <c r="AR53" s="17"/>
    </row>
    <row r="54" spans="1:57" ht="10">
      <c r="B54" s="17"/>
      <c r="AR54" s="17"/>
    </row>
    <row r="55" spans="1:57" ht="10">
      <c r="B55" s="17"/>
      <c r="AR55" s="17"/>
    </row>
    <row r="56" spans="1:57" ht="10">
      <c r="B56" s="17"/>
      <c r="AR56" s="17"/>
    </row>
    <row r="57" spans="1:57" ht="10">
      <c r="B57" s="17"/>
      <c r="AR57" s="17"/>
    </row>
    <row r="58" spans="1:57" ht="10">
      <c r="B58" s="17"/>
      <c r="AR58" s="17"/>
    </row>
    <row r="59" spans="1:57" ht="10">
      <c r="B59" s="17"/>
      <c r="AR59" s="17"/>
    </row>
    <row r="60" spans="1:57" s="2" customFormat="1" ht="12.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0">
      <c r="B61" s="17"/>
      <c r="AR61" s="17"/>
    </row>
    <row r="62" spans="1:57" ht="10">
      <c r="B62" s="17"/>
      <c r="AR62" s="17"/>
    </row>
    <row r="63" spans="1:57" ht="10">
      <c r="B63" s="17"/>
      <c r="AR63" s="17"/>
    </row>
    <row r="64" spans="1:57" s="2" customFormat="1" ht="13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0">
      <c r="B65" s="17"/>
      <c r="AR65" s="17"/>
    </row>
    <row r="66" spans="1:57" ht="10">
      <c r="B66" s="17"/>
      <c r="AR66" s="17"/>
    </row>
    <row r="67" spans="1:57" ht="10">
      <c r="B67" s="17"/>
      <c r="AR67" s="17"/>
    </row>
    <row r="68" spans="1:57" ht="10">
      <c r="B68" s="17"/>
      <c r="AR68" s="17"/>
    </row>
    <row r="69" spans="1:57" ht="10">
      <c r="B69" s="17"/>
      <c r="AR69" s="17"/>
    </row>
    <row r="70" spans="1:57" ht="10">
      <c r="B70" s="17"/>
      <c r="AR70" s="17"/>
    </row>
    <row r="71" spans="1:57" ht="10">
      <c r="B71" s="17"/>
      <c r="AR71" s="17"/>
    </row>
    <row r="72" spans="1:57" ht="10">
      <c r="B72" s="17"/>
      <c r="AR72" s="17"/>
    </row>
    <row r="73" spans="1:57" ht="10">
      <c r="B73" s="17"/>
      <c r="AR73" s="17"/>
    </row>
    <row r="74" spans="1:57" ht="10">
      <c r="B74" s="17"/>
      <c r="AR74" s="17"/>
    </row>
    <row r="75" spans="1:57" s="2" customFormat="1" ht="12.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0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13601-3</v>
      </c>
      <c r="AR84" s="48"/>
    </row>
    <row r="85" spans="1:91" s="5" customFormat="1" ht="37" customHeight="1">
      <c r="B85" s="49"/>
      <c r="C85" s="50" t="s">
        <v>14</v>
      </c>
      <c r="L85" s="185" t="str">
        <f>K6</f>
        <v>Zvýšenie kvality a bezpečnosti verejných priestranstiev Parchovany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9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Parchovany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7" t="str">
        <f>IF(AN8= "","",AN8)</f>
        <v>3. 3. 2021</v>
      </c>
      <c r="AN87" s="187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Parchovany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8" t="str">
        <f>IF(E17="","",E17)</f>
        <v xml:space="preserve"> </v>
      </c>
      <c r="AN89" s="189"/>
      <c r="AO89" s="189"/>
      <c r="AP89" s="189"/>
      <c r="AQ89" s="29"/>
      <c r="AR89" s="30"/>
      <c r="AS89" s="190" t="s">
        <v>54</v>
      </c>
      <c r="AT89" s="19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4" t="s">
        <v>55</v>
      </c>
      <c r="D92" s="195"/>
      <c r="E92" s="195"/>
      <c r="F92" s="195"/>
      <c r="G92" s="195"/>
      <c r="H92" s="57"/>
      <c r="I92" s="197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57</v>
      </c>
      <c r="AH92" s="195"/>
      <c r="AI92" s="195"/>
      <c r="AJ92" s="195"/>
      <c r="AK92" s="195"/>
      <c r="AL92" s="195"/>
      <c r="AM92" s="195"/>
      <c r="AN92" s="197" t="s">
        <v>58</v>
      </c>
      <c r="AO92" s="195"/>
      <c r="AP92" s="19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ROUND(SUM(AG95:AG100),2)</f>
        <v>0</v>
      </c>
      <c r="AH94" s="202"/>
      <c r="AI94" s="202"/>
      <c r="AJ94" s="202"/>
      <c r="AK94" s="202"/>
      <c r="AL94" s="202"/>
      <c r="AM94" s="202"/>
      <c r="AN94" s="203">
        <f t="shared" ref="AN94:AN100" si="0">SUM(AG94,AT94)</f>
        <v>0</v>
      </c>
      <c r="AO94" s="203"/>
      <c r="AP94" s="203"/>
      <c r="AQ94" s="69" t="s">
        <v>1</v>
      </c>
      <c r="AR94" s="65"/>
      <c r="AS94" s="70">
        <f>ROUND(SUM(AS95:AS100),2)</f>
        <v>0</v>
      </c>
      <c r="AT94" s="71">
        <f t="shared" ref="AT94:AT100" si="1">ROUND(SUM(AV94:AW94),2)</f>
        <v>0</v>
      </c>
      <c r="AU94" s="72">
        <f>ROUND(SUM(AU95:AU100),5)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ROUND(SUM(AZ95:AZ100),2)</f>
        <v>0</v>
      </c>
      <c r="BA94" s="71">
        <f>ROUND(SUM(BA95:BA100),2)</f>
        <v>0</v>
      </c>
      <c r="BB94" s="71">
        <f>ROUND(SUM(BB95:BB100),2)</f>
        <v>0</v>
      </c>
      <c r="BC94" s="71">
        <f>ROUND(SUM(BC95:BC100),2)</f>
        <v>0</v>
      </c>
      <c r="BD94" s="73">
        <f>ROUND(SUM(BD95:BD100),2)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24.75" customHeight="1">
      <c r="A95" s="76" t="s">
        <v>78</v>
      </c>
      <c r="B95" s="77"/>
      <c r="C95" s="78"/>
      <c r="D95" s="199" t="s">
        <v>79</v>
      </c>
      <c r="E95" s="199"/>
      <c r="F95" s="199"/>
      <c r="G95" s="199"/>
      <c r="H95" s="199"/>
      <c r="I95" s="79"/>
      <c r="J95" s="199" t="s">
        <v>80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200">
        <f>'02 - SO 01 Chodník - úsek...'!J32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80" t="s">
        <v>81</v>
      </c>
      <c r="AR95" s="77"/>
      <c r="AS95" s="81">
        <v>0</v>
      </c>
      <c r="AT95" s="82">
        <f t="shared" si="1"/>
        <v>0</v>
      </c>
      <c r="AU95" s="83">
        <f>'02 - SO 01 Chodník - úsek...'!P137</f>
        <v>0</v>
      </c>
      <c r="AV95" s="82">
        <f>'02 - SO 01 Chodník - úsek...'!J35</f>
        <v>0</v>
      </c>
      <c r="AW95" s="82">
        <f>'02 - SO 01 Chodník - úsek...'!J36</f>
        <v>0</v>
      </c>
      <c r="AX95" s="82">
        <f>'02 - SO 01 Chodník - úsek...'!J37</f>
        <v>0</v>
      </c>
      <c r="AY95" s="82">
        <f>'02 - SO 01 Chodník - úsek...'!J38</f>
        <v>0</v>
      </c>
      <c r="AZ95" s="82">
        <f>'02 - SO 01 Chodník - úsek...'!F35</f>
        <v>0</v>
      </c>
      <c r="BA95" s="82">
        <f>'02 - SO 01 Chodník - úsek...'!F36</f>
        <v>0</v>
      </c>
      <c r="BB95" s="82">
        <f>'02 - SO 01 Chodník - úsek...'!F37</f>
        <v>0</v>
      </c>
      <c r="BC95" s="82">
        <f>'02 - SO 01 Chodník - úsek...'!F38</f>
        <v>0</v>
      </c>
      <c r="BD95" s="84">
        <f>'02 - SO 01 Chodník - úsek...'!F39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74</v>
      </c>
    </row>
    <row r="96" spans="1:91" s="7" customFormat="1" ht="24.75" customHeight="1">
      <c r="A96" s="76" t="s">
        <v>78</v>
      </c>
      <c r="B96" s="77"/>
      <c r="C96" s="78"/>
      <c r="D96" s="199" t="s">
        <v>84</v>
      </c>
      <c r="E96" s="199"/>
      <c r="F96" s="199"/>
      <c r="G96" s="199"/>
      <c r="H96" s="199"/>
      <c r="I96" s="79"/>
      <c r="J96" s="199" t="s">
        <v>85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>
        <f>'021 - SO 01 Chodník - vja...'!J32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0" t="s">
        <v>81</v>
      </c>
      <c r="AR96" s="77"/>
      <c r="AS96" s="81">
        <v>0</v>
      </c>
      <c r="AT96" s="82">
        <f t="shared" si="1"/>
        <v>0</v>
      </c>
      <c r="AU96" s="83">
        <f>'021 - SO 01 Chodník - vja...'!P131</f>
        <v>0</v>
      </c>
      <c r="AV96" s="82">
        <f>'021 - SO 01 Chodník - vja...'!J35</f>
        <v>0</v>
      </c>
      <c r="AW96" s="82">
        <f>'021 - SO 01 Chodník - vja...'!J36</f>
        <v>0</v>
      </c>
      <c r="AX96" s="82">
        <f>'021 - SO 01 Chodník - vja...'!J37</f>
        <v>0</v>
      </c>
      <c r="AY96" s="82">
        <f>'021 - SO 01 Chodník - vja...'!J38</f>
        <v>0</v>
      </c>
      <c r="AZ96" s="82">
        <f>'021 - SO 01 Chodník - vja...'!F35</f>
        <v>0</v>
      </c>
      <c r="BA96" s="82">
        <f>'021 - SO 01 Chodník - vja...'!F36</f>
        <v>0</v>
      </c>
      <c r="BB96" s="82">
        <f>'021 - SO 01 Chodník - vja...'!F37</f>
        <v>0</v>
      </c>
      <c r="BC96" s="82">
        <f>'021 - SO 01 Chodník - vja...'!F38</f>
        <v>0</v>
      </c>
      <c r="BD96" s="84">
        <f>'021 - SO 01 Chodník - vja...'!F39</f>
        <v>0</v>
      </c>
      <c r="BT96" s="85" t="s">
        <v>82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74</v>
      </c>
    </row>
    <row r="97" spans="1:91" s="7" customFormat="1" ht="24.75" customHeight="1">
      <c r="A97" s="76" t="s">
        <v>78</v>
      </c>
      <c r="B97" s="77"/>
      <c r="C97" s="78"/>
      <c r="D97" s="199" t="s">
        <v>87</v>
      </c>
      <c r="E97" s="199"/>
      <c r="F97" s="199"/>
      <c r="G97" s="199"/>
      <c r="H97" s="199"/>
      <c r="I97" s="79"/>
      <c r="J97" s="199" t="s">
        <v>88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200">
        <f>'04 - SO 01 Chodník - úsek...'!J32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0" t="s">
        <v>81</v>
      </c>
      <c r="AR97" s="77"/>
      <c r="AS97" s="81">
        <v>0</v>
      </c>
      <c r="AT97" s="82">
        <f t="shared" si="1"/>
        <v>0</v>
      </c>
      <c r="AU97" s="83">
        <f>'04 - SO 01 Chodník - úsek...'!P133</f>
        <v>0</v>
      </c>
      <c r="AV97" s="82">
        <f>'04 - SO 01 Chodník - úsek...'!J35</f>
        <v>0</v>
      </c>
      <c r="AW97" s="82">
        <f>'04 - SO 01 Chodník - úsek...'!J36</f>
        <v>0</v>
      </c>
      <c r="AX97" s="82">
        <f>'04 - SO 01 Chodník - úsek...'!J37</f>
        <v>0</v>
      </c>
      <c r="AY97" s="82">
        <f>'04 - SO 01 Chodník - úsek...'!J38</f>
        <v>0</v>
      </c>
      <c r="AZ97" s="82">
        <f>'04 - SO 01 Chodník - úsek...'!F35</f>
        <v>0</v>
      </c>
      <c r="BA97" s="82">
        <f>'04 - SO 01 Chodník - úsek...'!F36</f>
        <v>0</v>
      </c>
      <c r="BB97" s="82">
        <f>'04 - SO 01 Chodník - úsek...'!F37</f>
        <v>0</v>
      </c>
      <c r="BC97" s="82">
        <f>'04 - SO 01 Chodník - úsek...'!F38</f>
        <v>0</v>
      </c>
      <c r="BD97" s="84">
        <f>'04 - SO 01 Chodník - úsek...'!F39</f>
        <v>0</v>
      </c>
      <c r="BT97" s="85" t="s">
        <v>82</v>
      </c>
      <c r="BV97" s="85" t="s">
        <v>76</v>
      </c>
      <c r="BW97" s="85" t="s">
        <v>89</v>
      </c>
      <c r="BX97" s="85" t="s">
        <v>4</v>
      </c>
      <c r="CL97" s="85" t="s">
        <v>1</v>
      </c>
      <c r="CM97" s="85" t="s">
        <v>74</v>
      </c>
    </row>
    <row r="98" spans="1:91" s="7" customFormat="1" ht="24.75" customHeight="1">
      <c r="A98" s="76" t="s">
        <v>78</v>
      </c>
      <c r="B98" s="77"/>
      <c r="C98" s="78"/>
      <c r="D98" s="199" t="s">
        <v>90</v>
      </c>
      <c r="E98" s="199"/>
      <c r="F98" s="199"/>
      <c r="G98" s="199"/>
      <c r="H98" s="199"/>
      <c r="I98" s="79"/>
      <c r="J98" s="199" t="s">
        <v>91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'041 - SO 01 Chodník - vja...'!J32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0" t="s">
        <v>81</v>
      </c>
      <c r="AR98" s="77"/>
      <c r="AS98" s="81">
        <v>0</v>
      </c>
      <c r="AT98" s="82">
        <f t="shared" si="1"/>
        <v>0</v>
      </c>
      <c r="AU98" s="83">
        <f>'041 - SO 01 Chodník - vja...'!P131</f>
        <v>0</v>
      </c>
      <c r="AV98" s="82">
        <f>'041 - SO 01 Chodník - vja...'!J35</f>
        <v>0</v>
      </c>
      <c r="AW98" s="82">
        <f>'041 - SO 01 Chodník - vja...'!J36</f>
        <v>0</v>
      </c>
      <c r="AX98" s="82">
        <f>'041 - SO 01 Chodník - vja...'!J37</f>
        <v>0</v>
      </c>
      <c r="AY98" s="82">
        <f>'041 - SO 01 Chodník - vja...'!J38</f>
        <v>0</v>
      </c>
      <c r="AZ98" s="82">
        <f>'041 - SO 01 Chodník - vja...'!F35</f>
        <v>0</v>
      </c>
      <c r="BA98" s="82">
        <f>'041 - SO 01 Chodník - vja...'!F36</f>
        <v>0</v>
      </c>
      <c r="BB98" s="82">
        <f>'041 - SO 01 Chodník - vja...'!F37</f>
        <v>0</v>
      </c>
      <c r="BC98" s="82">
        <f>'041 - SO 01 Chodník - vja...'!F38</f>
        <v>0</v>
      </c>
      <c r="BD98" s="84">
        <f>'041 - SO 01 Chodník - vja...'!F39</f>
        <v>0</v>
      </c>
      <c r="BT98" s="85" t="s">
        <v>82</v>
      </c>
      <c r="BV98" s="85" t="s">
        <v>76</v>
      </c>
      <c r="BW98" s="85" t="s">
        <v>92</v>
      </c>
      <c r="BX98" s="85" t="s">
        <v>4</v>
      </c>
      <c r="CL98" s="85" t="s">
        <v>1</v>
      </c>
      <c r="CM98" s="85" t="s">
        <v>74</v>
      </c>
    </row>
    <row r="99" spans="1:91" s="7" customFormat="1" ht="16.5" customHeight="1">
      <c r="A99" s="76" t="s">
        <v>78</v>
      </c>
      <c r="B99" s="77"/>
      <c r="C99" s="78"/>
      <c r="D99" s="199" t="s">
        <v>93</v>
      </c>
      <c r="E99" s="199"/>
      <c r="F99" s="199"/>
      <c r="G99" s="199"/>
      <c r="H99" s="199"/>
      <c r="I99" s="79"/>
      <c r="J99" s="199" t="s">
        <v>94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200">
        <f>'06 - SO 01 Chodník - úsek...'!J32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0" t="s">
        <v>81</v>
      </c>
      <c r="AR99" s="77"/>
      <c r="AS99" s="81">
        <v>0</v>
      </c>
      <c r="AT99" s="82">
        <f t="shared" si="1"/>
        <v>0</v>
      </c>
      <c r="AU99" s="83">
        <f>'06 - SO 01 Chodník - úsek...'!P136</f>
        <v>0</v>
      </c>
      <c r="AV99" s="82">
        <f>'06 - SO 01 Chodník - úsek...'!J35</f>
        <v>0</v>
      </c>
      <c r="AW99" s="82">
        <f>'06 - SO 01 Chodník - úsek...'!J36</f>
        <v>0</v>
      </c>
      <c r="AX99" s="82">
        <f>'06 - SO 01 Chodník - úsek...'!J37</f>
        <v>0</v>
      </c>
      <c r="AY99" s="82">
        <f>'06 - SO 01 Chodník - úsek...'!J38</f>
        <v>0</v>
      </c>
      <c r="AZ99" s="82">
        <f>'06 - SO 01 Chodník - úsek...'!F35</f>
        <v>0</v>
      </c>
      <c r="BA99" s="82">
        <f>'06 - SO 01 Chodník - úsek...'!F36</f>
        <v>0</v>
      </c>
      <c r="BB99" s="82">
        <f>'06 - SO 01 Chodník - úsek...'!F37</f>
        <v>0</v>
      </c>
      <c r="BC99" s="82">
        <f>'06 - SO 01 Chodník - úsek...'!F38</f>
        <v>0</v>
      </c>
      <c r="BD99" s="84">
        <f>'06 - SO 01 Chodník - úsek...'!F39</f>
        <v>0</v>
      </c>
      <c r="BT99" s="85" t="s">
        <v>82</v>
      </c>
      <c r="BV99" s="85" t="s">
        <v>76</v>
      </c>
      <c r="BW99" s="85" t="s">
        <v>95</v>
      </c>
      <c r="BX99" s="85" t="s">
        <v>4</v>
      </c>
      <c r="CL99" s="85" t="s">
        <v>1</v>
      </c>
      <c r="CM99" s="85" t="s">
        <v>74</v>
      </c>
    </row>
    <row r="100" spans="1:91" s="7" customFormat="1" ht="24.75" customHeight="1">
      <c r="A100" s="76" t="s">
        <v>78</v>
      </c>
      <c r="B100" s="77"/>
      <c r="C100" s="78"/>
      <c r="D100" s="199" t="s">
        <v>96</v>
      </c>
      <c r="E100" s="199"/>
      <c r="F100" s="199"/>
      <c r="G100" s="199"/>
      <c r="H100" s="199"/>
      <c r="I100" s="79"/>
      <c r="J100" s="199" t="s">
        <v>97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200">
        <f>'061 - SO 01 Chodník - vja...'!J32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80" t="s">
        <v>81</v>
      </c>
      <c r="AR100" s="77"/>
      <c r="AS100" s="86">
        <v>0</v>
      </c>
      <c r="AT100" s="87">
        <f t="shared" si="1"/>
        <v>0</v>
      </c>
      <c r="AU100" s="88">
        <f>'061 - SO 01 Chodník - vja...'!P131</f>
        <v>0</v>
      </c>
      <c r="AV100" s="87">
        <f>'061 - SO 01 Chodník - vja...'!J35</f>
        <v>0</v>
      </c>
      <c r="AW100" s="87">
        <f>'061 - SO 01 Chodník - vja...'!J36</f>
        <v>0</v>
      </c>
      <c r="AX100" s="87">
        <f>'061 - SO 01 Chodník - vja...'!J37</f>
        <v>0</v>
      </c>
      <c r="AY100" s="87">
        <f>'061 - SO 01 Chodník - vja...'!J38</f>
        <v>0</v>
      </c>
      <c r="AZ100" s="87">
        <f>'061 - SO 01 Chodník - vja...'!F35</f>
        <v>0</v>
      </c>
      <c r="BA100" s="87">
        <f>'061 - SO 01 Chodník - vja...'!F36</f>
        <v>0</v>
      </c>
      <c r="BB100" s="87">
        <f>'061 - SO 01 Chodník - vja...'!F37</f>
        <v>0</v>
      </c>
      <c r="BC100" s="87">
        <f>'061 - SO 01 Chodník - vja...'!F38</f>
        <v>0</v>
      </c>
      <c r="BD100" s="89">
        <f>'061 - SO 01 Chodník - vja...'!F39</f>
        <v>0</v>
      </c>
      <c r="BT100" s="85" t="s">
        <v>82</v>
      </c>
      <c r="BV100" s="85" t="s">
        <v>76</v>
      </c>
      <c r="BW100" s="85" t="s">
        <v>98</v>
      </c>
      <c r="BX100" s="85" t="s">
        <v>4</v>
      </c>
      <c r="CL100" s="85" t="s">
        <v>1</v>
      </c>
      <c r="CM100" s="85" t="s">
        <v>74</v>
      </c>
    </row>
    <row r="101" spans="1:91" s="2" customFormat="1" ht="30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91" s="2" customFormat="1" ht="7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2 - SO 01 Chodník - úsek...'!C2" display="/" xr:uid="{00000000-0004-0000-0000-000000000000}"/>
    <hyperlink ref="A96" location="'021 - SO 01 Chodník - vja...'!C2" display="/" xr:uid="{00000000-0004-0000-0000-000001000000}"/>
    <hyperlink ref="A97" location="'04 - SO 01 Chodník - úsek...'!C2" display="/" xr:uid="{00000000-0004-0000-0000-000002000000}"/>
    <hyperlink ref="A98" location="'041 - SO 01 Chodník - vja...'!C2" display="/" xr:uid="{00000000-0004-0000-0000-000003000000}"/>
    <hyperlink ref="A99" location="'06 - SO 01 Chodník - úsek...'!C2" display="/" xr:uid="{00000000-0004-0000-0000-000004000000}"/>
    <hyperlink ref="A100" location="'061 - SO 01 Chodník - vja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7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83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101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J110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ROUND((SUM(BE110:BE117) + SUM(BE137:BE196)),  2)</f>
        <v>0</v>
      </c>
      <c r="G35" s="29"/>
      <c r="H35" s="29"/>
      <c r="I35" s="99">
        <v>0.2</v>
      </c>
      <c r="J35" s="98">
        <f>ROUND(((SUM(BE110:BE117) + SUM(BE137:BE196))*I35),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ROUND((SUM(BF110:BF117) + SUM(BF137:BF196)),  2)</f>
        <v>0</v>
      </c>
      <c r="G36" s="29"/>
      <c r="H36" s="29"/>
      <c r="I36" s="99">
        <v>0.2</v>
      </c>
      <c r="J36" s="98">
        <f>ROUND(((SUM(BF110:BF117) + SUM(BF137:BF196))*I36),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ROUND((SUM(BG110:BG117) + SUM(BG137:BG196)),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ROUND((SUM(BH110:BH117) + SUM(BH137:BH196)),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ROUND((SUM(BI110:BI117) + SUM(BI137:BI196)),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02 - SO 01 Chodník - úsek č.2 nový + rekonštrukcia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J138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J139</f>
        <v>0</v>
      </c>
      <c r="L98" s="115"/>
    </row>
    <row r="99" spans="1:65" s="10" customFormat="1" ht="19.899999999999999" customHeight="1">
      <c r="B99" s="115"/>
      <c r="D99" s="116" t="s">
        <v>111</v>
      </c>
      <c r="E99" s="117"/>
      <c r="F99" s="117"/>
      <c r="G99" s="117"/>
      <c r="H99" s="117"/>
      <c r="I99" s="117"/>
      <c r="J99" s="118">
        <f>J148</f>
        <v>0</v>
      </c>
      <c r="L99" s="115"/>
    </row>
    <row r="100" spans="1:65" s="10" customFormat="1" ht="19.899999999999999" customHeight="1">
      <c r="B100" s="115"/>
      <c r="D100" s="116" t="s">
        <v>112</v>
      </c>
      <c r="E100" s="117"/>
      <c r="F100" s="117"/>
      <c r="G100" s="117"/>
      <c r="H100" s="117"/>
      <c r="I100" s="117"/>
      <c r="J100" s="118">
        <f>J155</f>
        <v>0</v>
      </c>
      <c r="L100" s="115"/>
    </row>
    <row r="101" spans="1:65" s="10" customFormat="1" ht="19.899999999999999" customHeight="1">
      <c r="B101" s="115"/>
      <c r="D101" s="116" t="s">
        <v>113</v>
      </c>
      <c r="E101" s="117"/>
      <c r="F101" s="117"/>
      <c r="G101" s="117"/>
      <c r="H101" s="117"/>
      <c r="I101" s="117"/>
      <c r="J101" s="118">
        <f>J160</f>
        <v>0</v>
      </c>
      <c r="L101" s="115"/>
    </row>
    <row r="102" spans="1:65" s="10" customFormat="1" ht="19.899999999999999" customHeight="1">
      <c r="B102" s="115"/>
      <c r="D102" s="116" t="s">
        <v>114</v>
      </c>
      <c r="E102" s="117"/>
      <c r="F102" s="117"/>
      <c r="G102" s="117"/>
      <c r="H102" s="117"/>
      <c r="I102" s="117"/>
      <c r="J102" s="118">
        <f>J176</f>
        <v>0</v>
      </c>
      <c r="L102" s="115"/>
    </row>
    <row r="103" spans="1:65" s="10" customFormat="1" ht="19.899999999999999" customHeight="1">
      <c r="B103" s="115"/>
      <c r="D103" s="116" t="s">
        <v>115</v>
      </c>
      <c r="E103" s="117"/>
      <c r="F103" s="117"/>
      <c r="G103" s="117"/>
      <c r="H103" s="117"/>
      <c r="I103" s="117"/>
      <c r="J103" s="118">
        <f>J187</f>
        <v>0</v>
      </c>
      <c r="L103" s="115"/>
    </row>
    <row r="104" spans="1:65" s="9" customFormat="1" ht="25" customHeight="1">
      <c r="B104" s="111"/>
      <c r="D104" s="112" t="s">
        <v>116</v>
      </c>
      <c r="E104" s="113"/>
      <c r="F104" s="113"/>
      <c r="G104" s="113"/>
      <c r="H104" s="113"/>
      <c r="I104" s="113"/>
      <c r="J104" s="114">
        <f>J189</f>
        <v>0</v>
      </c>
      <c r="L104" s="111"/>
    </row>
    <row r="105" spans="1:65" s="10" customFormat="1" ht="19.899999999999999" customHeight="1">
      <c r="B105" s="115"/>
      <c r="D105" s="116" t="s">
        <v>117</v>
      </c>
      <c r="E105" s="117"/>
      <c r="F105" s="117"/>
      <c r="G105" s="117"/>
      <c r="H105" s="117"/>
      <c r="I105" s="117"/>
      <c r="J105" s="118">
        <f>J190</f>
        <v>0</v>
      </c>
      <c r="L105" s="115"/>
    </row>
    <row r="106" spans="1:65" s="10" customFormat="1" ht="19.899999999999999" customHeight="1">
      <c r="B106" s="115"/>
      <c r="D106" s="116" t="s">
        <v>118</v>
      </c>
      <c r="E106" s="117"/>
      <c r="F106" s="117"/>
      <c r="G106" s="117"/>
      <c r="H106" s="117"/>
      <c r="I106" s="117"/>
      <c r="J106" s="118">
        <f>J192</f>
        <v>0</v>
      </c>
      <c r="L106" s="115"/>
    </row>
    <row r="107" spans="1:65" s="10" customFormat="1" ht="19.899999999999999" customHeight="1">
      <c r="B107" s="115"/>
      <c r="D107" s="116" t="s">
        <v>119</v>
      </c>
      <c r="E107" s="117"/>
      <c r="F107" s="117"/>
      <c r="G107" s="117"/>
      <c r="H107" s="117"/>
      <c r="I107" s="117"/>
      <c r="J107" s="118">
        <f>J195</f>
        <v>0</v>
      </c>
      <c r="L107" s="115"/>
    </row>
    <row r="108" spans="1:65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7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29.25" customHeight="1">
      <c r="A110" s="29"/>
      <c r="B110" s="30"/>
      <c r="C110" s="110" t="s">
        <v>120</v>
      </c>
      <c r="D110" s="29"/>
      <c r="E110" s="29"/>
      <c r="F110" s="29"/>
      <c r="G110" s="29"/>
      <c r="H110" s="29"/>
      <c r="I110" s="29"/>
      <c r="J110" s="119">
        <f>ROUND(J111 + J112 + J113 + J114 + J115 + J116,2)</f>
        <v>0</v>
      </c>
      <c r="K110" s="29"/>
      <c r="L110" s="39"/>
      <c r="N110" s="120" t="s">
        <v>38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18" customHeight="1">
      <c r="A111" s="29"/>
      <c r="B111" s="121"/>
      <c r="C111" s="122"/>
      <c r="D111" s="228" t="s">
        <v>121</v>
      </c>
      <c r="E111" s="229"/>
      <c r="F111" s="229"/>
      <c r="G111" s="122"/>
      <c r="H111" s="122"/>
      <c r="I111" s="122"/>
      <c r="J111" s="124">
        <v>0</v>
      </c>
      <c r="K111" s="122"/>
      <c r="L111" s="125"/>
      <c r="M111" s="126"/>
      <c r="N111" s="127" t="s">
        <v>40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122</v>
      </c>
      <c r="AZ111" s="126"/>
      <c r="BA111" s="126"/>
      <c r="BB111" s="126"/>
      <c r="BC111" s="126"/>
      <c r="BD111" s="126"/>
      <c r="BE111" s="129">
        <f t="shared" ref="BE111:BE116" si="0">IF(N111="základná",J111,0)</f>
        <v>0</v>
      </c>
      <c r="BF111" s="129">
        <f t="shared" ref="BF111:BF116" si="1">IF(N111="znížená",J111,0)</f>
        <v>0</v>
      </c>
      <c r="BG111" s="129">
        <f t="shared" ref="BG111:BG116" si="2">IF(N111="zákl. prenesená",J111,0)</f>
        <v>0</v>
      </c>
      <c r="BH111" s="129">
        <f t="shared" ref="BH111:BH116" si="3">IF(N111="zníž. prenesená",J111,0)</f>
        <v>0</v>
      </c>
      <c r="BI111" s="129">
        <f t="shared" ref="BI111:BI116" si="4">IF(N111="nulová",J111,0)</f>
        <v>0</v>
      </c>
      <c r="BJ111" s="128" t="s">
        <v>123</v>
      </c>
      <c r="BK111" s="126"/>
      <c r="BL111" s="126"/>
      <c r="BM111" s="126"/>
    </row>
    <row r="112" spans="1:65" s="2" customFormat="1" ht="18" customHeight="1">
      <c r="A112" s="29"/>
      <c r="B112" s="121"/>
      <c r="C112" s="122"/>
      <c r="D112" s="228" t="s">
        <v>124</v>
      </c>
      <c r="E112" s="229"/>
      <c r="F112" s="229"/>
      <c r="G112" s="122"/>
      <c r="H112" s="122"/>
      <c r="I112" s="122"/>
      <c r="J112" s="124">
        <v>0</v>
      </c>
      <c r="K112" s="122"/>
      <c r="L112" s="125"/>
      <c r="M112" s="126"/>
      <c r="N112" s="127" t="s">
        <v>40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122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123</v>
      </c>
      <c r="BK112" s="126"/>
      <c r="BL112" s="126"/>
      <c r="BM112" s="126"/>
    </row>
    <row r="113" spans="1:65" s="2" customFormat="1" ht="18" customHeight="1">
      <c r="A113" s="29"/>
      <c r="B113" s="121"/>
      <c r="C113" s="122"/>
      <c r="D113" s="228" t="s">
        <v>125</v>
      </c>
      <c r="E113" s="229"/>
      <c r="F113" s="229"/>
      <c r="G113" s="122"/>
      <c r="H113" s="122"/>
      <c r="I113" s="122"/>
      <c r="J113" s="124">
        <v>0</v>
      </c>
      <c r="K113" s="122"/>
      <c r="L113" s="125"/>
      <c r="M113" s="126"/>
      <c r="N113" s="127" t="s">
        <v>40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122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123</v>
      </c>
      <c r="BK113" s="126"/>
      <c r="BL113" s="126"/>
      <c r="BM113" s="126"/>
    </row>
    <row r="114" spans="1:65" s="2" customFormat="1" ht="18" customHeight="1">
      <c r="A114" s="29"/>
      <c r="B114" s="121"/>
      <c r="C114" s="122"/>
      <c r="D114" s="228" t="s">
        <v>126</v>
      </c>
      <c r="E114" s="229"/>
      <c r="F114" s="229"/>
      <c r="G114" s="122"/>
      <c r="H114" s="122"/>
      <c r="I114" s="122"/>
      <c r="J114" s="124">
        <v>0</v>
      </c>
      <c r="K114" s="122"/>
      <c r="L114" s="125"/>
      <c r="M114" s="126"/>
      <c r="N114" s="127" t="s">
        <v>40</v>
      </c>
      <c r="O114" s="126"/>
      <c r="P114" s="126"/>
      <c r="Q114" s="126"/>
      <c r="R114" s="126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122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123</v>
      </c>
      <c r="BK114" s="126"/>
      <c r="BL114" s="126"/>
      <c r="BM114" s="126"/>
    </row>
    <row r="115" spans="1:65" s="2" customFormat="1" ht="18" customHeight="1">
      <c r="A115" s="29"/>
      <c r="B115" s="121"/>
      <c r="C115" s="122"/>
      <c r="D115" s="228" t="s">
        <v>127</v>
      </c>
      <c r="E115" s="229"/>
      <c r="F115" s="229"/>
      <c r="G115" s="122"/>
      <c r="H115" s="122"/>
      <c r="I115" s="122"/>
      <c r="J115" s="124">
        <v>0</v>
      </c>
      <c r="K115" s="122"/>
      <c r="L115" s="125"/>
      <c r="M115" s="126"/>
      <c r="N115" s="127" t="s">
        <v>40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122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123</v>
      </c>
      <c r="BK115" s="126"/>
      <c r="BL115" s="126"/>
      <c r="BM115" s="126"/>
    </row>
    <row r="116" spans="1:65" s="2" customFormat="1" ht="18" customHeight="1">
      <c r="A116" s="29"/>
      <c r="B116" s="121"/>
      <c r="C116" s="122"/>
      <c r="D116" s="123" t="s">
        <v>128</v>
      </c>
      <c r="E116" s="122"/>
      <c r="F116" s="122"/>
      <c r="G116" s="122"/>
      <c r="H116" s="122"/>
      <c r="I116" s="122"/>
      <c r="J116" s="124">
        <f>ROUND(J30*T116,2)</f>
        <v>0</v>
      </c>
      <c r="K116" s="122"/>
      <c r="L116" s="125"/>
      <c r="M116" s="126"/>
      <c r="N116" s="127" t="s">
        <v>40</v>
      </c>
      <c r="O116" s="126"/>
      <c r="P116" s="126"/>
      <c r="Q116" s="126"/>
      <c r="R116" s="126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129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123</v>
      </c>
      <c r="BK116" s="126"/>
      <c r="BL116" s="126"/>
      <c r="BM116" s="126"/>
    </row>
    <row r="117" spans="1:65" s="2" customFormat="1" ht="10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9.25" customHeight="1">
      <c r="A118" s="29"/>
      <c r="B118" s="30"/>
      <c r="C118" s="130" t="s">
        <v>130</v>
      </c>
      <c r="D118" s="100"/>
      <c r="E118" s="100"/>
      <c r="F118" s="100"/>
      <c r="G118" s="100"/>
      <c r="H118" s="100"/>
      <c r="I118" s="100"/>
      <c r="J118" s="131">
        <f>ROUND(J96+J110,2)</f>
        <v>0</v>
      </c>
      <c r="K118" s="100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7" customHeight="1">
      <c r="A119" s="29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65" s="2" customFormat="1" ht="7" customHeight="1">
      <c r="A123" s="29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25" customHeight="1">
      <c r="A124" s="29"/>
      <c r="B124" s="30"/>
      <c r="C124" s="18" t="s">
        <v>131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7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2" customHeight="1">
      <c r="A126" s="29"/>
      <c r="B126" s="30"/>
      <c r="C126" s="24" t="s">
        <v>14</v>
      </c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6.5" customHeight="1">
      <c r="A127" s="29"/>
      <c r="B127" s="30"/>
      <c r="C127" s="29"/>
      <c r="D127" s="29"/>
      <c r="E127" s="224" t="str">
        <f>E7</f>
        <v>Zvýšenie kvality a bezpečnosti verejných priestranstiev Parchovany</v>
      </c>
      <c r="F127" s="225"/>
      <c r="G127" s="225"/>
      <c r="H127" s="225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>
      <c r="A128" s="29"/>
      <c r="B128" s="30"/>
      <c r="C128" s="24" t="s">
        <v>100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185" t="str">
        <f>E9</f>
        <v xml:space="preserve">02 - SO 01 Chodník - úsek č.2 nový + rekonštrukcia </v>
      </c>
      <c r="F129" s="226"/>
      <c r="G129" s="226"/>
      <c r="H129" s="226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7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18</v>
      </c>
      <c r="D131" s="29"/>
      <c r="E131" s="29"/>
      <c r="F131" s="22" t="str">
        <f>F12</f>
        <v xml:space="preserve">Parchovany </v>
      </c>
      <c r="G131" s="29"/>
      <c r="H131" s="29"/>
      <c r="I131" s="24" t="s">
        <v>20</v>
      </c>
      <c r="J131" s="52" t="str">
        <f>IF(J12="","",J12)</f>
        <v>3. 3. 2021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7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>
      <c r="A133" s="29"/>
      <c r="B133" s="30"/>
      <c r="C133" s="24" t="s">
        <v>22</v>
      </c>
      <c r="D133" s="29"/>
      <c r="E133" s="29"/>
      <c r="F133" s="22" t="str">
        <f>E15</f>
        <v xml:space="preserve">Obec Parchovany </v>
      </c>
      <c r="G133" s="29"/>
      <c r="H133" s="29"/>
      <c r="I133" s="24" t="s">
        <v>28</v>
      </c>
      <c r="J133" s="27" t="str">
        <f>E21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15" customHeight="1">
      <c r="A134" s="29"/>
      <c r="B134" s="30"/>
      <c r="C134" s="24" t="s">
        <v>26</v>
      </c>
      <c r="D134" s="29"/>
      <c r="E134" s="29"/>
      <c r="F134" s="22" t="str">
        <f>IF(E18="","",E18)</f>
        <v>Vyplň údaj</v>
      </c>
      <c r="G134" s="29"/>
      <c r="H134" s="29"/>
      <c r="I134" s="24" t="s">
        <v>32</v>
      </c>
      <c r="J134" s="27" t="str">
        <f>E24</f>
        <v xml:space="preserve"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2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32"/>
      <c r="B136" s="133"/>
      <c r="C136" s="134" t="s">
        <v>132</v>
      </c>
      <c r="D136" s="135" t="s">
        <v>59</v>
      </c>
      <c r="E136" s="135" t="s">
        <v>55</v>
      </c>
      <c r="F136" s="135" t="s">
        <v>56</v>
      </c>
      <c r="G136" s="135" t="s">
        <v>133</v>
      </c>
      <c r="H136" s="135" t="s">
        <v>134</v>
      </c>
      <c r="I136" s="135" t="s">
        <v>135</v>
      </c>
      <c r="J136" s="136" t="s">
        <v>106</v>
      </c>
      <c r="K136" s="137" t="s">
        <v>136</v>
      </c>
      <c r="L136" s="138"/>
      <c r="M136" s="59" t="s">
        <v>1</v>
      </c>
      <c r="N136" s="60" t="s">
        <v>38</v>
      </c>
      <c r="O136" s="60" t="s">
        <v>137</v>
      </c>
      <c r="P136" s="60" t="s">
        <v>138</v>
      </c>
      <c r="Q136" s="60" t="s">
        <v>139</v>
      </c>
      <c r="R136" s="60" t="s">
        <v>140</v>
      </c>
      <c r="S136" s="60" t="s">
        <v>141</v>
      </c>
      <c r="T136" s="61" t="s">
        <v>142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75" customHeight="1">
      <c r="A137" s="29"/>
      <c r="B137" s="30"/>
      <c r="C137" s="66" t="s">
        <v>102</v>
      </c>
      <c r="D137" s="29"/>
      <c r="E137" s="29"/>
      <c r="F137" s="29"/>
      <c r="G137" s="29"/>
      <c r="H137" s="29"/>
      <c r="I137" s="29"/>
      <c r="J137" s="139">
        <f>BK137</f>
        <v>0</v>
      </c>
      <c r="K137" s="29"/>
      <c r="L137" s="30"/>
      <c r="M137" s="62"/>
      <c r="N137" s="53"/>
      <c r="O137" s="63"/>
      <c r="P137" s="140">
        <f>P138+P189</f>
        <v>0</v>
      </c>
      <c r="Q137" s="63"/>
      <c r="R137" s="140">
        <f>R138+R189</f>
        <v>957.3930145700001</v>
      </c>
      <c r="S137" s="63"/>
      <c r="T137" s="141">
        <f>T138+T189</f>
        <v>87.985669999999999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73</v>
      </c>
      <c r="AU137" s="14" t="s">
        <v>108</v>
      </c>
      <c r="BK137" s="142">
        <f>BK138+BK189</f>
        <v>0</v>
      </c>
    </row>
    <row r="138" spans="1:65" s="12" customFormat="1" ht="25.9" customHeight="1">
      <c r="B138" s="143"/>
      <c r="D138" s="144" t="s">
        <v>73</v>
      </c>
      <c r="E138" s="145" t="s">
        <v>143</v>
      </c>
      <c r="F138" s="145" t="s">
        <v>144</v>
      </c>
      <c r="I138" s="146"/>
      <c r="J138" s="147">
        <f>BK138</f>
        <v>0</v>
      </c>
      <c r="L138" s="143"/>
      <c r="M138" s="148"/>
      <c r="N138" s="149"/>
      <c r="O138" s="149"/>
      <c r="P138" s="150">
        <f>P139+P148+P155+P160+P176+P187</f>
        <v>0</v>
      </c>
      <c r="Q138" s="149"/>
      <c r="R138" s="150">
        <f>R139+R148+R155+R160+R176+R187</f>
        <v>957.3930145700001</v>
      </c>
      <c r="S138" s="149"/>
      <c r="T138" s="151">
        <f>T139+T148+T155+T160+T176+T187</f>
        <v>87.985669999999999</v>
      </c>
      <c r="AR138" s="144" t="s">
        <v>82</v>
      </c>
      <c r="AT138" s="152" t="s">
        <v>73</v>
      </c>
      <c r="AU138" s="152" t="s">
        <v>74</v>
      </c>
      <c r="AY138" s="144" t="s">
        <v>145</v>
      </c>
      <c r="BK138" s="153">
        <f>BK139+BK148+BK155+BK160+BK176+BK187</f>
        <v>0</v>
      </c>
    </row>
    <row r="139" spans="1:65" s="12" customFormat="1" ht="22.75" customHeight="1">
      <c r="B139" s="143"/>
      <c r="D139" s="144" t="s">
        <v>73</v>
      </c>
      <c r="E139" s="154" t="s">
        <v>82</v>
      </c>
      <c r="F139" s="154" t="s">
        <v>146</v>
      </c>
      <c r="I139" s="146"/>
      <c r="J139" s="155">
        <f>BK139</f>
        <v>0</v>
      </c>
      <c r="L139" s="143"/>
      <c r="M139" s="148"/>
      <c r="N139" s="149"/>
      <c r="O139" s="149"/>
      <c r="P139" s="150">
        <f>SUM(P140:P147)</f>
        <v>0</v>
      </c>
      <c r="Q139" s="149"/>
      <c r="R139" s="150">
        <f>SUM(R140:R147)</f>
        <v>96.662999999999997</v>
      </c>
      <c r="S139" s="149"/>
      <c r="T139" s="151">
        <f>SUM(T140:T147)</f>
        <v>24.44</v>
      </c>
      <c r="AR139" s="144" t="s">
        <v>82</v>
      </c>
      <c r="AT139" s="152" t="s">
        <v>73</v>
      </c>
      <c r="AU139" s="152" t="s">
        <v>82</v>
      </c>
      <c r="AY139" s="144" t="s">
        <v>145</v>
      </c>
      <c r="BK139" s="153">
        <f>SUM(BK140:BK147)</f>
        <v>0</v>
      </c>
    </row>
    <row r="140" spans="1:65" s="2" customFormat="1" ht="21.75" customHeight="1">
      <c r="A140" s="29"/>
      <c r="B140" s="121"/>
      <c r="C140" s="156" t="s">
        <v>82</v>
      </c>
      <c r="D140" s="156" t="s">
        <v>147</v>
      </c>
      <c r="E140" s="157" t="s">
        <v>148</v>
      </c>
      <c r="F140" s="158" t="s">
        <v>149</v>
      </c>
      <c r="G140" s="159" t="s">
        <v>150</v>
      </c>
      <c r="H140" s="160">
        <v>94</v>
      </c>
      <c r="I140" s="161"/>
      <c r="J140" s="160">
        <f t="shared" ref="J140:J147" si="5"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 t="shared" ref="P140:P147" si="6">O140*H140</f>
        <v>0</v>
      </c>
      <c r="Q140" s="165">
        <v>0</v>
      </c>
      <c r="R140" s="165">
        <f t="shared" ref="R140:R147" si="7">Q140*H140</f>
        <v>0</v>
      </c>
      <c r="S140" s="165">
        <v>0.26</v>
      </c>
      <c r="T140" s="166">
        <f t="shared" ref="T140:T147" si="8">S140*H140</f>
        <v>24.44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 t="shared" ref="BE140:BE147" si="9">IF(N140="základná",J140,0)</f>
        <v>0</v>
      </c>
      <c r="BF140" s="168">
        <f t="shared" ref="BF140:BF147" si="10">IF(N140="znížená",J140,0)</f>
        <v>0</v>
      </c>
      <c r="BG140" s="168">
        <f t="shared" ref="BG140:BG147" si="11">IF(N140="zákl. prenesená",J140,0)</f>
        <v>0</v>
      </c>
      <c r="BH140" s="168">
        <f t="shared" ref="BH140:BH147" si="12">IF(N140="zníž. prenesená",J140,0)</f>
        <v>0</v>
      </c>
      <c r="BI140" s="168">
        <f t="shared" ref="BI140:BI147" si="13">IF(N140="nulová",J140,0)</f>
        <v>0</v>
      </c>
      <c r="BJ140" s="14" t="s">
        <v>123</v>
      </c>
      <c r="BK140" s="169">
        <f t="shared" ref="BK140:BK147" si="14">ROUND(I140*H140,3)</f>
        <v>0</v>
      </c>
      <c r="BL140" s="14" t="s">
        <v>151</v>
      </c>
      <c r="BM140" s="167" t="s">
        <v>152</v>
      </c>
    </row>
    <row r="141" spans="1:65" s="2" customFormat="1" ht="21.75" customHeight="1">
      <c r="A141" s="29"/>
      <c r="B141" s="121"/>
      <c r="C141" s="156" t="s">
        <v>123</v>
      </c>
      <c r="D141" s="156" t="s">
        <v>147</v>
      </c>
      <c r="E141" s="157" t="s">
        <v>153</v>
      </c>
      <c r="F141" s="158" t="s">
        <v>154</v>
      </c>
      <c r="G141" s="159" t="s">
        <v>155</v>
      </c>
      <c r="H141" s="160">
        <v>27.291</v>
      </c>
      <c r="I141" s="161"/>
      <c r="J141" s="160">
        <f t="shared" si="5"/>
        <v>0</v>
      </c>
      <c r="K141" s="162"/>
      <c r="L141" s="30"/>
      <c r="M141" s="163" t="s">
        <v>1</v>
      </c>
      <c r="N141" s="164" t="s">
        <v>40</v>
      </c>
      <c r="O141" s="55"/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151</v>
      </c>
      <c r="AT141" s="167" t="s">
        <v>147</v>
      </c>
      <c r="AU141" s="167" t="s">
        <v>123</v>
      </c>
      <c r="AY141" s="14" t="s">
        <v>145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4" t="s">
        <v>123</v>
      </c>
      <c r="BK141" s="169">
        <f t="shared" si="14"/>
        <v>0</v>
      </c>
      <c r="BL141" s="14" t="s">
        <v>151</v>
      </c>
      <c r="BM141" s="167" t="s">
        <v>156</v>
      </c>
    </row>
    <row r="142" spans="1:65" s="2" customFormat="1" ht="16.5" customHeight="1">
      <c r="A142" s="29"/>
      <c r="B142" s="121"/>
      <c r="C142" s="156" t="s">
        <v>157</v>
      </c>
      <c r="D142" s="156" t="s">
        <v>147</v>
      </c>
      <c r="E142" s="157" t="s">
        <v>158</v>
      </c>
      <c r="F142" s="158" t="s">
        <v>159</v>
      </c>
      <c r="G142" s="159" t="s">
        <v>155</v>
      </c>
      <c r="H142" s="160">
        <v>4.335</v>
      </c>
      <c r="I142" s="161"/>
      <c r="J142" s="160">
        <f t="shared" si="5"/>
        <v>0</v>
      </c>
      <c r="K142" s="162"/>
      <c r="L142" s="30"/>
      <c r="M142" s="163" t="s">
        <v>1</v>
      </c>
      <c r="N142" s="164" t="s">
        <v>40</v>
      </c>
      <c r="O142" s="55"/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151</v>
      </c>
      <c r="AT142" s="167" t="s">
        <v>147</v>
      </c>
      <c r="AU142" s="167" t="s">
        <v>123</v>
      </c>
      <c r="AY142" s="14" t="s">
        <v>145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4" t="s">
        <v>123</v>
      </c>
      <c r="BK142" s="169">
        <f t="shared" si="14"/>
        <v>0</v>
      </c>
      <c r="BL142" s="14" t="s">
        <v>151</v>
      </c>
      <c r="BM142" s="167" t="s">
        <v>160</v>
      </c>
    </row>
    <row r="143" spans="1:65" s="2" customFormat="1" ht="21.75" customHeight="1">
      <c r="A143" s="29"/>
      <c r="B143" s="121"/>
      <c r="C143" s="156" t="s">
        <v>151</v>
      </c>
      <c r="D143" s="156" t="s">
        <v>147</v>
      </c>
      <c r="E143" s="157" t="s">
        <v>161</v>
      </c>
      <c r="F143" s="158" t="s">
        <v>162</v>
      </c>
      <c r="G143" s="159" t="s">
        <v>155</v>
      </c>
      <c r="H143" s="160">
        <v>4.335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40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151</v>
      </c>
      <c r="AT143" s="167" t="s">
        <v>147</v>
      </c>
      <c r="AU143" s="167" t="s">
        <v>123</v>
      </c>
      <c r="AY143" s="14" t="s">
        <v>145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123</v>
      </c>
      <c r="BK143" s="169">
        <f t="shared" si="14"/>
        <v>0</v>
      </c>
      <c r="BL143" s="14" t="s">
        <v>151</v>
      </c>
      <c r="BM143" s="167" t="s">
        <v>163</v>
      </c>
    </row>
    <row r="144" spans="1:65" s="2" customFormat="1" ht="33" customHeight="1">
      <c r="A144" s="29"/>
      <c r="B144" s="121"/>
      <c r="C144" s="156" t="s">
        <v>164</v>
      </c>
      <c r="D144" s="156" t="s">
        <v>147</v>
      </c>
      <c r="E144" s="157" t="s">
        <v>165</v>
      </c>
      <c r="F144" s="158" t="s">
        <v>166</v>
      </c>
      <c r="G144" s="159" t="s">
        <v>155</v>
      </c>
      <c r="H144" s="160">
        <v>31.626000000000001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40</v>
      </c>
      <c r="O144" s="55"/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151</v>
      </c>
      <c r="AT144" s="167" t="s">
        <v>147</v>
      </c>
      <c r="AU144" s="167" t="s">
        <v>123</v>
      </c>
      <c r="AY144" s="14" t="s">
        <v>145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123</v>
      </c>
      <c r="BK144" s="169">
        <f t="shared" si="14"/>
        <v>0</v>
      </c>
      <c r="BL144" s="14" t="s">
        <v>151</v>
      </c>
      <c r="BM144" s="167" t="s">
        <v>167</v>
      </c>
    </row>
    <row r="145" spans="1:65" s="2" customFormat="1" ht="33" customHeight="1">
      <c r="A145" s="29"/>
      <c r="B145" s="121"/>
      <c r="C145" s="156" t="s">
        <v>168</v>
      </c>
      <c r="D145" s="156" t="s">
        <v>147</v>
      </c>
      <c r="E145" s="157" t="s">
        <v>169</v>
      </c>
      <c r="F145" s="158" t="s">
        <v>170</v>
      </c>
      <c r="G145" s="159" t="s">
        <v>155</v>
      </c>
      <c r="H145" s="160">
        <v>454.95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40</v>
      </c>
      <c r="O145" s="55"/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123</v>
      </c>
      <c r="BK145" s="169">
        <f t="shared" si="14"/>
        <v>0</v>
      </c>
      <c r="BL145" s="14" t="s">
        <v>151</v>
      </c>
      <c r="BM145" s="167" t="s">
        <v>171</v>
      </c>
    </row>
    <row r="146" spans="1:65" s="2" customFormat="1" ht="21.75" customHeight="1">
      <c r="A146" s="29"/>
      <c r="B146" s="121"/>
      <c r="C146" s="156" t="s">
        <v>172</v>
      </c>
      <c r="D146" s="156" t="s">
        <v>147</v>
      </c>
      <c r="E146" s="157" t="s">
        <v>173</v>
      </c>
      <c r="F146" s="158" t="s">
        <v>174</v>
      </c>
      <c r="G146" s="159" t="s">
        <v>155</v>
      </c>
      <c r="H146" s="160">
        <v>57.881999999999998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40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151</v>
      </c>
      <c r="AT146" s="167" t="s">
        <v>147</v>
      </c>
      <c r="AU146" s="167" t="s">
        <v>123</v>
      </c>
      <c r="AY146" s="14" t="s">
        <v>145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123</v>
      </c>
      <c r="BK146" s="169">
        <f t="shared" si="14"/>
        <v>0</v>
      </c>
      <c r="BL146" s="14" t="s">
        <v>151</v>
      </c>
      <c r="BM146" s="167" t="s">
        <v>175</v>
      </c>
    </row>
    <row r="147" spans="1:65" s="2" customFormat="1" ht="21.75" customHeight="1">
      <c r="A147" s="29"/>
      <c r="B147" s="121"/>
      <c r="C147" s="170" t="s">
        <v>176</v>
      </c>
      <c r="D147" s="170" t="s">
        <v>177</v>
      </c>
      <c r="E147" s="171" t="s">
        <v>178</v>
      </c>
      <c r="F147" s="172" t="s">
        <v>179</v>
      </c>
      <c r="G147" s="173" t="s">
        <v>180</v>
      </c>
      <c r="H147" s="174">
        <v>96.662999999999997</v>
      </c>
      <c r="I147" s="175"/>
      <c r="J147" s="174">
        <f t="shared" si="5"/>
        <v>0</v>
      </c>
      <c r="K147" s="176"/>
      <c r="L147" s="177"/>
      <c r="M147" s="178" t="s">
        <v>1</v>
      </c>
      <c r="N147" s="179" t="s">
        <v>40</v>
      </c>
      <c r="O147" s="55"/>
      <c r="P147" s="165">
        <f t="shared" si="6"/>
        <v>0</v>
      </c>
      <c r="Q147" s="165">
        <v>1</v>
      </c>
      <c r="R147" s="165">
        <f t="shared" si="7"/>
        <v>96.662999999999997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176</v>
      </c>
      <c r="AT147" s="167" t="s">
        <v>177</v>
      </c>
      <c r="AU147" s="167" t="s">
        <v>123</v>
      </c>
      <c r="AY147" s="14" t="s">
        <v>145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123</v>
      </c>
      <c r="BK147" s="169">
        <f t="shared" si="14"/>
        <v>0</v>
      </c>
      <c r="BL147" s="14" t="s">
        <v>151</v>
      </c>
      <c r="BM147" s="167" t="s">
        <v>181</v>
      </c>
    </row>
    <row r="148" spans="1:65" s="12" customFormat="1" ht="22.75" customHeight="1">
      <c r="B148" s="143"/>
      <c r="D148" s="144" t="s">
        <v>73</v>
      </c>
      <c r="E148" s="154" t="s">
        <v>123</v>
      </c>
      <c r="F148" s="154" t="s">
        <v>182</v>
      </c>
      <c r="I148" s="146"/>
      <c r="J148" s="155">
        <f>BK148</f>
        <v>0</v>
      </c>
      <c r="L148" s="143"/>
      <c r="M148" s="148"/>
      <c r="N148" s="149"/>
      <c r="O148" s="149"/>
      <c r="P148" s="150">
        <f>SUM(P149:P154)</f>
        <v>0</v>
      </c>
      <c r="Q148" s="149"/>
      <c r="R148" s="150">
        <f>SUM(R149:R154)</f>
        <v>10.51208639</v>
      </c>
      <c r="S148" s="149"/>
      <c r="T148" s="151">
        <f>SUM(T149:T154)</f>
        <v>0</v>
      </c>
      <c r="AR148" s="144" t="s">
        <v>82</v>
      </c>
      <c r="AT148" s="152" t="s">
        <v>73</v>
      </c>
      <c r="AU148" s="152" t="s">
        <v>82</v>
      </c>
      <c r="AY148" s="144" t="s">
        <v>145</v>
      </c>
      <c r="BK148" s="153">
        <f>SUM(BK149:BK154)</f>
        <v>0</v>
      </c>
    </row>
    <row r="149" spans="1:65" s="2" customFormat="1" ht="21.75" customHeight="1">
      <c r="A149" s="29"/>
      <c r="B149" s="121"/>
      <c r="C149" s="156" t="s">
        <v>183</v>
      </c>
      <c r="D149" s="156" t="s">
        <v>147</v>
      </c>
      <c r="E149" s="157" t="s">
        <v>184</v>
      </c>
      <c r="F149" s="158" t="s">
        <v>185</v>
      </c>
      <c r="G149" s="159" t="s">
        <v>155</v>
      </c>
      <c r="H149" s="160">
        <v>1.034</v>
      </c>
      <c r="I149" s="161"/>
      <c r="J149" s="160">
        <f t="shared" ref="J149:J154" si="15">ROUND(I149*H149,3)</f>
        <v>0</v>
      </c>
      <c r="K149" s="162"/>
      <c r="L149" s="30"/>
      <c r="M149" s="163" t="s">
        <v>1</v>
      </c>
      <c r="N149" s="164" t="s">
        <v>40</v>
      </c>
      <c r="O149" s="55"/>
      <c r="P149" s="165">
        <f t="shared" ref="P149:P154" si="16">O149*H149</f>
        <v>0</v>
      </c>
      <c r="Q149" s="165">
        <v>2.0699999999999998</v>
      </c>
      <c r="R149" s="165">
        <f t="shared" ref="R149:R154" si="17">Q149*H149</f>
        <v>2.1403799999999999</v>
      </c>
      <c r="S149" s="165">
        <v>0</v>
      </c>
      <c r="T149" s="166">
        <f t="shared" ref="T149:T154" si="18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151</v>
      </c>
      <c r="AT149" s="167" t="s">
        <v>147</v>
      </c>
      <c r="AU149" s="167" t="s">
        <v>123</v>
      </c>
      <c r="AY149" s="14" t="s">
        <v>145</v>
      </c>
      <c r="BE149" s="168">
        <f t="shared" ref="BE149:BE154" si="19">IF(N149="základná",J149,0)</f>
        <v>0</v>
      </c>
      <c r="BF149" s="168">
        <f t="shared" ref="BF149:BF154" si="20">IF(N149="znížená",J149,0)</f>
        <v>0</v>
      </c>
      <c r="BG149" s="168">
        <f t="shared" ref="BG149:BG154" si="21">IF(N149="zákl. prenesená",J149,0)</f>
        <v>0</v>
      </c>
      <c r="BH149" s="168">
        <f t="shared" ref="BH149:BH154" si="22">IF(N149="zníž. prenesená",J149,0)</f>
        <v>0</v>
      </c>
      <c r="BI149" s="168">
        <f t="shared" ref="BI149:BI154" si="23">IF(N149="nulová",J149,0)</f>
        <v>0</v>
      </c>
      <c r="BJ149" s="14" t="s">
        <v>123</v>
      </c>
      <c r="BK149" s="169">
        <f t="shared" ref="BK149:BK154" si="24">ROUND(I149*H149,3)</f>
        <v>0</v>
      </c>
      <c r="BL149" s="14" t="s">
        <v>151</v>
      </c>
      <c r="BM149" s="167" t="s">
        <v>186</v>
      </c>
    </row>
    <row r="150" spans="1:65" s="2" customFormat="1" ht="16.5" customHeight="1">
      <c r="A150" s="29"/>
      <c r="B150" s="121"/>
      <c r="C150" s="156" t="s">
        <v>187</v>
      </c>
      <c r="D150" s="156" t="s">
        <v>147</v>
      </c>
      <c r="E150" s="157" t="s">
        <v>188</v>
      </c>
      <c r="F150" s="158" t="s">
        <v>189</v>
      </c>
      <c r="G150" s="159" t="s">
        <v>155</v>
      </c>
      <c r="H150" s="160">
        <v>0.86699999999999999</v>
      </c>
      <c r="I150" s="161"/>
      <c r="J150" s="160">
        <f t="shared" si="15"/>
        <v>0</v>
      </c>
      <c r="K150" s="162"/>
      <c r="L150" s="30"/>
      <c r="M150" s="163" t="s">
        <v>1</v>
      </c>
      <c r="N150" s="164" t="s">
        <v>40</v>
      </c>
      <c r="O150" s="55"/>
      <c r="P150" s="165">
        <f t="shared" si="16"/>
        <v>0</v>
      </c>
      <c r="Q150" s="165">
        <v>2.3143699999999998</v>
      </c>
      <c r="R150" s="165">
        <f t="shared" si="17"/>
        <v>2.0065587899999997</v>
      </c>
      <c r="S150" s="165">
        <v>0</v>
      </c>
      <c r="T150" s="166">
        <f t="shared" si="1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151</v>
      </c>
      <c r="AT150" s="167" t="s">
        <v>147</v>
      </c>
      <c r="AU150" s="167" t="s">
        <v>123</v>
      </c>
      <c r="AY150" s="14" t="s">
        <v>145</v>
      </c>
      <c r="BE150" s="168">
        <f t="shared" si="19"/>
        <v>0</v>
      </c>
      <c r="BF150" s="168">
        <f t="shared" si="20"/>
        <v>0</v>
      </c>
      <c r="BG150" s="168">
        <f t="shared" si="21"/>
        <v>0</v>
      </c>
      <c r="BH150" s="168">
        <f t="shared" si="22"/>
        <v>0</v>
      </c>
      <c r="BI150" s="168">
        <f t="shared" si="23"/>
        <v>0</v>
      </c>
      <c r="BJ150" s="14" t="s">
        <v>123</v>
      </c>
      <c r="BK150" s="169">
        <f t="shared" si="24"/>
        <v>0</v>
      </c>
      <c r="BL150" s="14" t="s">
        <v>151</v>
      </c>
      <c r="BM150" s="167" t="s">
        <v>190</v>
      </c>
    </row>
    <row r="151" spans="1:65" s="2" customFormat="1" ht="33" customHeight="1">
      <c r="A151" s="29"/>
      <c r="B151" s="121"/>
      <c r="C151" s="156" t="s">
        <v>191</v>
      </c>
      <c r="D151" s="156" t="s">
        <v>147</v>
      </c>
      <c r="E151" s="157" t="s">
        <v>192</v>
      </c>
      <c r="F151" s="158" t="s">
        <v>193</v>
      </c>
      <c r="G151" s="159" t="s">
        <v>155</v>
      </c>
      <c r="H151" s="160">
        <v>2.04</v>
      </c>
      <c r="I151" s="161"/>
      <c r="J151" s="160">
        <f t="shared" si="15"/>
        <v>0</v>
      </c>
      <c r="K151" s="162"/>
      <c r="L151" s="30"/>
      <c r="M151" s="163" t="s">
        <v>1</v>
      </c>
      <c r="N151" s="164" t="s">
        <v>40</v>
      </c>
      <c r="O151" s="55"/>
      <c r="P151" s="165">
        <f t="shared" si="16"/>
        <v>0</v>
      </c>
      <c r="Q151" s="165">
        <v>2.1190899999999999</v>
      </c>
      <c r="R151" s="165">
        <f t="shared" si="17"/>
        <v>4.3229436000000003</v>
      </c>
      <c r="S151" s="165">
        <v>0</v>
      </c>
      <c r="T151" s="166">
        <f t="shared" si="1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151</v>
      </c>
      <c r="AT151" s="167" t="s">
        <v>147</v>
      </c>
      <c r="AU151" s="167" t="s">
        <v>123</v>
      </c>
      <c r="AY151" s="14" t="s">
        <v>145</v>
      </c>
      <c r="BE151" s="168">
        <f t="shared" si="19"/>
        <v>0</v>
      </c>
      <c r="BF151" s="168">
        <f t="shared" si="20"/>
        <v>0</v>
      </c>
      <c r="BG151" s="168">
        <f t="shared" si="21"/>
        <v>0</v>
      </c>
      <c r="BH151" s="168">
        <f t="shared" si="22"/>
        <v>0</v>
      </c>
      <c r="BI151" s="168">
        <f t="shared" si="23"/>
        <v>0</v>
      </c>
      <c r="BJ151" s="14" t="s">
        <v>123</v>
      </c>
      <c r="BK151" s="169">
        <f t="shared" si="24"/>
        <v>0</v>
      </c>
      <c r="BL151" s="14" t="s">
        <v>151</v>
      </c>
      <c r="BM151" s="167" t="s">
        <v>194</v>
      </c>
    </row>
    <row r="152" spans="1:65" s="2" customFormat="1" ht="21.75" customHeight="1">
      <c r="A152" s="29"/>
      <c r="B152" s="121"/>
      <c r="C152" s="156" t="s">
        <v>195</v>
      </c>
      <c r="D152" s="156" t="s">
        <v>147</v>
      </c>
      <c r="E152" s="157" t="s">
        <v>196</v>
      </c>
      <c r="F152" s="158" t="s">
        <v>197</v>
      </c>
      <c r="G152" s="159" t="s">
        <v>180</v>
      </c>
      <c r="H152" s="160">
        <v>0.10199999999999999</v>
      </c>
      <c r="I152" s="161"/>
      <c r="J152" s="160">
        <f t="shared" si="15"/>
        <v>0</v>
      </c>
      <c r="K152" s="162"/>
      <c r="L152" s="30"/>
      <c r="M152" s="163" t="s">
        <v>1</v>
      </c>
      <c r="N152" s="164" t="s">
        <v>40</v>
      </c>
      <c r="O152" s="55"/>
      <c r="P152" s="165">
        <f t="shared" si="16"/>
        <v>0</v>
      </c>
      <c r="Q152" s="165">
        <v>1.002</v>
      </c>
      <c r="R152" s="165">
        <f t="shared" si="17"/>
        <v>0.10220399999999999</v>
      </c>
      <c r="S152" s="165">
        <v>0</v>
      </c>
      <c r="T152" s="166">
        <f t="shared" si="1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151</v>
      </c>
      <c r="AT152" s="167" t="s">
        <v>147</v>
      </c>
      <c r="AU152" s="167" t="s">
        <v>123</v>
      </c>
      <c r="AY152" s="14" t="s">
        <v>145</v>
      </c>
      <c r="BE152" s="168">
        <f t="shared" si="19"/>
        <v>0</v>
      </c>
      <c r="BF152" s="168">
        <f t="shared" si="20"/>
        <v>0</v>
      </c>
      <c r="BG152" s="168">
        <f t="shared" si="21"/>
        <v>0</v>
      </c>
      <c r="BH152" s="168">
        <f t="shared" si="22"/>
        <v>0</v>
      </c>
      <c r="BI152" s="168">
        <f t="shared" si="23"/>
        <v>0</v>
      </c>
      <c r="BJ152" s="14" t="s">
        <v>123</v>
      </c>
      <c r="BK152" s="169">
        <f t="shared" si="24"/>
        <v>0</v>
      </c>
      <c r="BL152" s="14" t="s">
        <v>151</v>
      </c>
      <c r="BM152" s="167" t="s">
        <v>198</v>
      </c>
    </row>
    <row r="153" spans="1:65" s="2" customFormat="1" ht="21.75" customHeight="1">
      <c r="A153" s="29"/>
      <c r="B153" s="121"/>
      <c r="C153" s="170" t="s">
        <v>199</v>
      </c>
      <c r="D153" s="170" t="s">
        <v>177</v>
      </c>
      <c r="E153" s="171" t="s">
        <v>200</v>
      </c>
      <c r="F153" s="172" t="s">
        <v>201</v>
      </c>
      <c r="G153" s="173" t="s">
        <v>202</v>
      </c>
      <c r="H153" s="174">
        <v>1</v>
      </c>
      <c r="I153" s="175"/>
      <c r="J153" s="174">
        <f t="shared" si="15"/>
        <v>0</v>
      </c>
      <c r="K153" s="176"/>
      <c r="L153" s="177"/>
      <c r="M153" s="178" t="s">
        <v>1</v>
      </c>
      <c r="N153" s="179" t="s">
        <v>40</v>
      </c>
      <c r="O153" s="55"/>
      <c r="P153" s="165">
        <f t="shared" si="16"/>
        <v>0</v>
      </c>
      <c r="Q153" s="165">
        <v>1.2</v>
      </c>
      <c r="R153" s="165">
        <f t="shared" si="17"/>
        <v>1.2</v>
      </c>
      <c r="S153" s="165">
        <v>0</v>
      </c>
      <c r="T153" s="166">
        <f t="shared" si="1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176</v>
      </c>
      <c r="AT153" s="167" t="s">
        <v>177</v>
      </c>
      <c r="AU153" s="167" t="s">
        <v>123</v>
      </c>
      <c r="AY153" s="14" t="s">
        <v>145</v>
      </c>
      <c r="BE153" s="168">
        <f t="shared" si="19"/>
        <v>0</v>
      </c>
      <c r="BF153" s="168">
        <f t="shared" si="20"/>
        <v>0</v>
      </c>
      <c r="BG153" s="168">
        <f t="shared" si="21"/>
        <v>0</v>
      </c>
      <c r="BH153" s="168">
        <f t="shared" si="22"/>
        <v>0</v>
      </c>
      <c r="BI153" s="168">
        <f t="shared" si="23"/>
        <v>0</v>
      </c>
      <c r="BJ153" s="14" t="s">
        <v>123</v>
      </c>
      <c r="BK153" s="169">
        <f t="shared" si="24"/>
        <v>0</v>
      </c>
      <c r="BL153" s="14" t="s">
        <v>151</v>
      </c>
      <c r="BM153" s="167" t="s">
        <v>203</v>
      </c>
    </row>
    <row r="154" spans="1:65" s="2" customFormat="1" ht="33" customHeight="1">
      <c r="A154" s="29"/>
      <c r="B154" s="121"/>
      <c r="C154" s="170" t="s">
        <v>204</v>
      </c>
      <c r="D154" s="170" t="s">
        <v>177</v>
      </c>
      <c r="E154" s="171" t="s">
        <v>205</v>
      </c>
      <c r="F154" s="172" t="s">
        <v>206</v>
      </c>
      <c r="G154" s="173" t="s">
        <v>202</v>
      </c>
      <c r="H154" s="174">
        <v>2</v>
      </c>
      <c r="I154" s="175"/>
      <c r="J154" s="174">
        <f t="shared" si="15"/>
        <v>0</v>
      </c>
      <c r="K154" s="176"/>
      <c r="L154" s="177"/>
      <c r="M154" s="178" t="s">
        <v>1</v>
      </c>
      <c r="N154" s="179" t="s">
        <v>40</v>
      </c>
      <c r="O154" s="55"/>
      <c r="P154" s="165">
        <f t="shared" si="16"/>
        <v>0</v>
      </c>
      <c r="Q154" s="165">
        <v>0.37</v>
      </c>
      <c r="R154" s="165">
        <f t="shared" si="17"/>
        <v>0.74</v>
      </c>
      <c r="S154" s="165">
        <v>0</v>
      </c>
      <c r="T154" s="166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176</v>
      </c>
      <c r="AT154" s="167" t="s">
        <v>177</v>
      </c>
      <c r="AU154" s="167" t="s">
        <v>123</v>
      </c>
      <c r="AY154" s="14" t="s">
        <v>145</v>
      </c>
      <c r="BE154" s="168">
        <f t="shared" si="19"/>
        <v>0</v>
      </c>
      <c r="BF154" s="168">
        <f t="shared" si="20"/>
        <v>0</v>
      </c>
      <c r="BG154" s="168">
        <f t="shared" si="21"/>
        <v>0</v>
      </c>
      <c r="BH154" s="168">
        <f t="shared" si="22"/>
        <v>0</v>
      </c>
      <c r="BI154" s="168">
        <f t="shared" si="23"/>
        <v>0</v>
      </c>
      <c r="BJ154" s="14" t="s">
        <v>123</v>
      </c>
      <c r="BK154" s="169">
        <f t="shared" si="24"/>
        <v>0</v>
      </c>
      <c r="BL154" s="14" t="s">
        <v>151</v>
      </c>
      <c r="BM154" s="167" t="s">
        <v>207</v>
      </c>
    </row>
    <row r="155" spans="1:65" s="12" customFormat="1" ht="22.75" customHeight="1">
      <c r="B155" s="143"/>
      <c r="D155" s="144" t="s">
        <v>73</v>
      </c>
      <c r="E155" s="154" t="s">
        <v>164</v>
      </c>
      <c r="F155" s="154" t="s">
        <v>208</v>
      </c>
      <c r="I155" s="146"/>
      <c r="J155" s="155">
        <f>BK155</f>
        <v>0</v>
      </c>
      <c r="L155" s="143"/>
      <c r="M155" s="148"/>
      <c r="N155" s="149"/>
      <c r="O155" s="149"/>
      <c r="P155" s="150">
        <f>SUM(P156:P159)</f>
        <v>0</v>
      </c>
      <c r="Q155" s="149"/>
      <c r="R155" s="150">
        <f>SUM(R156:R159)</f>
        <v>465.40549600000003</v>
      </c>
      <c r="S155" s="149"/>
      <c r="T155" s="151">
        <f>SUM(T156:T159)</f>
        <v>0</v>
      </c>
      <c r="AR155" s="144" t="s">
        <v>82</v>
      </c>
      <c r="AT155" s="152" t="s">
        <v>73</v>
      </c>
      <c r="AU155" s="152" t="s">
        <v>82</v>
      </c>
      <c r="AY155" s="144" t="s">
        <v>145</v>
      </c>
      <c r="BK155" s="153">
        <f>SUM(BK156:BK159)</f>
        <v>0</v>
      </c>
    </row>
    <row r="156" spans="1:65" s="2" customFormat="1" ht="33" customHeight="1">
      <c r="A156" s="29"/>
      <c r="B156" s="121"/>
      <c r="C156" s="156" t="s">
        <v>209</v>
      </c>
      <c r="D156" s="156" t="s">
        <v>147</v>
      </c>
      <c r="E156" s="157" t="s">
        <v>210</v>
      </c>
      <c r="F156" s="158" t="s">
        <v>211</v>
      </c>
      <c r="G156" s="159" t="s">
        <v>150</v>
      </c>
      <c r="H156" s="160">
        <v>601.61</v>
      </c>
      <c r="I156" s="161"/>
      <c r="J156" s="160">
        <f>ROUND(I156*H156,3)</f>
        <v>0</v>
      </c>
      <c r="K156" s="162"/>
      <c r="L156" s="30"/>
      <c r="M156" s="163" t="s">
        <v>1</v>
      </c>
      <c r="N156" s="164" t="s">
        <v>40</v>
      </c>
      <c r="O156" s="55"/>
      <c r="P156" s="165">
        <f>O156*H156</f>
        <v>0</v>
      </c>
      <c r="Q156" s="165">
        <v>0.24464</v>
      </c>
      <c r="R156" s="165">
        <f>Q156*H156</f>
        <v>147.17787039999999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151</v>
      </c>
      <c r="AT156" s="167" t="s">
        <v>147</v>
      </c>
      <c r="AU156" s="167" t="s">
        <v>123</v>
      </c>
      <c r="AY156" s="14" t="s">
        <v>145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123</v>
      </c>
      <c r="BK156" s="169">
        <f>ROUND(I156*H156,3)</f>
        <v>0</v>
      </c>
      <c r="BL156" s="14" t="s">
        <v>151</v>
      </c>
      <c r="BM156" s="167" t="s">
        <v>212</v>
      </c>
    </row>
    <row r="157" spans="1:65" s="2" customFormat="1" ht="33" customHeight="1">
      <c r="A157" s="29"/>
      <c r="B157" s="121"/>
      <c r="C157" s="156" t="s">
        <v>213</v>
      </c>
      <c r="D157" s="156" t="s">
        <v>147</v>
      </c>
      <c r="E157" s="157" t="s">
        <v>214</v>
      </c>
      <c r="F157" s="158" t="s">
        <v>215</v>
      </c>
      <c r="G157" s="159" t="s">
        <v>150</v>
      </c>
      <c r="H157" s="160">
        <v>601.61</v>
      </c>
      <c r="I157" s="161"/>
      <c r="J157" s="160">
        <f>ROUND(I157*H157,3)</f>
        <v>0</v>
      </c>
      <c r="K157" s="162"/>
      <c r="L157" s="30"/>
      <c r="M157" s="163" t="s">
        <v>1</v>
      </c>
      <c r="N157" s="164" t="s">
        <v>40</v>
      </c>
      <c r="O157" s="55"/>
      <c r="P157" s="165">
        <f>O157*H157</f>
        <v>0</v>
      </c>
      <c r="Q157" s="165">
        <v>0.37034</v>
      </c>
      <c r="R157" s="165">
        <f>Q157*H157</f>
        <v>222.80024740000002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151</v>
      </c>
      <c r="AT157" s="167" t="s">
        <v>147</v>
      </c>
      <c r="AU157" s="167" t="s">
        <v>123</v>
      </c>
      <c r="AY157" s="14" t="s">
        <v>145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123</v>
      </c>
      <c r="BK157" s="169">
        <f>ROUND(I157*H157,3)</f>
        <v>0</v>
      </c>
      <c r="BL157" s="14" t="s">
        <v>151</v>
      </c>
      <c r="BM157" s="167" t="s">
        <v>216</v>
      </c>
    </row>
    <row r="158" spans="1:65" s="2" customFormat="1" ht="21.75" customHeight="1">
      <c r="A158" s="29"/>
      <c r="B158" s="121"/>
      <c r="C158" s="156" t="s">
        <v>217</v>
      </c>
      <c r="D158" s="156" t="s">
        <v>147</v>
      </c>
      <c r="E158" s="157" t="s">
        <v>218</v>
      </c>
      <c r="F158" s="158" t="s">
        <v>219</v>
      </c>
      <c r="G158" s="159" t="s">
        <v>150</v>
      </c>
      <c r="H158" s="160">
        <v>601.61</v>
      </c>
      <c r="I158" s="161"/>
      <c r="J158" s="160">
        <f>ROUND(I158*H158,3)</f>
        <v>0</v>
      </c>
      <c r="K158" s="162"/>
      <c r="L158" s="30"/>
      <c r="M158" s="163" t="s">
        <v>1</v>
      </c>
      <c r="N158" s="164" t="s">
        <v>40</v>
      </c>
      <c r="O158" s="55"/>
      <c r="P158" s="165">
        <f>O158*H158</f>
        <v>0</v>
      </c>
      <c r="Q158" s="165">
        <v>3.0300000000000001E-3</v>
      </c>
      <c r="R158" s="165">
        <f>Q158*H158</f>
        <v>1.8228783000000002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151</v>
      </c>
      <c r="AT158" s="167" t="s">
        <v>147</v>
      </c>
      <c r="AU158" s="167" t="s">
        <v>123</v>
      </c>
      <c r="AY158" s="14" t="s">
        <v>145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123</v>
      </c>
      <c r="BK158" s="169">
        <f>ROUND(I158*H158,3)</f>
        <v>0</v>
      </c>
      <c r="BL158" s="14" t="s">
        <v>151</v>
      </c>
      <c r="BM158" s="167" t="s">
        <v>220</v>
      </c>
    </row>
    <row r="159" spans="1:65" s="2" customFormat="1" ht="33" customHeight="1">
      <c r="A159" s="29"/>
      <c r="B159" s="121"/>
      <c r="C159" s="156" t="s">
        <v>221</v>
      </c>
      <c r="D159" s="156" t="s">
        <v>147</v>
      </c>
      <c r="E159" s="157" t="s">
        <v>222</v>
      </c>
      <c r="F159" s="158" t="s">
        <v>223</v>
      </c>
      <c r="G159" s="159" t="s">
        <v>150</v>
      </c>
      <c r="H159" s="160">
        <v>601.61</v>
      </c>
      <c r="I159" s="161"/>
      <c r="J159" s="160">
        <f>ROUND(I159*H159,3)</f>
        <v>0</v>
      </c>
      <c r="K159" s="162"/>
      <c r="L159" s="30"/>
      <c r="M159" s="163" t="s">
        <v>1</v>
      </c>
      <c r="N159" s="164" t="s">
        <v>40</v>
      </c>
      <c r="O159" s="55"/>
      <c r="P159" s="165">
        <f>O159*H159</f>
        <v>0</v>
      </c>
      <c r="Q159" s="165">
        <v>0.15559000000000001</v>
      </c>
      <c r="R159" s="165">
        <f>Q159*H159</f>
        <v>93.604499900000008</v>
      </c>
      <c r="S159" s="165">
        <v>0</v>
      </c>
      <c r="T159" s="16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151</v>
      </c>
      <c r="AT159" s="167" t="s">
        <v>147</v>
      </c>
      <c r="AU159" s="167" t="s">
        <v>123</v>
      </c>
      <c r="AY159" s="14" t="s">
        <v>145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123</v>
      </c>
      <c r="BK159" s="169">
        <f>ROUND(I159*H159,3)</f>
        <v>0</v>
      </c>
      <c r="BL159" s="14" t="s">
        <v>151</v>
      </c>
      <c r="BM159" s="167" t="s">
        <v>224</v>
      </c>
    </row>
    <row r="160" spans="1:65" s="12" customFormat="1" ht="22.75" customHeight="1">
      <c r="B160" s="143"/>
      <c r="D160" s="144" t="s">
        <v>73</v>
      </c>
      <c r="E160" s="154" t="s">
        <v>176</v>
      </c>
      <c r="F160" s="154" t="s">
        <v>225</v>
      </c>
      <c r="I160" s="146"/>
      <c r="J160" s="155">
        <f>BK160</f>
        <v>0</v>
      </c>
      <c r="L160" s="143"/>
      <c r="M160" s="148"/>
      <c r="N160" s="149"/>
      <c r="O160" s="149"/>
      <c r="P160" s="150">
        <f>SUM(P161:P175)</f>
        <v>0</v>
      </c>
      <c r="Q160" s="149"/>
      <c r="R160" s="150">
        <f>SUM(R161:R175)</f>
        <v>78.2552199</v>
      </c>
      <c r="S160" s="149"/>
      <c r="T160" s="151">
        <f>SUM(T161:T175)</f>
        <v>0</v>
      </c>
      <c r="AR160" s="144" t="s">
        <v>82</v>
      </c>
      <c r="AT160" s="152" t="s">
        <v>73</v>
      </c>
      <c r="AU160" s="152" t="s">
        <v>82</v>
      </c>
      <c r="AY160" s="144" t="s">
        <v>145</v>
      </c>
      <c r="BK160" s="153">
        <f>SUM(BK161:BK175)</f>
        <v>0</v>
      </c>
    </row>
    <row r="161" spans="1:65" s="2" customFormat="1" ht="21.75" customHeight="1">
      <c r="A161" s="29"/>
      <c r="B161" s="121"/>
      <c r="C161" s="156" t="s">
        <v>226</v>
      </c>
      <c r="D161" s="156" t="s">
        <v>147</v>
      </c>
      <c r="E161" s="157" t="s">
        <v>227</v>
      </c>
      <c r="F161" s="158" t="s">
        <v>228</v>
      </c>
      <c r="G161" s="159" t="s">
        <v>229</v>
      </c>
      <c r="H161" s="160">
        <v>8</v>
      </c>
      <c r="I161" s="161"/>
      <c r="J161" s="160">
        <f t="shared" ref="J161:J175" si="25">ROUND(I161*H161,3)</f>
        <v>0</v>
      </c>
      <c r="K161" s="162"/>
      <c r="L161" s="30"/>
      <c r="M161" s="163" t="s">
        <v>1</v>
      </c>
      <c r="N161" s="164" t="s">
        <v>40</v>
      </c>
      <c r="O161" s="55"/>
      <c r="P161" s="165">
        <f t="shared" ref="P161:P175" si="26">O161*H161</f>
        <v>0</v>
      </c>
      <c r="Q161" s="165">
        <v>1.0000000000000001E-5</v>
      </c>
      <c r="R161" s="165">
        <f t="shared" ref="R161:R175" si="27">Q161*H161</f>
        <v>8.0000000000000007E-5</v>
      </c>
      <c r="S161" s="165">
        <v>0</v>
      </c>
      <c r="T161" s="166">
        <f t="shared" ref="T161:T175" si="28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151</v>
      </c>
      <c r="AT161" s="167" t="s">
        <v>147</v>
      </c>
      <c r="AU161" s="167" t="s">
        <v>123</v>
      </c>
      <c r="AY161" s="14" t="s">
        <v>145</v>
      </c>
      <c r="BE161" s="168">
        <f t="shared" ref="BE161:BE175" si="29">IF(N161="základná",J161,0)</f>
        <v>0</v>
      </c>
      <c r="BF161" s="168">
        <f t="shared" ref="BF161:BF175" si="30">IF(N161="znížená",J161,0)</f>
        <v>0</v>
      </c>
      <c r="BG161" s="168">
        <f t="shared" ref="BG161:BG175" si="31">IF(N161="zákl. prenesená",J161,0)</f>
        <v>0</v>
      </c>
      <c r="BH161" s="168">
        <f t="shared" ref="BH161:BH175" si="32">IF(N161="zníž. prenesená",J161,0)</f>
        <v>0</v>
      </c>
      <c r="BI161" s="168">
        <f t="shared" ref="BI161:BI175" si="33">IF(N161="nulová",J161,0)</f>
        <v>0</v>
      </c>
      <c r="BJ161" s="14" t="s">
        <v>123</v>
      </c>
      <c r="BK161" s="169">
        <f t="shared" ref="BK161:BK175" si="34">ROUND(I161*H161,3)</f>
        <v>0</v>
      </c>
      <c r="BL161" s="14" t="s">
        <v>151</v>
      </c>
      <c r="BM161" s="167" t="s">
        <v>230</v>
      </c>
    </row>
    <row r="162" spans="1:65" s="2" customFormat="1" ht="33" customHeight="1">
      <c r="A162" s="29"/>
      <c r="B162" s="121"/>
      <c r="C162" s="170" t="s">
        <v>7</v>
      </c>
      <c r="D162" s="170" t="s">
        <v>177</v>
      </c>
      <c r="E162" s="171" t="s">
        <v>231</v>
      </c>
      <c r="F162" s="172" t="s">
        <v>232</v>
      </c>
      <c r="G162" s="173" t="s">
        <v>202</v>
      </c>
      <c r="H162" s="174">
        <v>1.3360000000000001</v>
      </c>
      <c r="I162" s="175"/>
      <c r="J162" s="174">
        <f t="shared" si="25"/>
        <v>0</v>
      </c>
      <c r="K162" s="176"/>
      <c r="L162" s="177"/>
      <c r="M162" s="178" t="s">
        <v>1</v>
      </c>
      <c r="N162" s="179" t="s">
        <v>40</v>
      </c>
      <c r="O162" s="55"/>
      <c r="P162" s="165">
        <f t="shared" si="26"/>
        <v>0</v>
      </c>
      <c r="Q162" s="165">
        <v>7.7999999999999996E-3</v>
      </c>
      <c r="R162" s="165">
        <f t="shared" si="27"/>
        <v>1.0420800000000001E-2</v>
      </c>
      <c r="S162" s="165">
        <v>0</v>
      </c>
      <c r="T162" s="166">
        <f t="shared" si="2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176</v>
      </c>
      <c r="AT162" s="167" t="s">
        <v>177</v>
      </c>
      <c r="AU162" s="167" t="s">
        <v>123</v>
      </c>
      <c r="AY162" s="14" t="s">
        <v>145</v>
      </c>
      <c r="BE162" s="168">
        <f t="shared" si="29"/>
        <v>0</v>
      </c>
      <c r="BF162" s="168">
        <f t="shared" si="30"/>
        <v>0</v>
      </c>
      <c r="BG162" s="168">
        <f t="shared" si="31"/>
        <v>0</v>
      </c>
      <c r="BH162" s="168">
        <f t="shared" si="32"/>
        <v>0</v>
      </c>
      <c r="BI162" s="168">
        <f t="shared" si="33"/>
        <v>0</v>
      </c>
      <c r="BJ162" s="14" t="s">
        <v>123</v>
      </c>
      <c r="BK162" s="169">
        <f t="shared" si="34"/>
        <v>0</v>
      </c>
      <c r="BL162" s="14" t="s">
        <v>151</v>
      </c>
      <c r="BM162" s="167" t="s">
        <v>233</v>
      </c>
    </row>
    <row r="163" spans="1:65" s="2" customFormat="1" ht="21.75" customHeight="1">
      <c r="A163" s="29"/>
      <c r="B163" s="121"/>
      <c r="C163" s="156" t="s">
        <v>234</v>
      </c>
      <c r="D163" s="156" t="s">
        <v>147</v>
      </c>
      <c r="E163" s="157" t="s">
        <v>235</v>
      </c>
      <c r="F163" s="158" t="s">
        <v>236</v>
      </c>
      <c r="G163" s="159" t="s">
        <v>229</v>
      </c>
      <c r="H163" s="160">
        <v>300.82499999999999</v>
      </c>
      <c r="I163" s="161"/>
      <c r="J163" s="160">
        <f t="shared" si="25"/>
        <v>0</v>
      </c>
      <c r="K163" s="162"/>
      <c r="L163" s="30"/>
      <c r="M163" s="163" t="s">
        <v>1</v>
      </c>
      <c r="N163" s="164" t="s">
        <v>40</v>
      </c>
      <c r="O163" s="55"/>
      <c r="P163" s="165">
        <f t="shared" si="26"/>
        <v>0</v>
      </c>
      <c r="Q163" s="165">
        <v>2.0000000000000002E-5</v>
      </c>
      <c r="R163" s="165">
        <f t="shared" si="27"/>
        <v>6.0165000000000001E-3</v>
      </c>
      <c r="S163" s="165">
        <v>0</v>
      </c>
      <c r="T163" s="166">
        <f t="shared" si="2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151</v>
      </c>
      <c r="AT163" s="167" t="s">
        <v>147</v>
      </c>
      <c r="AU163" s="167" t="s">
        <v>123</v>
      </c>
      <c r="AY163" s="14" t="s">
        <v>145</v>
      </c>
      <c r="BE163" s="168">
        <f t="shared" si="29"/>
        <v>0</v>
      </c>
      <c r="BF163" s="168">
        <f t="shared" si="30"/>
        <v>0</v>
      </c>
      <c r="BG163" s="168">
        <f t="shared" si="31"/>
        <v>0</v>
      </c>
      <c r="BH163" s="168">
        <f t="shared" si="32"/>
        <v>0</v>
      </c>
      <c r="BI163" s="168">
        <f t="shared" si="33"/>
        <v>0</v>
      </c>
      <c r="BJ163" s="14" t="s">
        <v>123</v>
      </c>
      <c r="BK163" s="169">
        <f t="shared" si="34"/>
        <v>0</v>
      </c>
      <c r="BL163" s="14" t="s">
        <v>151</v>
      </c>
      <c r="BM163" s="167" t="s">
        <v>237</v>
      </c>
    </row>
    <row r="164" spans="1:65" s="2" customFormat="1" ht="33" customHeight="1">
      <c r="A164" s="29"/>
      <c r="B164" s="121"/>
      <c r="C164" s="170" t="s">
        <v>238</v>
      </c>
      <c r="D164" s="170" t="s">
        <v>177</v>
      </c>
      <c r="E164" s="171" t="s">
        <v>239</v>
      </c>
      <c r="F164" s="172" t="s">
        <v>240</v>
      </c>
      <c r="G164" s="173" t="s">
        <v>202</v>
      </c>
      <c r="H164" s="174">
        <v>50.238</v>
      </c>
      <c r="I164" s="175"/>
      <c r="J164" s="174">
        <f t="shared" si="25"/>
        <v>0</v>
      </c>
      <c r="K164" s="176"/>
      <c r="L164" s="177"/>
      <c r="M164" s="178" t="s">
        <v>1</v>
      </c>
      <c r="N164" s="179" t="s">
        <v>40</v>
      </c>
      <c r="O164" s="55"/>
      <c r="P164" s="165">
        <f t="shared" si="26"/>
        <v>0</v>
      </c>
      <c r="Q164" s="165">
        <v>3.1399999999999997E-2</v>
      </c>
      <c r="R164" s="165">
        <f t="shared" si="27"/>
        <v>1.5774731999999998</v>
      </c>
      <c r="S164" s="165">
        <v>0</v>
      </c>
      <c r="T164" s="166">
        <f t="shared" si="2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176</v>
      </c>
      <c r="AT164" s="167" t="s">
        <v>177</v>
      </c>
      <c r="AU164" s="167" t="s">
        <v>123</v>
      </c>
      <c r="AY164" s="14" t="s">
        <v>145</v>
      </c>
      <c r="BE164" s="168">
        <f t="shared" si="29"/>
        <v>0</v>
      </c>
      <c r="BF164" s="168">
        <f t="shared" si="30"/>
        <v>0</v>
      </c>
      <c r="BG164" s="168">
        <f t="shared" si="31"/>
        <v>0</v>
      </c>
      <c r="BH164" s="168">
        <f t="shared" si="32"/>
        <v>0</v>
      </c>
      <c r="BI164" s="168">
        <f t="shared" si="33"/>
        <v>0</v>
      </c>
      <c r="BJ164" s="14" t="s">
        <v>123</v>
      </c>
      <c r="BK164" s="169">
        <f t="shared" si="34"/>
        <v>0</v>
      </c>
      <c r="BL164" s="14" t="s">
        <v>151</v>
      </c>
      <c r="BM164" s="167" t="s">
        <v>241</v>
      </c>
    </row>
    <row r="165" spans="1:65" s="2" customFormat="1" ht="21.75" customHeight="1">
      <c r="A165" s="29"/>
      <c r="B165" s="121"/>
      <c r="C165" s="156" t="s">
        <v>242</v>
      </c>
      <c r="D165" s="156" t="s">
        <v>147</v>
      </c>
      <c r="E165" s="157" t="s">
        <v>243</v>
      </c>
      <c r="F165" s="158" t="s">
        <v>244</v>
      </c>
      <c r="G165" s="159" t="s">
        <v>202</v>
      </c>
      <c r="H165" s="160">
        <v>17</v>
      </c>
      <c r="I165" s="161"/>
      <c r="J165" s="160">
        <f t="shared" si="25"/>
        <v>0</v>
      </c>
      <c r="K165" s="162"/>
      <c r="L165" s="30"/>
      <c r="M165" s="163" t="s">
        <v>1</v>
      </c>
      <c r="N165" s="164" t="s">
        <v>40</v>
      </c>
      <c r="O165" s="55"/>
      <c r="P165" s="165">
        <f t="shared" si="26"/>
        <v>0</v>
      </c>
      <c r="Q165" s="165">
        <v>5.0000000000000002E-5</v>
      </c>
      <c r="R165" s="165">
        <f t="shared" si="27"/>
        <v>8.5000000000000006E-4</v>
      </c>
      <c r="S165" s="165">
        <v>0</v>
      </c>
      <c r="T165" s="166">
        <f t="shared" si="2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151</v>
      </c>
      <c r="AT165" s="167" t="s">
        <v>147</v>
      </c>
      <c r="AU165" s="167" t="s">
        <v>123</v>
      </c>
      <c r="AY165" s="14" t="s">
        <v>145</v>
      </c>
      <c r="BE165" s="168">
        <f t="shared" si="29"/>
        <v>0</v>
      </c>
      <c r="BF165" s="168">
        <f t="shared" si="30"/>
        <v>0</v>
      </c>
      <c r="BG165" s="168">
        <f t="shared" si="31"/>
        <v>0</v>
      </c>
      <c r="BH165" s="168">
        <f t="shared" si="32"/>
        <v>0</v>
      </c>
      <c r="BI165" s="168">
        <f t="shared" si="33"/>
        <v>0</v>
      </c>
      <c r="BJ165" s="14" t="s">
        <v>123</v>
      </c>
      <c r="BK165" s="169">
        <f t="shared" si="34"/>
        <v>0</v>
      </c>
      <c r="BL165" s="14" t="s">
        <v>151</v>
      </c>
      <c r="BM165" s="167" t="s">
        <v>245</v>
      </c>
    </row>
    <row r="166" spans="1:65" s="2" customFormat="1" ht="21.75" customHeight="1">
      <c r="A166" s="29"/>
      <c r="B166" s="121"/>
      <c r="C166" s="170" t="s">
        <v>246</v>
      </c>
      <c r="D166" s="170" t="s">
        <v>177</v>
      </c>
      <c r="E166" s="171" t="s">
        <v>247</v>
      </c>
      <c r="F166" s="172" t="s">
        <v>248</v>
      </c>
      <c r="G166" s="173" t="s">
        <v>202</v>
      </c>
      <c r="H166" s="174">
        <v>17</v>
      </c>
      <c r="I166" s="175"/>
      <c r="J166" s="174">
        <f t="shared" si="25"/>
        <v>0</v>
      </c>
      <c r="K166" s="176"/>
      <c r="L166" s="177"/>
      <c r="M166" s="178" t="s">
        <v>1</v>
      </c>
      <c r="N166" s="179" t="s">
        <v>40</v>
      </c>
      <c r="O166" s="55"/>
      <c r="P166" s="165">
        <f t="shared" si="26"/>
        <v>0</v>
      </c>
      <c r="Q166" s="165">
        <v>7.1000000000000002E-4</v>
      </c>
      <c r="R166" s="165">
        <f t="shared" si="27"/>
        <v>1.2070000000000001E-2</v>
      </c>
      <c r="S166" s="165">
        <v>0</v>
      </c>
      <c r="T166" s="166">
        <f t="shared" si="2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176</v>
      </c>
      <c r="AT166" s="167" t="s">
        <v>177</v>
      </c>
      <c r="AU166" s="167" t="s">
        <v>123</v>
      </c>
      <c r="AY166" s="14" t="s">
        <v>145</v>
      </c>
      <c r="BE166" s="168">
        <f t="shared" si="29"/>
        <v>0</v>
      </c>
      <c r="BF166" s="168">
        <f t="shared" si="30"/>
        <v>0</v>
      </c>
      <c r="BG166" s="168">
        <f t="shared" si="31"/>
        <v>0</v>
      </c>
      <c r="BH166" s="168">
        <f t="shared" si="32"/>
        <v>0</v>
      </c>
      <c r="BI166" s="168">
        <f t="shared" si="33"/>
        <v>0</v>
      </c>
      <c r="BJ166" s="14" t="s">
        <v>123</v>
      </c>
      <c r="BK166" s="169">
        <f t="shared" si="34"/>
        <v>0</v>
      </c>
      <c r="BL166" s="14" t="s">
        <v>151</v>
      </c>
      <c r="BM166" s="167" t="s">
        <v>249</v>
      </c>
    </row>
    <row r="167" spans="1:65" s="2" customFormat="1" ht="21.75" customHeight="1">
      <c r="A167" s="29"/>
      <c r="B167" s="121"/>
      <c r="C167" s="156" t="s">
        <v>250</v>
      </c>
      <c r="D167" s="156" t="s">
        <v>147</v>
      </c>
      <c r="E167" s="157" t="s">
        <v>251</v>
      </c>
      <c r="F167" s="158" t="s">
        <v>252</v>
      </c>
      <c r="G167" s="159" t="s">
        <v>202</v>
      </c>
      <c r="H167" s="160">
        <v>17</v>
      </c>
      <c r="I167" s="161"/>
      <c r="J167" s="160">
        <f t="shared" si="25"/>
        <v>0</v>
      </c>
      <c r="K167" s="162"/>
      <c r="L167" s="30"/>
      <c r="M167" s="163" t="s">
        <v>1</v>
      </c>
      <c r="N167" s="164" t="s">
        <v>40</v>
      </c>
      <c r="O167" s="55"/>
      <c r="P167" s="165">
        <f t="shared" si="26"/>
        <v>0</v>
      </c>
      <c r="Q167" s="165">
        <v>1E-4</v>
      </c>
      <c r="R167" s="165">
        <f t="shared" si="27"/>
        <v>1.7000000000000001E-3</v>
      </c>
      <c r="S167" s="165">
        <v>0</v>
      </c>
      <c r="T167" s="166">
        <f t="shared" si="2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151</v>
      </c>
      <c r="AT167" s="167" t="s">
        <v>147</v>
      </c>
      <c r="AU167" s="167" t="s">
        <v>123</v>
      </c>
      <c r="AY167" s="14" t="s">
        <v>145</v>
      </c>
      <c r="BE167" s="168">
        <f t="shared" si="29"/>
        <v>0</v>
      </c>
      <c r="BF167" s="168">
        <f t="shared" si="30"/>
        <v>0</v>
      </c>
      <c r="BG167" s="168">
        <f t="shared" si="31"/>
        <v>0</v>
      </c>
      <c r="BH167" s="168">
        <f t="shared" si="32"/>
        <v>0</v>
      </c>
      <c r="BI167" s="168">
        <f t="shared" si="33"/>
        <v>0</v>
      </c>
      <c r="BJ167" s="14" t="s">
        <v>123</v>
      </c>
      <c r="BK167" s="169">
        <f t="shared" si="34"/>
        <v>0</v>
      </c>
      <c r="BL167" s="14" t="s">
        <v>151</v>
      </c>
      <c r="BM167" s="167" t="s">
        <v>253</v>
      </c>
    </row>
    <row r="168" spans="1:65" s="2" customFormat="1" ht="21.75" customHeight="1">
      <c r="A168" s="29"/>
      <c r="B168" s="121"/>
      <c r="C168" s="170" t="s">
        <v>254</v>
      </c>
      <c r="D168" s="170" t="s">
        <v>177</v>
      </c>
      <c r="E168" s="171" t="s">
        <v>255</v>
      </c>
      <c r="F168" s="172" t="s">
        <v>256</v>
      </c>
      <c r="G168" s="173" t="s">
        <v>202</v>
      </c>
      <c r="H168" s="174">
        <v>17</v>
      </c>
      <c r="I168" s="175"/>
      <c r="J168" s="174">
        <f t="shared" si="25"/>
        <v>0</v>
      </c>
      <c r="K168" s="176"/>
      <c r="L168" s="177"/>
      <c r="M168" s="178" t="s">
        <v>1</v>
      </c>
      <c r="N168" s="179" t="s">
        <v>40</v>
      </c>
      <c r="O168" s="55"/>
      <c r="P168" s="165">
        <f t="shared" si="26"/>
        <v>0</v>
      </c>
      <c r="Q168" s="165">
        <v>4.5999999999999999E-3</v>
      </c>
      <c r="R168" s="165">
        <f t="shared" si="27"/>
        <v>7.8199999999999992E-2</v>
      </c>
      <c r="S168" s="165">
        <v>0</v>
      </c>
      <c r="T168" s="166">
        <f t="shared" si="2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176</v>
      </c>
      <c r="AT168" s="167" t="s">
        <v>177</v>
      </c>
      <c r="AU168" s="167" t="s">
        <v>123</v>
      </c>
      <c r="AY168" s="14" t="s">
        <v>145</v>
      </c>
      <c r="BE168" s="168">
        <f t="shared" si="29"/>
        <v>0</v>
      </c>
      <c r="BF168" s="168">
        <f t="shared" si="30"/>
        <v>0</v>
      </c>
      <c r="BG168" s="168">
        <f t="shared" si="31"/>
        <v>0</v>
      </c>
      <c r="BH168" s="168">
        <f t="shared" si="32"/>
        <v>0</v>
      </c>
      <c r="BI168" s="168">
        <f t="shared" si="33"/>
        <v>0</v>
      </c>
      <c r="BJ168" s="14" t="s">
        <v>123</v>
      </c>
      <c r="BK168" s="169">
        <f t="shared" si="34"/>
        <v>0</v>
      </c>
      <c r="BL168" s="14" t="s">
        <v>151</v>
      </c>
      <c r="BM168" s="167" t="s">
        <v>257</v>
      </c>
    </row>
    <row r="169" spans="1:65" s="2" customFormat="1" ht="21.75" customHeight="1">
      <c r="A169" s="29"/>
      <c r="B169" s="121"/>
      <c r="C169" s="156" t="s">
        <v>258</v>
      </c>
      <c r="D169" s="156" t="s">
        <v>147</v>
      </c>
      <c r="E169" s="157" t="s">
        <v>259</v>
      </c>
      <c r="F169" s="158" t="s">
        <v>260</v>
      </c>
      <c r="G169" s="159" t="s">
        <v>202</v>
      </c>
      <c r="H169" s="160">
        <v>17</v>
      </c>
      <c r="I169" s="161"/>
      <c r="J169" s="160">
        <f t="shared" si="25"/>
        <v>0</v>
      </c>
      <c r="K169" s="162"/>
      <c r="L169" s="30"/>
      <c r="M169" s="163" t="s">
        <v>1</v>
      </c>
      <c r="N169" s="164" t="s">
        <v>40</v>
      </c>
      <c r="O169" s="55"/>
      <c r="P169" s="165">
        <f t="shared" si="26"/>
        <v>0</v>
      </c>
      <c r="Q169" s="165">
        <v>1E-4</v>
      </c>
      <c r="R169" s="165">
        <f t="shared" si="27"/>
        <v>1.7000000000000001E-3</v>
      </c>
      <c r="S169" s="165">
        <v>0</v>
      </c>
      <c r="T169" s="166">
        <f t="shared" si="2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151</v>
      </c>
      <c r="AT169" s="167" t="s">
        <v>147</v>
      </c>
      <c r="AU169" s="167" t="s">
        <v>123</v>
      </c>
      <c r="AY169" s="14" t="s">
        <v>145</v>
      </c>
      <c r="BE169" s="168">
        <f t="shared" si="29"/>
        <v>0</v>
      </c>
      <c r="BF169" s="168">
        <f t="shared" si="30"/>
        <v>0</v>
      </c>
      <c r="BG169" s="168">
        <f t="shared" si="31"/>
        <v>0</v>
      </c>
      <c r="BH169" s="168">
        <f t="shared" si="32"/>
        <v>0</v>
      </c>
      <c r="BI169" s="168">
        <f t="shared" si="33"/>
        <v>0</v>
      </c>
      <c r="BJ169" s="14" t="s">
        <v>123</v>
      </c>
      <c r="BK169" s="169">
        <f t="shared" si="34"/>
        <v>0</v>
      </c>
      <c r="BL169" s="14" t="s">
        <v>151</v>
      </c>
      <c r="BM169" s="167" t="s">
        <v>261</v>
      </c>
    </row>
    <row r="170" spans="1:65" s="2" customFormat="1" ht="33" customHeight="1">
      <c r="A170" s="29"/>
      <c r="B170" s="121"/>
      <c r="C170" s="170" t="s">
        <v>262</v>
      </c>
      <c r="D170" s="170" t="s">
        <v>177</v>
      </c>
      <c r="E170" s="171" t="s">
        <v>263</v>
      </c>
      <c r="F170" s="172" t="s">
        <v>264</v>
      </c>
      <c r="G170" s="173" t="s">
        <v>202</v>
      </c>
      <c r="H170" s="174">
        <v>17</v>
      </c>
      <c r="I170" s="175"/>
      <c r="J170" s="174">
        <f t="shared" si="25"/>
        <v>0</v>
      </c>
      <c r="K170" s="176"/>
      <c r="L170" s="177"/>
      <c r="M170" s="178" t="s">
        <v>1</v>
      </c>
      <c r="N170" s="179" t="s">
        <v>40</v>
      </c>
      <c r="O170" s="55"/>
      <c r="P170" s="165">
        <f t="shared" si="26"/>
        <v>0</v>
      </c>
      <c r="Q170" s="165">
        <v>4.6600000000000001E-3</v>
      </c>
      <c r="R170" s="165">
        <f t="shared" si="27"/>
        <v>7.9219999999999999E-2</v>
      </c>
      <c r="S170" s="165">
        <v>0</v>
      </c>
      <c r="T170" s="166">
        <f t="shared" si="2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176</v>
      </c>
      <c r="AT170" s="167" t="s">
        <v>177</v>
      </c>
      <c r="AU170" s="167" t="s">
        <v>123</v>
      </c>
      <c r="AY170" s="14" t="s">
        <v>145</v>
      </c>
      <c r="BE170" s="168">
        <f t="shared" si="29"/>
        <v>0</v>
      </c>
      <c r="BF170" s="168">
        <f t="shared" si="30"/>
        <v>0</v>
      </c>
      <c r="BG170" s="168">
        <f t="shared" si="31"/>
        <v>0</v>
      </c>
      <c r="BH170" s="168">
        <f t="shared" si="32"/>
        <v>0</v>
      </c>
      <c r="BI170" s="168">
        <f t="shared" si="33"/>
        <v>0</v>
      </c>
      <c r="BJ170" s="14" t="s">
        <v>123</v>
      </c>
      <c r="BK170" s="169">
        <f t="shared" si="34"/>
        <v>0</v>
      </c>
      <c r="BL170" s="14" t="s">
        <v>151</v>
      </c>
      <c r="BM170" s="167" t="s">
        <v>265</v>
      </c>
    </row>
    <row r="171" spans="1:65" s="2" customFormat="1" ht="21.75" customHeight="1">
      <c r="A171" s="29"/>
      <c r="B171" s="121"/>
      <c r="C171" s="156" t="s">
        <v>266</v>
      </c>
      <c r="D171" s="156" t="s">
        <v>147</v>
      </c>
      <c r="E171" s="157" t="s">
        <v>267</v>
      </c>
      <c r="F171" s="158" t="s">
        <v>268</v>
      </c>
      <c r="G171" s="159" t="s">
        <v>202</v>
      </c>
      <c r="H171" s="160">
        <v>17</v>
      </c>
      <c r="I171" s="161"/>
      <c r="J171" s="160">
        <f t="shared" si="25"/>
        <v>0</v>
      </c>
      <c r="K171" s="162"/>
      <c r="L171" s="30"/>
      <c r="M171" s="163" t="s">
        <v>1</v>
      </c>
      <c r="N171" s="164" t="s">
        <v>40</v>
      </c>
      <c r="O171" s="55"/>
      <c r="P171" s="165">
        <f t="shared" si="26"/>
        <v>0</v>
      </c>
      <c r="Q171" s="165">
        <v>0.34308</v>
      </c>
      <c r="R171" s="165">
        <f t="shared" si="27"/>
        <v>5.8323599999999995</v>
      </c>
      <c r="S171" s="165">
        <v>0</v>
      </c>
      <c r="T171" s="166">
        <f t="shared" si="2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151</v>
      </c>
      <c r="AT171" s="167" t="s">
        <v>147</v>
      </c>
      <c r="AU171" s="167" t="s">
        <v>123</v>
      </c>
      <c r="AY171" s="14" t="s">
        <v>145</v>
      </c>
      <c r="BE171" s="168">
        <f t="shared" si="29"/>
        <v>0</v>
      </c>
      <c r="BF171" s="168">
        <f t="shared" si="30"/>
        <v>0</v>
      </c>
      <c r="BG171" s="168">
        <f t="shared" si="31"/>
        <v>0</v>
      </c>
      <c r="BH171" s="168">
        <f t="shared" si="32"/>
        <v>0</v>
      </c>
      <c r="BI171" s="168">
        <f t="shared" si="33"/>
        <v>0</v>
      </c>
      <c r="BJ171" s="14" t="s">
        <v>123</v>
      </c>
      <c r="BK171" s="169">
        <f t="shared" si="34"/>
        <v>0</v>
      </c>
      <c r="BL171" s="14" t="s">
        <v>151</v>
      </c>
      <c r="BM171" s="167" t="s">
        <v>269</v>
      </c>
    </row>
    <row r="172" spans="1:65" s="2" customFormat="1" ht="33" customHeight="1">
      <c r="A172" s="29"/>
      <c r="B172" s="121"/>
      <c r="C172" s="170" t="s">
        <v>270</v>
      </c>
      <c r="D172" s="170" t="s">
        <v>177</v>
      </c>
      <c r="E172" s="171" t="s">
        <v>271</v>
      </c>
      <c r="F172" s="172" t="s">
        <v>272</v>
      </c>
      <c r="G172" s="173" t="s">
        <v>202</v>
      </c>
      <c r="H172" s="174">
        <v>17.170000000000002</v>
      </c>
      <c r="I172" s="175"/>
      <c r="J172" s="174">
        <f t="shared" si="25"/>
        <v>0</v>
      </c>
      <c r="K172" s="176"/>
      <c r="L172" s="177"/>
      <c r="M172" s="178" t="s">
        <v>1</v>
      </c>
      <c r="N172" s="179" t="s">
        <v>40</v>
      </c>
      <c r="O172" s="55"/>
      <c r="P172" s="165">
        <f t="shared" si="26"/>
        <v>0</v>
      </c>
      <c r="Q172" s="165">
        <v>0.10199999999999999</v>
      </c>
      <c r="R172" s="165">
        <f t="shared" si="27"/>
        <v>1.7513400000000001</v>
      </c>
      <c r="S172" s="165">
        <v>0</v>
      </c>
      <c r="T172" s="166">
        <f t="shared" si="2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176</v>
      </c>
      <c r="AT172" s="167" t="s">
        <v>177</v>
      </c>
      <c r="AU172" s="167" t="s">
        <v>123</v>
      </c>
      <c r="AY172" s="14" t="s">
        <v>145</v>
      </c>
      <c r="BE172" s="168">
        <f t="shared" si="29"/>
        <v>0</v>
      </c>
      <c r="BF172" s="168">
        <f t="shared" si="30"/>
        <v>0</v>
      </c>
      <c r="BG172" s="168">
        <f t="shared" si="31"/>
        <v>0</v>
      </c>
      <c r="BH172" s="168">
        <f t="shared" si="32"/>
        <v>0</v>
      </c>
      <c r="BI172" s="168">
        <f t="shared" si="33"/>
        <v>0</v>
      </c>
      <c r="BJ172" s="14" t="s">
        <v>123</v>
      </c>
      <c r="BK172" s="169">
        <f t="shared" si="34"/>
        <v>0</v>
      </c>
      <c r="BL172" s="14" t="s">
        <v>151</v>
      </c>
      <c r="BM172" s="167" t="s">
        <v>273</v>
      </c>
    </row>
    <row r="173" spans="1:65" s="2" customFormat="1" ht="33" customHeight="1">
      <c r="A173" s="29"/>
      <c r="B173" s="121"/>
      <c r="C173" s="170" t="s">
        <v>274</v>
      </c>
      <c r="D173" s="170" t="s">
        <v>177</v>
      </c>
      <c r="E173" s="171" t="s">
        <v>275</v>
      </c>
      <c r="F173" s="172" t="s">
        <v>276</v>
      </c>
      <c r="G173" s="173" t="s">
        <v>202</v>
      </c>
      <c r="H173" s="174">
        <v>17.170000000000002</v>
      </c>
      <c r="I173" s="175"/>
      <c r="J173" s="174">
        <f t="shared" si="25"/>
        <v>0</v>
      </c>
      <c r="K173" s="176"/>
      <c r="L173" s="177"/>
      <c r="M173" s="178" t="s">
        <v>1</v>
      </c>
      <c r="N173" s="179" t="s">
        <v>40</v>
      </c>
      <c r="O173" s="55"/>
      <c r="P173" s="165">
        <f t="shared" si="26"/>
        <v>0</v>
      </c>
      <c r="Q173" s="165">
        <v>9.1999999999999998E-3</v>
      </c>
      <c r="R173" s="165">
        <f t="shared" si="27"/>
        <v>0.15796400000000002</v>
      </c>
      <c r="S173" s="165">
        <v>0</v>
      </c>
      <c r="T173" s="166">
        <f t="shared" si="2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176</v>
      </c>
      <c r="AT173" s="167" t="s">
        <v>177</v>
      </c>
      <c r="AU173" s="167" t="s">
        <v>123</v>
      </c>
      <c r="AY173" s="14" t="s">
        <v>145</v>
      </c>
      <c r="BE173" s="168">
        <f t="shared" si="29"/>
        <v>0</v>
      </c>
      <c r="BF173" s="168">
        <f t="shared" si="30"/>
        <v>0</v>
      </c>
      <c r="BG173" s="168">
        <f t="shared" si="31"/>
        <v>0</v>
      </c>
      <c r="BH173" s="168">
        <f t="shared" si="32"/>
        <v>0</v>
      </c>
      <c r="BI173" s="168">
        <f t="shared" si="33"/>
        <v>0</v>
      </c>
      <c r="BJ173" s="14" t="s">
        <v>123</v>
      </c>
      <c r="BK173" s="169">
        <f t="shared" si="34"/>
        <v>0</v>
      </c>
      <c r="BL173" s="14" t="s">
        <v>151</v>
      </c>
      <c r="BM173" s="167" t="s">
        <v>277</v>
      </c>
    </row>
    <row r="174" spans="1:65" s="2" customFormat="1" ht="21.75" customHeight="1">
      <c r="A174" s="29"/>
      <c r="B174" s="121"/>
      <c r="C174" s="170" t="s">
        <v>278</v>
      </c>
      <c r="D174" s="170" t="s">
        <v>177</v>
      </c>
      <c r="E174" s="171" t="s">
        <v>279</v>
      </c>
      <c r="F174" s="172" t="s">
        <v>280</v>
      </c>
      <c r="G174" s="173" t="s">
        <v>202</v>
      </c>
      <c r="H174" s="174">
        <v>17.170000000000002</v>
      </c>
      <c r="I174" s="175"/>
      <c r="J174" s="174">
        <f t="shared" si="25"/>
        <v>0</v>
      </c>
      <c r="K174" s="176"/>
      <c r="L174" s="177"/>
      <c r="M174" s="178" t="s">
        <v>1</v>
      </c>
      <c r="N174" s="179" t="s">
        <v>40</v>
      </c>
      <c r="O174" s="55"/>
      <c r="P174" s="165">
        <f t="shared" si="26"/>
        <v>0</v>
      </c>
      <c r="Q174" s="165">
        <v>3.6999999999999999E-4</v>
      </c>
      <c r="R174" s="165">
        <f t="shared" si="27"/>
        <v>6.3529000000000007E-3</v>
      </c>
      <c r="S174" s="165">
        <v>0</v>
      </c>
      <c r="T174" s="166">
        <f t="shared" si="2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176</v>
      </c>
      <c r="AT174" s="167" t="s">
        <v>177</v>
      </c>
      <c r="AU174" s="167" t="s">
        <v>123</v>
      </c>
      <c r="AY174" s="14" t="s">
        <v>145</v>
      </c>
      <c r="BE174" s="168">
        <f t="shared" si="29"/>
        <v>0</v>
      </c>
      <c r="BF174" s="168">
        <f t="shared" si="30"/>
        <v>0</v>
      </c>
      <c r="BG174" s="168">
        <f t="shared" si="31"/>
        <v>0</v>
      </c>
      <c r="BH174" s="168">
        <f t="shared" si="32"/>
        <v>0</v>
      </c>
      <c r="BI174" s="168">
        <f t="shared" si="33"/>
        <v>0</v>
      </c>
      <c r="BJ174" s="14" t="s">
        <v>123</v>
      </c>
      <c r="BK174" s="169">
        <f t="shared" si="34"/>
        <v>0</v>
      </c>
      <c r="BL174" s="14" t="s">
        <v>151</v>
      </c>
      <c r="BM174" s="167" t="s">
        <v>281</v>
      </c>
    </row>
    <row r="175" spans="1:65" s="2" customFormat="1" ht="33" customHeight="1">
      <c r="A175" s="29"/>
      <c r="B175" s="121"/>
      <c r="C175" s="156" t="s">
        <v>282</v>
      </c>
      <c r="D175" s="156" t="s">
        <v>147</v>
      </c>
      <c r="E175" s="157" t="s">
        <v>283</v>
      </c>
      <c r="F175" s="158" t="s">
        <v>284</v>
      </c>
      <c r="G175" s="159" t="s">
        <v>155</v>
      </c>
      <c r="H175" s="160">
        <v>30.75</v>
      </c>
      <c r="I175" s="161"/>
      <c r="J175" s="160">
        <f t="shared" si="25"/>
        <v>0</v>
      </c>
      <c r="K175" s="162"/>
      <c r="L175" s="30"/>
      <c r="M175" s="163" t="s">
        <v>1</v>
      </c>
      <c r="N175" s="164" t="s">
        <v>40</v>
      </c>
      <c r="O175" s="55"/>
      <c r="P175" s="165">
        <f t="shared" si="26"/>
        <v>0</v>
      </c>
      <c r="Q175" s="165">
        <v>2.23543</v>
      </c>
      <c r="R175" s="165">
        <f t="shared" si="27"/>
        <v>68.739472500000005</v>
      </c>
      <c r="S175" s="165">
        <v>0</v>
      </c>
      <c r="T175" s="166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151</v>
      </c>
      <c r="AT175" s="167" t="s">
        <v>147</v>
      </c>
      <c r="AU175" s="167" t="s">
        <v>123</v>
      </c>
      <c r="AY175" s="14" t="s">
        <v>145</v>
      </c>
      <c r="BE175" s="168">
        <f t="shared" si="29"/>
        <v>0</v>
      </c>
      <c r="BF175" s="168">
        <f t="shared" si="30"/>
        <v>0</v>
      </c>
      <c r="BG175" s="168">
        <f t="shared" si="31"/>
        <v>0</v>
      </c>
      <c r="BH175" s="168">
        <f t="shared" si="32"/>
        <v>0</v>
      </c>
      <c r="BI175" s="168">
        <f t="shared" si="33"/>
        <v>0</v>
      </c>
      <c r="BJ175" s="14" t="s">
        <v>123</v>
      </c>
      <c r="BK175" s="169">
        <f t="shared" si="34"/>
        <v>0</v>
      </c>
      <c r="BL175" s="14" t="s">
        <v>151</v>
      </c>
      <c r="BM175" s="167" t="s">
        <v>285</v>
      </c>
    </row>
    <row r="176" spans="1:65" s="12" customFormat="1" ht="22.75" customHeight="1">
      <c r="B176" s="143"/>
      <c r="D176" s="144" t="s">
        <v>73</v>
      </c>
      <c r="E176" s="154" t="s">
        <v>183</v>
      </c>
      <c r="F176" s="154" t="s">
        <v>286</v>
      </c>
      <c r="I176" s="146"/>
      <c r="J176" s="155">
        <f>BK176</f>
        <v>0</v>
      </c>
      <c r="L176" s="143"/>
      <c r="M176" s="148"/>
      <c r="N176" s="149"/>
      <c r="O176" s="149"/>
      <c r="P176" s="150">
        <f>SUM(P177:P186)</f>
        <v>0</v>
      </c>
      <c r="Q176" s="149"/>
      <c r="R176" s="150">
        <f>SUM(R177:R186)</f>
        <v>306.55721227999999</v>
      </c>
      <c r="S176" s="149"/>
      <c r="T176" s="151">
        <f>SUM(T177:T186)</f>
        <v>63.545670000000001</v>
      </c>
      <c r="AR176" s="144" t="s">
        <v>82</v>
      </c>
      <c r="AT176" s="152" t="s">
        <v>73</v>
      </c>
      <c r="AU176" s="152" t="s">
        <v>82</v>
      </c>
      <c r="AY176" s="144" t="s">
        <v>145</v>
      </c>
      <c r="BK176" s="153">
        <f>SUM(BK177:BK186)</f>
        <v>0</v>
      </c>
    </row>
    <row r="177" spans="1:65" s="2" customFormat="1" ht="33" customHeight="1">
      <c r="A177" s="29"/>
      <c r="B177" s="121"/>
      <c r="C177" s="156" t="s">
        <v>287</v>
      </c>
      <c r="D177" s="156" t="s">
        <v>147</v>
      </c>
      <c r="E177" s="157" t="s">
        <v>288</v>
      </c>
      <c r="F177" s="158" t="s">
        <v>289</v>
      </c>
      <c r="G177" s="159" t="s">
        <v>229</v>
      </c>
      <c r="H177" s="160">
        <v>303.23</v>
      </c>
      <c r="I177" s="161"/>
      <c r="J177" s="160">
        <f t="shared" ref="J177:J186" si="35">ROUND(I177*H177,3)</f>
        <v>0</v>
      </c>
      <c r="K177" s="162"/>
      <c r="L177" s="30"/>
      <c r="M177" s="163" t="s">
        <v>1</v>
      </c>
      <c r="N177" s="164" t="s">
        <v>40</v>
      </c>
      <c r="O177" s="55"/>
      <c r="P177" s="165">
        <f t="shared" ref="P177:P186" si="36">O177*H177</f>
        <v>0</v>
      </c>
      <c r="Q177" s="165">
        <v>0.16556000000000001</v>
      </c>
      <c r="R177" s="165">
        <f t="shared" ref="R177:R186" si="37">Q177*H177</f>
        <v>50.202758800000005</v>
      </c>
      <c r="S177" s="165">
        <v>0</v>
      </c>
      <c r="T177" s="166">
        <f t="shared" ref="T177:T186" si="38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151</v>
      </c>
      <c r="AT177" s="167" t="s">
        <v>147</v>
      </c>
      <c r="AU177" s="167" t="s">
        <v>123</v>
      </c>
      <c r="AY177" s="14" t="s">
        <v>145</v>
      </c>
      <c r="BE177" s="168">
        <f t="shared" ref="BE177:BE186" si="39">IF(N177="základná",J177,0)</f>
        <v>0</v>
      </c>
      <c r="BF177" s="168">
        <f t="shared" ref="BF177:BF186" si="40">IF(N177="znížená",J177,0)</f>
        <v>0</v>
      </c>
      <c r="BG177" s="168">
        <f t="shared" ref="BG177:BG186" si="41">IF(N177="zákl. prenesená",J177,0)</f>
        <v>0</v>
      </c>
      <c r="BH177" s="168">
        <f t="shared" ref="BH177:BH186" si="42">IF(N177="zníž. prenesená",J177,0)</f>
        <v>0</v>
      </c>
      <c r="BI177" s="168">
        <f t="shared" ref="BI177:BI186" si="43">IF(N177="nulová",J177,0)</f>
        <v>0</v>
      </c>
      <c r="BJ177" s="14" t="s">
        <v>123</v>
      </c>
      <c r="BK177" s="169">
        <f t="shared" ref="BK177:BK186" si="44">ROUND(I177*H177,3)</f>
        <v>0</v>
      </c>
      <c r="BL177" s="14" t="s">
        <v>151</v>
      </c>
      <c r="BM177" s="167" t="s">
        <v>290</v>
      </c>
    </row>
    <row r="178" spans="1:65" s="2" customFormat="1" ht="16.5" customHeight="1">
      <c r="A178" s="29"/>
      <c r="B178" s="121"/>
      <c r="C178" s="170" t="s">
        <v>291</v>
      </c>
      <c r="D178" s="170" t="s">
        <v>177</v>
      </c>
      <c r="E178" s="171" t="s">
        <v>292</v>
      </c>
      <c r="F178" s="172" t="s">
        <v>293</v>
      </c>
      <c r="G178" s="173" t="s">
        <v>202</v>
      </c>
      <c r="H178" s="174">
        <v>218.84</v>
      </c>
      <c r="I178" s="175"/>
      <c r="J178" s="174">
        <f t="shared" si="35"/>
        <v>0</v>
      </c>
      <c r="K178" s="176"/>
      <c r="L178" s="177"/>
      <c r="M178" s="178" t="s">
        <v>1</v>
      </c>
      <c r="N178" s="179" t="s">
        <v>40</v>
      </c>
      <c r="O178" s="55"/>
      <c r="P178" s="165">
        <f t="shared" si="36"/>
        <v>0</v>
      </c>
      <c r="Q178" s="165">
        <v>8.1000000000000003E-2</v>
      </c>
      <c r="R178" s="165">
        <f t="shared" si="37"/>
        <v>17.726040000000001</v>
      </c>
      <c r="S178" s="165">
        <v>0</v>
      </c>
      <c r="T178" s="166">
        <f t="shared" si="3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176</v>
      </c>
      <c r="AT178" s="167" t="s">
        <v>177</v>
      </c>
      <c r="AU178" s="167" t="s">
        <v>123</v>
      </c>
      <c r="AY178" s="14" t="s">
        <v>145</v>
      </c>
      <c r="BE178" s="168">
        <f t="shared" si="39"/>
        <v>0</v>
      </c>
      <c r="BF178" s="168">
        <f t="shared" si="40"/>
        <v>0</v>
      </c>
      <c r="BG178" s="168">
        <f t="shared" si="41"/>
        <v>0</v>
      </c>
      <c r="BH178" s="168">
        <f t="shared" si="42"/>
        <v>0</v>
      </c>
      <c r="BI178" s="168">
        <f t="shared" si="43"/>
        <v>0</v>
      </c>
      <c r="BJ178" s="14" t="s">
        <v>123</v>
      </c>
      <c r="BK178" s="169">
        <f t="shared" si="44"/>
        <v>0</v>
      </c>
      <c r="BL178" s="14" t="s">
        <v>151</v>
      </c>
      <c r="BM178" s="167" t="s">
        <v>294</v>
      </c>
    </row>
    <row r="179" spans="1:65" s="2" customFormat="1" ht="16.5" customHeight="1">
      <c r="A179" s="29"/>
      <c r="B179" s="121"/>
      <c r="C179" s="170" t="s">
        <v>295</v>
      </c>
      <c r="D179" s="170" t="s">
        <v>177</v>
      </c>
      <c r="E179" s="171" t="s">
        <v>296</v>
      </c>
      <c r="F179" s="172" t="s">
        <v>297</v>
      </c>
      <c r="G179" s="173" t="s">
        <v>202</v>
      </c>
      <c r="H179" s="174">
        <v>84.39</v>
      </c>
      <c r="I179" s="175"/>
      <c r="J179" s="174">
        <f t="shared" si="35"/>
        <v>0</v>
      </c>
      <c r="K179" s="176"/>
      <c r="L179" s="177"/>
      <c r="M179" s="178" t="s">
        <v>1</v>
      </c>
      <c r="N179" s="179" t="s">
        <v>40</v>
      </c>
      <c r="O179" s="55"/>
      <c r="P179" s="165">
        <f t="shared" si="36"/>
        <v>0</v>
      </c>
      <c r="Q179" s="165">
        <v>6.5000000000000002E-2</v>
      </c>
      <c r="R179" s="165">
        <f t="shared" si="37"/>
        <v>5.4853500000000004</v>
      </c>
      <c r="S179" s="165">
        <v>0</v>
      </c>
      <c r="T179" s="166">
        <f t="shared" si="3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176</v>
      </c>
      <c r="AT179" s="167" t="s">
        <v>177</v>
      </c>
      <c r="AU179" s="167" t="s">
        <v>123</v>
      </c>
      <c r="AY179" s="14" t="s">
        <v>145</v>
      </c>
      <c r="BE179" s="168">
        <f t="shared" si="39"/>
        <v>0</v>
      </c>
      <c r="BF179" s="168">
        <f t="shared" si="40"/>
        <v>0</v>
      </c>
      <c r="BG179" s="168">
        <f t="shared" si="41"/>
        <v>0</v>
      </c>
      <c r="BH179" s="168">
        <f t="shared" si="42"/>
        <v>0</v>
      </c>
      <c r="BI179" s="168">
        <f t="shared" si="43"/>
        <v>0</v>
      </c>
      <c r="BJ179" s="14" t="s">
        <v>123</v>
      </c>
      <c r="BK179" s="169">
        <f t="shared" si="44"/>
        <v>0</v>
      </c>
      <c r="BL179" s="14" t="s">
        <v>151</v>
      </c>
      <c r="BM179" s="167" t="s">
        <v>298</v>
      </c>
    </row>
    <row r="180" spans="1:65" s="2" customFormat="1" ht="21.75" customHeight="1">
      <c r="A180" s="29"/>
      <c r="B180" s="121"/>
      <c r="C180" s="156" t="s">
        <v>299</v>
      </c>
      <c r="D180" s="156" t="s">
        <v>147</v>
      </c>
      <c r="E180" s="157" t="s">
        <v>300</v>
      </c>
      <c r="F180" s="158" t="s">
        <v>301</v>
      </c>
      <c r="G180" s="159" t="s">
        <v>155</v>
      </c>
      <c r="H180" s="160">
        <v>79.975999999999999</v>
      </c>
      <c r="I180" s="161"/>
      <c r="J180" s="160">
        <f t="shared" si="35"/>
        <v>0</v>
      </c>
      <c r="K180" s="162"/>
      <c r="L180" s="30"/>
      <c r="M180" s="163" t="s">
        <v>1</v>
      </c>
      <c r="N180" s="164" t="s">
        <v>40</v>
      </c>
      <c r="O180" s="55"/>
      <c r="P180" s="165">
        <f t="shared" si="36"/>
        <v>0</v>
      </c>
      <c r="Q180" s="165">
        <v>2.2151299999999998</v>
      </c>
      <c r="R180" s="165">
        <f t="shared" si="37"/>
        <v>177.15723687999997</v>
      </c>
      <c r="S180" s="165">
        <v>0</v>
      </c>
      <c r="T180" s="166">
        <f t="shared" si="3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151</v>
      </c>
      <c r="AT180" s="167" t="s">
        <v>147</v>
      </c>
      <c r="AU180" s="167" t="s">
        <v>123</v>
      </c>
      <c r="AY180" s="14" t="s">
        <v>145</v>
      </c>
      <c r="BE180" s="168">
        <f t="shared" si="39"/>
        <v>0</v>
      </c>
      <c r="BF180" s="168">
        <f t="shared" si="40"/>
        <v>0</v>
      </c>
      <c r="BG180" s="168">
        <f t="shared" si="41"/>
        <v>0</v>
      </c>
      <c r="BH180" s="168">
        <f t="shared" si="42"/>
        <v>0</v>
      </c>
      <c r="BI180" s="168">
        <f t="shared" si="43"/>
        <v>0</v>
      </c>
      <c r="BJ180" s="14" t="s">
        <v>123</v>
      </c>
      <c r="BK180" s="169">
        <f t="shared" si="44"/>
        <v>0</v>
      </c>
      <c r="BL180" s="14" t="s">
        <v>151</v>
      </c>
      <c r="BM180" s="167" t="s">
        <v>302</v>
      </c>
    </row>
    <row r="181" spans="1:65" s="2" customFormat="1" ht="21.75" customHeight="1">
      <c r="A181" s="29"/>
      <c r="B181" s="121"/>
      <c r="C181" s="156" t="s">
        <v>303</v>
      </c>
      <c r="D181" s="156" t="s">
        <v>147</v>
      </c>
      <c r="E181" s="157" t="s">
        <v>304</v>
      </c>
      <c r="F181" s="158" t="s">
        <v>305</v>
      </c>
      <c r="G181" s="159" t="s">
        <v>229</v>
      </c>
      <c r="H181" s="160">
        <v>300.80500000000001</v>
      </c>
      <c r="I181" s="161"/>
      <c r="J181" s="160">
        <f t="shared" si="35"/>
        <v>0</v>
      </c>
      <c r="K181" s="162"/>
      <c r="L181" s="30"/>
      <c r="M181" s="163" t="s">
        <v>1</v>
      </c>
      <c r="N181" s="164" t="s">
        <v>40</v>
      </c>
      <c r="O181" s="55"/>
      <c r="P181" s="165">
        <f t="shared" si="36"/>
        <v>0</v>
      </c>
      <c r="Q181" s="165">
        <v>0.11812</v>
      </c>
      <c r="R181" s="165">
        <f t="shared" si="37"/>
        <v>35.531086600000002</v>
      </c>
      <c r="S181" s="165">
        <v>0</v>
      </c>
      <c r="T181" s="166">
        <f t="shared" si="3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151</v>
      </c>
      <c r="AT181" s="167" t="s">
        <v>147</v>
      </c>
      <c r="AU181" s="167" t="s">
        <v>123</v>
      </c>
      <c r="AY181" s="14" t="s">
        <v>145</v>
      </c>
      <c r="BE181" s="168">
        <f t="shared" si="39"/>
        <v>0</v>
      </c>
      <c r="BF181" s="168">
        <f t="shared" si="40"/>
        <v>0</v>
      </c>
      <c r="BG181" s="168">
        <f t="shared" si="41"/>
        <v>0</v>
      </c>
      <c r="BH181" s="168">
        <f t="shared" si="42"/>
        <v>0</v>
      </c>
      <c r="BI181" s="168">
        <f t="shared" si="43"/>
        <v>0</v>
      </c>
      <c r="BJ181" s="14" t="s">
        <v>123</v>
      </c>
      <c r="BK181" s="169">
        <f t="shared" si="44"/>
        <v>0</v>
      </c>
      <c r="BL181" s="14" t="s">
        <v>151</v>
      </c>
      <c r="BM181" s="167" t="s">
        <v>306</v>
      </c>
    </row>
    <row r="182" spans="1:65" s="2" customFormat="1" ht="16.5" customHeight="1">
      <c r="A182" s="29"/>
      <c r="B182" s="121"/>
      <c r="C182" s="170" t="s">
        <v>307</v>
      </c>
      <c r="D182" s="170" t="s">
        <v>177</v>
      </c>
      <c r="E182" s="171" t="s">
        <v>308</v>
      </c>
      <c r="F182" s="172" t="s">
        <v>309</v>
      </c>
      <c r="G182" s="173" t="s">
        <v>202</v>
      </c>
      <c r="H182" s="174">
        <v>601.61</v>
      </c>
      <c r="I182" s="175"/>
      <c r="J182" s="174">
        <f t="shared" si="35"/>
        <v>0</v>
      </c>
      <c r="K182" s="176"/>
      <c r="L182" s="177"/>
      <c r="M182" s="178" t="s">
        <v>1</v>
      </c>
      <c r="N182" s="179" t="s">
        <v>40</v>
      </c>
      <c r="O182" s="55"/>
      <c r="P182" s="165">
        <f t="shared" si="36"/>
        <v>0</v>
      </c>
      <c r="Q182" s="165">
        <v>3.4000000000000002E-2</v>
      </c>
      <c r="R182" s="165">
        <f t="shared" si="37"/>
        <v>20.454740000000001</v>
      </c>
      <c r="S182" s="165">
        <v>0</v>
      </c>
      <c r="T182" s="166">
        <f t="shared" si="3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176</v>
      </c>
      <c r="AT182" s="167" t="s">
        <v>177</v>
      </c>
      <c r="AU182" s="167" t="s">
        <v>123</v>
      </c>
      <c r="AY182" s="14" t="s">
        <v>145</v>
      </c>
      <c r="BE182" s="168">
        <f t="shared" si="39"/>
        <v>0</v>
      </c>
      <c r="BF182" s="168">
        <f t="shared" si="40"/>
        <v>0</v>
      </c>
      <c r="BG182" s="168">
        <f t="shared" si="41"/>
        <v>0</v>
      </c>
      <c r="BH182" s="168">
        <f t="shared" si="42"/>
        <v>0</v>
      </c>
      <c r="BI182" s="168">
        <f t="shared" si="43"/>
        <v>0</v>
      </c>
      <c r="BJ182" s="14" t="s">
        <v>123</v>
      </c>
      <c r="BK182" s="169">
        <f t="shared" si="44"/>
        <v>0</v>
      </c>
      <c r="BL182" s="14" t="s">
        <v>151</v>
      </c>
      <c r="BM182" s="167" t="s">
        <v>310</v>
      </c>
    </row>
    <row r="183" spans="1:65" s="2" customFormat="1" ht="21.75" customHeight="1">
      <c r="A183" s="29"/>
      <c r="B183" s="121"/>
      <c r="C183" s="156" t="s">
        <v>311</v>
      </c>
      <c r="D183" s="156" t="s">
        <v>147</v>
      </c>
      <c r="E183" s="157" t="s">
        <v>312</v>
      </c>
      <c r="F183" s="158" t="s">
        <v>313</v>
      </c>
      <c r="G183" s="159" t="s">
        <v>229</v>
      </c>
      <c r="H183" s="160">
        <v>84.39</v>
      </c>
      <c r="I183" s="161"/>
      <c r="J183" s="160">
        <f t="shared" si="35"/>
        <v>0</v>
      </c>
      <c r="K183" s="162"/>
      <c r="L183" s="30"/>
      <c r="M183" s="163" t="s">
        <v>1</v>
      </c>
      <c r="N183" s="164" t="s">
        <v>40</v>
      </c>
      <c r="O183" s="55"/>
      <c r="P183" s="165">
        <f t="shared" si="36"/>
        <v>0</v>
      </c>
      <c r="Q183" s="165">
        <v>0</v>
      </c>
      <c r="R183" s="165">
        <f t="shared" si="37"/>
        <v>0</v>
      </c>
      <c r="S183" s="165">
        <v>0.753</v>
      </c>
      <c r="T183" s="166">
        <f t="shared" si="38"/>
        <v>63.545670000000001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151</v>
      </c>
      <c r="AT183" s="167" t="s">
        <v>147</v>
      </c>
      <c r="AU183" s="167" t="s">
        <v>123</v>
      </c>
      <c r="AY183" s="14" t="s">
        <v>145</v>
      </c>
      <c r="BE183" s="168">
        <f t="shared" si="39"/>
        <v>0</v>
      </c>
      <c r="BF183" s="168">
        <f t="shared" si="40"/>
        <v>0</v>
      </c>
      <c r="BG183" s="168">
        <f t="shared" si="41"/>
        <v>0</v>
      </c>
      <c r="BH183" s="168">
        <f t="shared" si="42"/>
        <v>0</v>
      </c>
      <c r="BI183" s="168">
        <f t="shared" si="43"/>
        <v>0</v>
      </c>
      <c r="BJ183" s="14" t="s">
        <v>123</v>
      </c>
      <c r="BK183" s="169">
        <f t="shared" si="44"/>
        <v>0</v>
      </c>
      <c r="BL183" s="14" t="s">
        <v>151</v>
      </c>
      <c r="BM183" s="167" t="s">
        <v>314</v>
      </c>
    </row>
    <row r="184" spans="1:65" s="2" customFormat="1" ht="21.75" customHeight="1">
      <c r="A184" s="29"/>
      <c r="B184" s="121"/>
      <c r="C184" s="156" t="s">
        <v>315</v>
      </c>
      <c r="D184" s="156" t="s">
        <v>147</v>
      </c>
      <c r="E184" s="157" t="s">
        <v>316</v>
      </c>
      <c r="F184" s="158" t="s">
        <v>317</v>
      </c>
      <c r="G184" s="159" t="s">
        <v>180</v>
      </c>
      <c r="H184" s="160">
        <v>87.986000000000004</v>
      </c>
      <c r="I184" s="161"/>
      <c r="J184" s="160">
        <f t="shared" si="35"/>
        <v>0</v>
      </c>
      <c r="K184" s="162"/>
      <c r="L184" s="30"/>
      <c r="M184" s="163" t="s">
        <v>1</v>
      </c>
      <c r="N184" s="164" t="s">
        <v>40</v>
      </c>
      <c r="O184" s="55"/>
      <c r="P184" s="165">
        <f t="shared" si="36"/>
        <v>0</v>
      </c>
      <c r="Q184" s="165">
        <v>0</v>
      </c>
      <c r="R184" s="165">
        <f t="shared" si="37"/>
        <v>0</v>
      </c>
      <c r="S184" s="165">
        <v>0</v>
      </c>
      <c r="T184" s="166">
        <f t="shared" si="3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151</v>
      </c>
      <c r="AT184" s="167" t="s">
        <v>147</v>
      </c>
      <c r="AU184" s="167" t="s">
        <v>123</v>
      </c>
      <c r="AY184" s="14" t="s">
        <v>145</v>
      </c>
      <c r="BE184" s="168">
        <f t="shared" si="39"/>
        <v>0</v>
      </c>
      <c r="BF184" s="168">
        <f t="shared" si="40"/>
        <v>0</v>
      </c>
      <c r="BG184" s="168">
        <f t="shared" si="41"/>
        <v>0</v>
      </c>
      <c r="BH184" s="168">
        <f t="shared" si="42"/>
        <v>0</v>
      </c>
      <c r="BI184" s="168">
        <f t="shared" si="43"/>
        <v>0</v>
      </c>
      <c r="BJ184" s="14" t="s">
        <v>123</v>
      </c>
      <c r="BK184" s="169">
        <f t="shared" si="44"/>
        <v>0</v>
      </c>
      <c r="BL184" s="14" t="s">
        <v>151</v>
      </c>
      <c r="BM184" s="167" t="s">
        <v>318</v>
      </c>
    </row>
    <row r="185" spans="1:65" s="2" customFormat="1" ht="21.75" customHeight="1">
      <c r="A185" s="29"/>
      <c r="B185" s="121"/>
      <c r="C185" s="156" t="s">
        <v>319</v>
      </c>
      <c r="D185" s="156" t="s">
        <v>147</v>
      </c>
      <c r="E185" s="157" t="s">
        <v>320</v>
      </c>
      <c r="F185" s="158" t="s">
        <v>321</v>
      </c>
      <c r="G185" s="159" t="s">
        <v>180</v>
      </c>
      <c r="H185" s="160">
        <v>1759.72</v>
      </c>
      <c r="I185" s="161"/>
      <c r="J185" s="160">
        <f t="shared" si="35"/>
        <v>0</v>
      </c>
      <c r="K185" s="162"/>
      <c r="L185" s="30"/>
      <c r="M185" s="163" t="s">
        <v>1</v>
      </c>
      <c r="N185" s="164" t="s">
        <v>40</v>
      </c>
      <c r="O185" s="55"/>
      <c r="P185" s="165">
        <f t="shared" si="36"/>
        <v>0</v>
      </c>
      <c r="Q185" s="165">
        <v>0</v>
      </c>
      <c r="R185" s="165">
        <f t="shared" si="37"/>
        <v>0</v>
      </c>
      <c r="S185" s="165">
        <v>0</v>
      </c>
      <c r="T185" s="166">
        <f t="shared" si="3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151</v>
      </c>
      <c r="AT185" s="167" t="s">
        <v>147</v>
      </c>
      <c r="AU185" s="167" t="s">
        <v>123</v>
      </c>
      <c r="AY185" s="14" t="s">
        <v>145</v>
      </c>
      <c r="BE185" s="168">
        <f t="shared" si="39"/>
        <v>0</v>
      </c>
      <c r="BF185" s="168">
        <f t="shared" si="40"/>
        <v>0</v>
      </c>
      <c r="BG185" s="168">
        <f t="shared" si="41"/>
        <v>0</v>
      </c>
      <c r="BH185" s="168">
        <f t="shared" si="42"/>
        <v>0</v>
      </c>
      <c r="BI185" s="168">
        <f t="shared" si="43"/>
        <v>0</v>
      </c>
      <c r="BJ185" s="14" t="s">
        <v>123</v>
      </c>
      <c r="BK185" s="169">
        <f t="shared" si="44"/>
        <v>0</v>
      </c>
      <c r="BL185" s="14" t="s">
        <v>151</v>
      </c>
      <c r="BM185" s="167" t="s">
        <v>322</v>
      </c>
    </row>
    <row r="186" spans="1:65" s="2" customFormat="1" ht="21.75" customHeight="1">
      <c r="A186" s="29"/>
      <c r="B186" s="121"/>
      <c r="C186" s="156" t="s">
        <v>323</v>
      </c>
      <c r="D186" s="156" t="s">
        <v>147</v>
      </c>
      <c r="E186" s="157" t="s">
        <v>324</v>
      </c>
      <c r="F186" s="158" t="s">
        <v>325</v>
      </c>
      <c r="G186" s="159" t="s">
        <v>180</v>
      </c>
      <c r="H186" s="160">
        <v>87.986000000000004</v>
      </c>
      <c r="I186" s="161"/>
      <c r="J186" s="160">
        <f t="shared" si="35"/>
        <v>0</v>
      </c>
      <c r="K186" s="162"/>
      <c r="L186" s="30"/>
      <c r="M186" s="163" t="s">
        <v>1</v>
      </c>
      <c r="N186" s="164" t="s">
        <v>40</v>
      </c>
      <c r="O186" s="55"/>
      <c r="P186" s="165">
        <f t="shared" si="36"/>
        <v>0</v>
      </c>
      <c r="Q186" s="165">
        <v>0</v>
      </c>
      <c r="R186" s="165">
        <f t="shared" si="37"/>
        <v>0</v>
      </c>
      <c r="S186" s="165">
        <v>0</v>
      </c>
      <c r="T186" s="166">
        <f t="shared" si="3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151</v>
      </c>
      <c r="AT186" s="167" t="s">
        <v>147</v>
      </c>
      <c r="AU186" s="167" t="s">
        <v>123</v>
      </c>
      <c r="AY186" s="14" t="s">
        <v>145</v>
      </c>
      <c r="BE186" s="168">
        <f t="shared" si="39"/>
        <v>0</v>
      </c>
      <c r="BF186" s="168">
        <f t="shared" si="40"/>
        <v>0</v>
      </c>
      <c r="BG186" s="168">
        <f t="shared" si="41"/>
        <v>0</v>
      </c>
      <c r="BH186" s="168">
        <f t="shared" si="42"/>
        <v>0</v>
      </c>
      <c r="BI186" s="168">
        <f t="shared" si="43"/>
        <v>0</v>
      </c>
      <c r="BJ186" s="14" t="s">
        <v>123</v>
      </c>
      <c r="BK186" s="169">
        <f t="shared" si="44"/>
        <v>0</v>
      </c>
      <c r="BL186" s="14" t="s">
        <v>151</v>
      </c>
      <c r="BM186" s="167" t="s">
        <v>326</v>
      </c>
    </row>
    <row r="187" spans="1:65" s="12" customFormat="1" ht="22.75" customHeight="1">
      <c r="B187" s="143"/>
      <c r="D187" s="144" t="s">
        <v>73</v>
      </c>
      <c r="E187" s="154" t="s">
        <v>327</v>
      </c>
      <c r="F187" s="154" t="s">
        <v>328</v>
      </c>
      <c r="I187" s="146"/>
      <c r="J187" s="155">
        <f>BK187</f>
        <v>0</v>
      </c>
      <c r="L187" s="143"/>
      <c r="M187" s="148"/>
      <c r="N187" s="149"/>
      <c r="O187" s="149"/>
      <c r="P187" s="150">
        <f>P188</f>
        <v>0</v>
      </c>
      <c r="Q187" s="149"/>
      <c r="R187" s="150">
        <f>R188</f>
        <v>0</v>
      </c>
      <c r="S187" s="149"/>
      <c r="T187" s="151">
        <f>T188</f>
        <v>0</v>
      </c>
      <c r="AR187" s="144" t="s">
        <v>82</v>
      </c>
      <c r="AT187" s="152" t="s">
        <v>73</v>
      </c>
      <c r="AU187" s="152" t="s">
        <v>82</v>
      </c>
      <c r="AY187" s="144" t="s">
        <v>145</v>
      </c>
      <c r="BK187" s="153">
        <f>BK188</f>
        <v>0</v>
      </c>
    </row>
    <row r="188" spans="1:65" s="2" customFormat="1" ht="33" customHeight="1">
      <c r="A188" s="29"/>
      <c r="B188" s="121"/>
      <c r="C188" s="156" t="s">
        <v>329</v>
      </c>
      <c r="D188" s="156" t="s">
        <v>147</v>
      </c>
      <c r="E188" s="157" t="s">
        <v>330</v>
      </c>
      <c r="F188" s="158" t="s">
        <v>331</v>
      </c>
      <c r="G188" s="159" t="s">
        <v>180</v>
      </c>
      <c r="H188" s="160">
        <v>957.39300000000003</v>
      </c>
      <c r="I188" s="161"/>
      <c r="J188" s="160">
        <f>ROUND(I188*H188,3)</f>
        <v>0</v>
      </c>
      <c r="K188" s="162"/>
      <c r="L188" s="30"/>
      <c r="M188" s="163" t="s">
        <v>1</v>
      </c>
      <c r="N188" s="164" t="s">
        <v>40</v>
      </c>
      <c r="O188" s="55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151</v>
      </c>
      <c r="AT188" s="167" t="s">
        <v>147</v>
      </c>
      <c r="AU188" s="167" t="s">
        <v>123</v>
      </c>
      <c r="AY188" s="14" t="s">
        <v>145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4" t="s">
        <v>123</v>
      </c>
      <c r="BK188" s="169">
        <f>ROUND(I188*H188,3)</f>
        <v>0</v>
      </c>
      <c r="BL188" s="14" t="s">
        <v>151</v>
      </c>
      <c r="BM188" s="167" t="s">
        <v>332</v>
      </c>
    </row>
    <row r="189" spans="1:65" s="12" customFormat="1" ht="25.9" customHeight="1">
      <c r="B189" s="143"/>
      <c r="D189" s="144" t="s">
        <v>73</v>
      </c>
      <c r="E189" s="145" t="s">
        <v>177</v>
      </c>
      <c r="F189" s="145" t="s">
        <v>333</v>
      </c>
      <c r="I189" s="146"/>
      <c r="J189" s="147">
        <f>BK189</f>
        <v>0</v>
      </c>
      <c r="L189" s="143"/>
      <c r="M189" s="148"/>
      <c r="N189" s="149"/>
      <c r="O189" s="149"/>
      <c r="P189" s="150">
        <f>P190+P192+P195</f>
        <v>0</v>
      </c>
      <c r="Q189" s="149"/>
      <c r="R189" s="150">
        <f>R190+R192+R195</f>
        <v>0</v>
      </c>
      <c r="S189" s="149"/>
      <c r="T189" s="151">
        <f>T190+T192+T195</f>
        <v>0</v>
      </c>
      <c r="AR189" s="144" t="s">
        <v>157</v>
      </c>
      <c r="AT189" s="152" t="s">
        <v>73</v>
      </c>
      <c r="AU189" s="152" t="s">
        <v>74</v>
      </c>
      <c r="AY189" s="144" t="s">
        <v>145</v>
      </c>
      <c r="BK189" s="153">
        <f>BK190+BK192+BK195</f>
        <v>0</v>
      </c>
    </row>
    <row r="190" spans="1:65" s="12" customFormat="1" ht="22.75" customHeight="1">
      <c r="B190" s="143"/>
      <c r="D190" s="144" t="s">
        <v>73</v>
      </c>
      <c r="E190" s="154" t="s">
        <v>334</v>
      </c>
      <c r="F190" s="154" t="s">
        <v>335</v>
      </c>
      <c r="I190" s="146"/>
      <c r="J190" s="155">
        <f>BK190</f>
        <v>0</v>
      </c>
      <c r="L190" s="143"/>
      <c r="M190" s="148"/>
      <c r="N190" s="149"/>
      <c r="O190" s="149"/>
      <c r="P190" s="150">
        <f>P191</f>
        <v>0</v>
      </c>
      <c r="Q190" s="149"/>
      <c r="R190" s="150">
        <f>R191</f>
        <v>0</v>
      </c>
      <c r="S190" s="149"/>
      <c r="T190" s="151">
        <f>T191</f>
        <v>0</v>
      </c>
      <c r="AR190" s="144" t="s">
        <v>157</v>
      </c>
      <c r="AT190" s="152" t="s">
        <v>73</v>
      </c>
      <c r="AU190" s="152" t="s">
        <v>82</v>
      </c>
      <c r="AY190" s="144" t="s">
        <v>145</v>
      </c>
      <c r="BK190" s="153">
        <f>BK191</f>
        <v>0</v>
      </c>
    </row>
    <row r="191" spans="1:65" s="2" customFormat="1" ht="16.5" customHeight="1">
      <c r="A191" s="29"/>
      <c r="B191" s="121"/>
      <c r="C191" s="156" t="s">
        <v>336</v>
      </c>
      <c r="D191" s="156" t="s">
        <v>147</v>
      </c>
      <c r="E191" s="157" t="s">
        <v>337</v>
      </c>
      <c r="F191" s="158" t="s">
        <v>338</v>
      </c>
      <c r="G191" s="159" t="s">
        <v>202</v>
      </c>
      <c r="H191" s="160">
        <v>5</v>
      </c>
      <c r="I191" s="161"/>
      <c r="J191" s="160">
        <f>ROUND(I191*H191,3)</f>
        <v>0</v>
      </c>
      <c r="K191" s="162"/>
      <c r="L191" s="30"/>
      <c r="M191" s="163" t="s">
        <v>1</v>
      </c>
      <c r="N191" s="164" t="s">
        <v>40</v>
      </c>
      <c r="O191" s="55"/>
      <c r="P191" s="165">
        <f>O191*H191</f>
        <v>0</v>
      </c>
      <c r="Q191" s="165">
        <v>0</v>
      </c>
      <c r="R191" s="165">
        <f>Q191*H191</f>
        <v>0</v>
      </c>
      <c r="S191" s="165">
        <v>0</v>
      </c>
      <c r="T191" s="166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339</v>
      </c>
      <c r="AT191" s="167" t="s">
        <v>147</v>
      </c>
      <c r="AU191" s="167" t="s">
        <v>123</v>
      </c>
      <c r="AY191" s="14" t="s">
        <v>145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4" t="s">
        <v>123</v>
      </c>
      <c r="BK191" s="169">
        <f>ROUND(I191*H191,3)</f>
        <v>0</v>
      </c>
      <c r="BL191" s="14" t="s">
        <v>339</v>
      </c>
      <c r="BM191" s="167" t="s">
        <v>340</v>
      </c>
    </row>
    <row r="192" spans="1:65" s="12" customFormat="1" ht="22.75" customHeight="1">
      <c r="B192" s="143"/>
      <c r="D192" s="144" t="s">
        <v>73</v>
      </c>
      <c r="E192" s="154" t="s">
        <v>341</v>
      </c>
      <c r="F192" s="154" t="s">
        <v>342</v>
      </c>
      <c r="I192" s="146"/>
      <c r="J192" s="155">
        <f>BK192</f>
        <v>0</v>
      </c>
      <c r="L192" s="143"/>
      <c r="M192" s="148"/>
      <c r="N192" s="149"/>
      <c r="O192" s="149"/>
      <c r="P192" s="150">
        <f>SUM(P193:P194)</f>
        <v>0</v>
      </c>
      <c r="Q192" s="149"/>
      <c r="R192" s="150">
        <f>SUM(R193:R194)</f>
        <v>0</v>
      </c>
      <c r="S192" s="149"/>
      <c r="T192" s="151">
        <f>SUM(T193:T194)</f>
        <v>0</v>
      </c>
      <c r="AR192" s="144" t="s">
        <v>157</v>
      </c>
      <c r="AT192" s="152" t="s">
        <v>73</v>
      </c>
      <c r="AU192" s="152" t="s">
        <v>82</v>
      </c>
      <c r="AY192" s="144" t="s">
        <v>145</v>
      </c>
      <c r="BK192" s="153">
        <f>SUM(BK193:BK194)</f>
        <v>0</v>
      </c>
    </row>
    <row r="193" spans="1:65" s="2" customFormat="1" ht="33" customHeight="1">
      <c r="A193" s="29"/>
      <c r="B193" s="121"/>
      <c r="C193" s="156" t="s">
        <v>343</v>
      </c>
      <c r="D193" s="156" t="s">
        <v>147</v>
      </c>
      <c r="E193" s="157" t="s">
        <v>344</v>
      </c>
      <c r="F193" s="158" t="s">
        <v>345</v>
      </c>
      <c r="G193" s="159" t="s">
        <v>202</v>
      </c>
      <c r="H193" s="160">
        <v>5</v>
      </c>
      <c r="I193" s="161"/>
      <c r="J193" s="160">
        <f>ROUND(I193*H193,3)</f>
        <v>0</v>
      </c>
      <c r="K193" s="162"/>
      <c r="L193" s="30"/>
      <c r="M193" s="163" t="s">
        <v>1</v>
      </c>
      <c r="N193" s="164" t="s">
        <v>40</v>
      </c>
      <c r="O193" s="55"/>
      <c r="P193" s="165">
        <f>O193*H193</f>
        <v>0</v>
      </c>
      <c r="Q193" s="165">
        <v>0</v>
      </c>
      <c r="R193" s="165">
        <f>Q193*H193</f>
        <v>0</v>
      </c>
      <c r="S193" s="165">
        <v>0</v>
      </c>
      <c r="T193" s="166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339</v>
      </c>
      <c r="AT193" s="167" t="s">
        <v>147</v>
      </c>
      <c r="AU193" s="167" t="s">
        <v>123</v>
      </c>
      <c r="AY193" s="14" t="s">
        <v>145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4" t="s">
        <v>123</v>
      </c>
      <c r="BK193" s="169">
        <f>ROUND(I193*H193,3)</f>
        <v>0</v>
      </c>
      <c r="BL193" s="14" t="s">
        <v>339</v>
      </c>
      <c r="BM193" s="167" t="s">
        <v>346</v>
      </c>
    </row>
    <row r="194" spans="1:65" s="2" customFormat="1" ht="21.75" customHeight="1">
      <c r="A194" s="29"/>
      <c r="B194" s="121"/>
      <c r="C194" s="156" t="s">
        <v>347</v>
      </c>
      <c r="D194" s="156" t="s">
        <v>147</v>
      </c>
      <c r="E194" s="157" t="s">
        <v>348</v>
      </c>
      <c r="F194" s="158" t="s">
        <v>349</v>
      </c>
      <c r="G194" s="159" t="s">
        <v>202</v>
      </c>
      <c r="H194" s="160">
        <v>5</v>
      </c>
      <c r="I194" s="161"/>
      <c r="J194" s="160">
        <f>ROUND(I194*H194,3)</f>
        <v>0</v>
      </c>
      <c r="K194" s="162"/>
      <c r="L194" s="30"/>
      <c r="M194" s="163" t="s">
        <v>1</v>
      </c>
      <c r="N194" s="164" t="s">
        <v>40</v>
      </c>
      <c r="O194" s="55"/>
      <c r="P194" s="165">
        <f>O194*H194</f>
        <v>0</v>
      </c>
      <c r="Q194" s="165">
        <v>0</v>
      </c>
      <c r="R194" s="165">
        <f>Q194*H194</f>
        <v>0</v>
      </c>
      <c r="S194" s="165">
        <v>0</v>
      </c>
      <c r="T194" s="166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339</v>
      </c>
      <c r="AT194" s="167" t="s">
        <v>147</v>
      </c>
      <c r="AU194" s="167" t="s">
        <v>123</v>
      </c>
      <c r="AY194" s="14" t="s">
        <v>145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4" t="s">
        <v>123</v>
      </c>
      <c r="BK194" s="169">
        <f>ROUND(I194*H194,3)</f>
        <v>0</v>
      </c>
      <c r="BL194" s="14" t="s">
        <v>339</v>
      </c>
      <c r="BM194" s="167" t="s">
        <v>350</v>
      </c>
    </row>
    <row r="195" spans="1:65" s="12" customFormat="1" ht="22.75" customHeight="1">
      <c r="B195" s="143"/>
      <c r="D195" s="144" t="s">
        <v>73</v>
      </c>
      <c r="E195" s="154" t="s">
        <v>351</v>
      </c>
      <c r="F195" s="154" t="s">
        <v>352</v>
      </c>
      <c r="I195" s="146"/>
      <c r="J195" s="155">
        <f>BK195</f>
        <v>0</v>
      </c>
      <c r="L195" s="143"/>
      <c r="M195" s="148"/>
      <c r="N195" s="149"/>
      <c r="O195" s="149"/>
      <c r="P195" s="150">
        <f>P196</f>
        <v>0</v>
      </c>
      <c r="Q195" s="149"/>
      <c r="R195" s="150">
        <f>R196</f>
        <v>0</v>
      </c>
      <c r="S195" s="149"/>
      <c r="T195" s="151">
        <f>T196</f>
        <v>0</v>
      </c>
      <c r="AR195" s="144" t="s">
        <v>157</v>
      </c>
      <c r="AT195" s="152" t="s">
        <v>73</v>
      </c>
      <c r="AU195" s="152" t="s">
        <v>82</v>
      </c>
      <c r="AY195" s="144" t="s">
        <v>145</v>
      </c>
      <c r="BK195" s="153">
        <f>BK196</f>
        <v>0</v>
      </c>
    </row>
    <row r="196" spans="1:65" s="2" customFormat="1" ht="21.75" customHeight="1">
      <c r="A196" s="29"/>
      <c r="B196" s="121"/>
      <c r="C196" s="156" t="s">
        <v>353</v>
      </c>
      <c r="D196" s="156" t="s">
        <v>147</v>
      </c>
      <c r="E196" s="157" t="s">
        <v>354</v>
      </c>
      <c r="F196" s="158" t="s">
        <v>355</v>
      </c>
      <c r="G196" s="159" t="s">
        <v>202</v>
      </c>
      <c r="H196" s="160">
        <v>5</v>
      </c>
      <c r="I196" s="161"/>
      <c r="J196" s="160">
        <f>ROUND(I196*H196,3)</f>
        <v>0</v>
      </c>
      <c r="K196" s="162"/>
      <c r="L196" s="30"/>
      <c r="M196" s="180" t="s">
        <v>1</v>
      </c>
      <c r="N196" s="181" t="s">
        <v>40</v>
      </c>
      <c r="O196" s="182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339</v>
      </c>
      <c r="AT196" s="167" t="s">
        <v>147</v>
      </c>
      <c r="AU196" s="167" t="s">
        <v>123</v>
      </c>
      <c r="AY196" s="14" t="s">
        <v>145</v>
      </c>
      <c r="BE196" s="168">
        <f>IF(N196="základná",J196,0)</f>
        <v>0</v>
      </c>
      <c r="BF196" s="168">
        <f>IF(N196="znížená",J196,0)</f>
        <v>0</v>
      </c>
      <c r="BG196" s="168">
        <f>IF(N196="zákl. prenesená",J196,0)</f>
        <v>0</v>
      </c>
      <c r="BH196" s="168">
        <f>IF(N196="zníž. prenesená",J196,0)</f>
        <v>0</v>
      </c>
      <c r="BI196" s="168">
        <f>IF(N196="nulová",J196,0)</f>
        <v>0</v>
      </c>
      <c r="BJ196" s="14" t="s">
        <v>123</v>
      </c>
      <c r="BK196" s="169">
        <f>ROUND(I196*H196,3)</f>
        <v>0</v>
      </c>
      <c r="BL196" s="14" t="s">
        <v>339</v>
      </c>
      <c r="BM196" s="167" t="s">
        <v>356</v>
      </c>
    </row>
    <row r="197" spans="1:65" s="2" customFormat="1" ht="7" customHeight="1">
      <c r="A197" s="29"/>
      <c r="B197" s="44"/>
      <c r="C197" s="45"/>
      <c r="D197" s="45"/>
      <c r="E197" s="45"/>
      <c r="F197" s="45"/>
      <c r="G197" s="45"/>
      <c r="H197" s="45"/>
      <c r="I197" s="45"/>
      <c r="J197" s="45"/>
      <c r="K197" s="45"/>
      <c r="L197" s="30"/>
      <c r="M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</row>
  </sheetData>
  <autoFilter ref="C136:K196" xr:uid="{00000000-0009-0000-0000-000001000000}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9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5" t="s">
        <v>357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J104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ROUND((SUM(BE104:BE111) + SUM(BE131:BE148)),  2)</f>
        <v>0</v>
      </c>
      <c r="G35" s="29"/>
      <c r="H35" s="29"/>
      <c r="I35" s="99">
        <v>0.2</v>
      </c>
      <c r="J35" s="98">
        <f>ROUND(((SUM(BE104:BE111) + SUM(BE131:BE148))*I35),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ROUND((SUM(BF104:BF111) + SUM(BF131:BF148)),  2)</f>
        <v>0</v>
      </c>
      <c r="G36" s="29"/>
      <c r="H36" s="29"/>
      <c r="I36" s="99">
        <v>0.2</v>
      </c>
      <c r="J36" s="98">
        <f>ROUND(((SUM(BF104:BF111) + SUM(BF131:BF148))*I36),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ROUND((SUM(BG104:BG111) + SUM(BG131:BG148)),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ROUND((SUM(BH104:BH111) + SUM(BH131:BH148)),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ROUND((SUM(BI104:BI111) + SUM(BI131:BI148)),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85" t="str">
        <f>E9</f>
        <v xml:space="preserve">021 - SO 01 Chodník - vjazdy  úsek č.2 nový + rekonštrukcia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J132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J133</f>
        <v>0</v>
      </c>
      <c r="L98" s="115"/>
    </row>
    <row r="99" spans="1:65" s="10" customFormat="1" ht="19.899999999999999" customHeight="1">
      <c r="B99" s="115"/>
      <c r="D99" s="116" t="s">
        <v>112</v>
      </c>
      <c r="E99" s="117"/>
      <c r="F99" s="117"/>
      <c r="G99" s="117"/>
      <c r="H99" s="117"/>
      <c r="I99" s="117"/>
      <c r="J99" s="118">
        <f>J137</f>
        <v>0</v>
      </c>
      <c r="L99" s="115"/>
    </row>
    <row r="100" spans="1:65" s="10" customFormat="1" ht="19.899999999999999" customHeight="1">
      <c r="B100" s="115"/>
      <c r="D100" s="116" t="s">
        <v>114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65" s="10" customFormat="1" ht="19.899999999999999" customHeight="1">
      <c r="B101" s="115"/>
      <c r="D101" s="116" t="s">
        <v>115</v>
      </c>
      <c r="E101" s="117"/>
      <c r="F101" s="117"/>
      <c r="G101" s="117"/>
      <c r="H101" s="117"/>
      <c r="I101" s="117"/>
      <c r="J101" s="118">
        <f>J147</f>
        <v>0</v>
      </c>
      <c r="L101" s="115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7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0" t="s">
        <v>120</v>
      </c>
      <c r="D104" s="29"/>
      <c r="E104" s="29"/>
      <c r="F104" s="29"/>
      <c r="G104" s="29"/>
      <c r="H104" s="29"/>
      <c r="I104" s="29"/>
      <c r="J104" s="119">
        <f>ROUND(J105 + J106 + J107 + J108 + J109 + J110,2)</f>
        <v>0</v>
      </c>
      <c r="K104" s="29"/>
      <c r="L104" s="39"/>
      <c r="N104" s="120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1"/>
      <c r="C105" s="122"/>
      <c r="D105" s="228" t="s">
        <v>121</v>
      </c>
      <c r="E105" s="229"/>
      <c r="F105" s="229"/>
      <c r="G105" s="122"/>
      <c r="H105" s="122"/>
      <c r="I105" s="122"/>
      <c r="J105" s="124">
        <v>0</v>
      </c>
      <c r="K105" s="122"/>
      <c r="L105" s="125"/>
      <c r="M105" s="126"/>
      <c r="N105" s="127" t="s">
        <v>40</v>
      </c>
      <c r="O105" s="126"/>
      <c r="P105" s="126"/>
      <c r="Q105" s="126"/>
      <c r="R105" s="126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8" t="s">
        <v>122</v>
      </c>
      <c r="AZ105" s="126"/>
      <c r="BA105" s="126"/>
      <c r="BB105" s="126"/>
      <c r="BC105" s="126"/>
      <c r="BD105" s="126"/>
      <c r="BE105" s="129">
        <f t="shared" ref="BE105:BE110" si="0">IF(N105="základná",J105,0)</f>
        <v>0</v>
      </c>
      <c r="BF105" s="129">
        <f t="shared" ref="BF105:BF110" si="1">IF(N105="znížená",J105,0)</f>
        <v>0</v>
      </c>
      <c r="BG105" s="129">
        <f t="shared" ref="BG105:BG110" si="2">IF(N105="zákl. prenesená",J105,0)</f>
        <v>0</v>
      </c>
      <c r="BH105" s="129">
        <f t="shared" ref="BH105:BH110" si="3">IF(N105="zníž. prenesená",J105,0)</f>
        <v>0</v>
      </c>
      <c r="BI105" s="129">
        <f t="shared" ref="BI105:BI110" si="4">IF(N105="nulová",J105,0)</f>
        <v>0</v>
      </c>
      <c r="BJ105" s="128" t="s">
        <v>123</v>
      </c>
      <c r="BK105" s="126"/>
      <c r="BL105" s="126"/>
      <c r="BM105" s="126"/>
    </row>
    <row r="106" spans="1:65" s="2" customFormat="1" ht="18" customHeight="1">
      <c r="A106" s="29"/>
      <c r="B106" s="121"/>
      <c r="C106" s="122"/>
      <c r="D106" s="228" t="s">
        <v>124</v>
      </c>
      <c r="E106" s="229"/>
      <c r="F106" s="229"/>
      <c r="G106" s="122"/>
      <c r="H106" s="122"/>
      <c r="I106" s="122"/>
      <c r="J106" s="124">
        <v>0</v>
      </c>
      <c r="K106" s="122"/>
      <c r="L106" s="125"/>
      <c r="M106" s="126"/>
      <c r="N106" s="127" t="s">
        <v>40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122</v>
      </c>
      <c r="AZ106" s="126"/>
      <c r="BA106" s="126"/>
      <c r="BB106" s="126"/>
      <c r="BC106" s="126"/>
      <c r="BD106" s="126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123</v>
      </c>
      <c r="BK106" s="126"/>
      <c r="BL106" s="126"/>
      <c r="BM106" s="126"/>
    </row>
    <row r="107" spans="1:65" s="2" customFormat="1" ht="18" customHeight="1">
      <c r="A107" s="29"/>
      <c r="B107" s="121"/>
      <c r="C107" s="122"/>
      <c r="D107" s="228" t="s">
        <v>125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122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123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126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122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123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127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122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123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123" t="s">
        <v>128</v>
      </c>
      <c r="E110" s="122"/>
      <c r="F110" s="122"/>
      <c r="G110" s="122"/>
      <c r="H110" s="122"/>
      <c r="I110" s="122"/>
      <c r="J110" s="124">
        <f>ROUND(J30*T110,2)</f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129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123</v>
      </c>
      <c r="BK110" s="126"/>
      <c r="BL110" s="126"/>
      <c r="BM110" s="126"/>
    </row>
    <row r="111" spans="1:65" s="2" customFormat="1" ht="10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0" t="s">
        <v>130</v>
      </c>
      <c r="D112" s="100"/>
      <c r="E112" s="100"/>
      <c r="F112" s="100"/>
      <c r="G112" s="100"/>
      <c r="H112" s="100"/>
      <c r="I112" s="100"/>
      <c r="J112" s="131">
        <f>ROUND(J96+J104,2)</f>
        <v>0</v>
      </c>
      <c r="K112" s="100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7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7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" customHeight="1">
      <c r="A118" s="29"/>
      <c r="B118" s="30"/>
      <c r="C118" s="18" t="s">
        <v>131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24" t="str">
        <f>E7</f>
        <v>Zvýšenie kvality a bezpečnosti verejných priestranstiev Parchovany</v>
      </c>
      <c r="F121" s="225"/>
      <c r="G121" s="225"/>
      <c r="H121" s="225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100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30" customHeight="1">
      <c r="A123" s="29"/>
      <c r="B123" s="30"/>
      <c r="C123" s="29"/>
      <c r="D123" s="29"/>
      <c r="E123" s="185" t="str">
        <f>E9</f>
        <v xml:space="preserve">021 - SO 01 Chodník - vjazdy  úsek č.2 nový + rekonštrukcia </v>
      </c>
      <c r="F123" s="226"/>
      <c r="G123" s="226"/>
      <c r="H123" s="226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 xml:space="preserve">Parchovany </v>
      </c>
      <c r="G125" s="29"/>
      <c r="H125" s="29"/>
      <c r="I125" s="24" t="s">
        <v>20</v>
      </c>
      <c r="J125" s="52" t="str">
        <f>IF(J12="","",J12)</f>
        <v>3. 3. 2021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>
      <c r="A127" s="29"/>
      <c r="B127" s="30"/>
      <c r="C127" s="24" t="s">
        <v>22</v>
      </c>
      <c r="D127" s="29"/>
      <c r="E127" s="29"/>
      <c r="F127" s="22" t="str">
        <f>E15</f>
        <v xml:space="preserve">Obec Parchovany </v>
      </c>
      <c r="G127" s="29"/>
      <c r="H127" s="29"/>
      <c r="I127" s="24" t="s">
        <v>28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>
      <c r="A128" s="29"/>
      <c r="B128" s="30"/>
      <c r="C128" s="24" t="s">
        <v>26</v>
      </c>
      <c r="D128" s="29"/>
      <c r="E128" s="29"/>
      <c r="F128" s="22" t="str">
        <f>IF(E18="","",E18)</f>
        <v>Vyplň údaj</v>
      </c>
      <c r="G128" s="29"/>
      <c r="H128" s="29"/>
      <c r="I128" s="24" t="s">
        <v>32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2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2"/>
      <c r="B130" s="133"/>
      <c r="C130" s="134" t="s">
        <v>132</v>
      </c>
      <c r="D130" s="135" t="s">
        <v>59</v>
      </c>
      <c r="E130" s="135" t="s">
        <v>55</v>
      </c>
      <c r="F130" s="135" t="s">
        <v>56</v>
      </c>
      <c r="G130" s="135" t="s">
        <v>133</v>
      </c>
      <c r="H130" s="135" t="s">
        <v>134</v>
      </c>
      <c r="I130" s="135" t="s">
        <v>135</v>
      </c>
      <c r="J130" s="136" t="s">
        <v>106</v>
      </c>
      <c r="K130" s="137" t="s">
        <v>136</v>
      </c>
      <c r="L130" s="138"/>
      <c r="M130" s="59" t="s">
        <v>1</v>
      </c>
      <c r="N130" s="60" t="s">
        <v>38</v>
      </c>
      <c r="O130" s="60" t="s">
        <v>137</v>
      </c>
      <c r="P130" s="60" t="s">
        <v>138</v>
      </c>
      <c r="Q130" s="60" t="s">
        <v>139</v>
      </c>
      <c r="R130" s="60" t="s">
        <v>140</v>
      </c>
      <c r="S130" s="60" t="s">
        <v>141</v>
      </c>
      <c r="T130" s="61" t="s">
        <v>142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75" customHeight="1">
      <c r="A131" s="29"/>
      <c r="B131" s="30"/>
      <c r="C131" s="66" t="s">
        <v>102</v>
      </c>
      <c r="D131" s="29"/>
      <c r="E131" s="29"/>
      <c r="F131" s="29"/>
      <c r="G131" s="29"/>
      <c r="H131" s="29"/>
      <c r="I131" s="29"/>
      <c r="J131" s="139">
        <f>BK131</f>
        <v>0</v>
      </c>
      <c r="K131" s="29"/>
      <c r="L131" s="30"/>
      <c r="M131" s="62"/>
      <c r="N131" s="53"/>
      <c r="O131" s="63"/>
      <c r="P131" s="140">
        <f>P132</f>
        <v>0</v>
      </c>
      <c r="Q131" s="63"/>
      <c r="R131" s="140">
        <f>R132</f>
        <v>99.292279989999997</v>
      </c>
      <c r="S131" s="63"/>
      <c r="T131" s="141">
        <f>T132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73</v>
      </c>
      <c r="AU131" s="14" t="s">
        <v>108</v>
      </c>
      <c r="BK131" s="142">
        <f>BK132</f>
        <v>0</v>
      </c>
    </row>
    <row r="132" spans="1:65" s="12" customFormat="1" ht="25.9" customHeight="1">
      <c r="B132" s="143"/>
      <c r="D132" s="144" t="s">
        <v>73</v>
      </c>
      <c r="E132" s="145" t="s">
        <v>143</v>
      </c>
      <c r="F132" s="145" t="s">
        <v>144</v>
      </c>
      <c r="I132" s="146"/>
      <c r="J132" s="147">
        <f>BK132</f>
        <v>0</v>
      </c>
      <c r="L132" s="143"/>
      <c r="M132" s="148"/>
      <c r="N132" s="149"/>
      <c r="O132" s="149"/>
      <c r="P132" s="150">
        <f>P133+P137+P142+P147</f>
        <v>0</v>
      </c>
      <c r="Q132" s="149"/>
      <c r="R132" s="150">
        <f>R133+R137+R142+R147</f>
        <v>99.292279989999997</v>
      </c>
      <c r="S132" s="149"/>
      <c r="T132" s="151">
        <f>T133+T137+T142+T147</f>
        <v>0</v>
      </c>
      <c r="AR132" s="144" t="s">
        <v>82</v>
      </c>
      <c r="AT132" s="152" t="s">
        <v>73</v>
      </c>
      <c r="AU132" s="152" t="s">
        <v>74</v>
      </c>
      <c r="AY132" s="144" t="s">
        <v>145</v>
      </c>
      <c r="BK132" s="153">
        <f>BK133+BK137+BK142+BK147</f>
        <v>0</v>
      </c>
    </row>
    <row r="133" spans="1:65" s="12" customFormat="1" ht="22.75" customHeight="1">
      <c r="B133" s="143"/>
      <c r="D133" s="144" t="s">
        <v>73</v>
      </c>
      <c r="E133" s="154" t="s">
        <v>82</v>
      </c>
      <c r="F133" s="154" t="s">
        <v>146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SUM(P134:P136)</f>
        <v>0</v>
      </c>
      <c r="Q133" s="149"/>
      <c r="R133" s="150">
        <f>SUM(R134:R136)</f>
        <v>0</v>
      </c>
      <c r="S133" s="149"/>
      <c r="T133" s="151">
        <f>SUM(T134:T136)</f>
        <v>0</v>
      </c>
      <c r="AR133" s="144" t="s">
        <v>82</v>
      </c>
      <c r="AT133" s="152" t="s">
        <v>73</v>
      </c>
      <c r="AU133" s="152" t="s">
        <v>82</v>
      </c>
      <c r="AY133" s="144" t="s">
        <v>145</v>
      </c>
      <c r="BK133" s="153">
        <f>SUM(BK134:BK136)</f>
        <v>0</v>
      </c>
    </row>
    <row r="134" spans="1:65" s="2" customFormat="1" ht="21.75" customHeight="1">
      <c r="A134" s="29"/>
      <c r="B134" s="121"/>
      <c r="C134" s="156" t="s">
        <v>82</v>
      </c>
      <c r="D134" s="156" t="s">
        <v>147</v>
      </c>
      <c r="E134" s="157" t="s">
        <v>358</v>
      </c>
      <c r="F134" s="158" t="s">
        <v>359</v>
      </c>
      <c r="G134" s="159" t="s">
        <v>155</v>
      </c>
      <c r="H134" s="160">
        <v>25.541</v>
      </c>
      <c r="I134" s="161"/>
      <c r="J134" s="160">
        <f>ROUND(I134*H134,3)</f>
        <v>0</v>
      </c>
      <c r="K134" s="162"/>
      <c r="L134" s="30"/>
      <c r="M134" s="163" t="s">
        <v>1</v>
      </c>
      <c r="N134" s="164" t="s">
        <v>40</v>
      </c>
      <c r="O134" s="55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151</v>
      </c>
      <c r="AT134" s="167" t="s">
        <v>147</v>
      </c>
      <c r="AU134" s="167" t="s">
        <v>123</v>
      </c>
      <c r="AY134" s="14" t="s">
        <v>145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4" t="s">
        <v>123</v>
      </c>
      <c r="BK134" s="169">
        <f>ROUND(I134*H134,3)</f>
        <v>0</v>
      </c>
      <c r="BL134" s="14" t="s">
        <v>151</v>
      </c>
      <c r="BM134" s="167" t="s">
        <v>360</v>
      </c>
    </row>
    <row r="135" spans="1:65" s="2" customFormat="1" ht="21.75" customHeight="1">
      <c r="A135" s="29"/>
      <c r="B135" s="121"/>
      <c r="C135" s="156" t="s">
        <v>123</v>
      </c>
      <c r="D135" s="156" t="s">
        <v>147</v>
      </c>
      <c r="E135" s="157" t="s">
        <v>361</v>
      </c>
      <c r="F135" s="158" t="s">
        <v>362</v>
      </c>
      <c r="G135" s="159" t="s">
        <v>155</v>
      </c>
      <c r="H135" s="160">
        <v>25.541</v>
      </c>
      <c r="I135" s="161"/>
      <c r="J135" s="160">
        <f>ROUND(I135*H135,3)</f>
        <v>0</v>
      </c>
      <c r="K135" s="162"/>
      <c r="L135" s="30"/>
      <c r="M135" s="163" t="s">
        <v>1</v>
      </c>
      <c r="N135" s="164" t="s">
        <v>40</v>
      </c>
      <c r="O135" s="5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151</v>
      </c>
      <c r="AT135" s="167" t="s">
        <v>147</v>
      </c>
      <c r="AU135" s="167" t="s">
        <v>123</v>
      </c>
      <c r="AY135" s="14" t="s">
        <v>145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4" t="s">
        <v>123</v>
      </c>
      <c r="BK135" s="169">
        <f>ROUND(I135*H135,3)</f>
        <v>0</v>
      </c>
      <c r="BL135" s="14" t="s">
        <v>151</v>
      </c>
      <c r="BM135" s="167" t="s">
        <v>363</v>
      </c>
    </row>
    <row r="136" spans="1:65" s="2" customFormat="1" ht="21.75" customHeight="1">
      <c r="A136" s="29"/>
      <c r="B136" s="121"/>
      <c r="C136" s="156" t="s">
        <v>157</v>
      </c>
      <c r="D136" s="156" t="s">
        <v>147</v>
      </c>
      <c r="E136" s="157" t="s">
        <v>364</v>
      </c>
      <c r="F136" s="158" t="s">
        <v>365</v>
      </c>
      <c r="G136" s="159" t="s">
        <v>155</v>
      </c>
      <c r="H136" s="160">
        <v>25.541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151</v>
      </c>
      <c r="AT136" s="167" t="s">
        <v>147</v>
      </c>
      <c r="AU136" s="167" t="s">
        <v>123</v>
      </c>
      <c r="AY136" s="14" t="s">
        <v>145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123</v>
      </c>
      <c r="BK136" s="169">
        <f>ROUND(I136*H136,3)</f>
        <v>0</v>
      </c>
      <c r="BL136" s="14" t="s">
        <v>151</v>
      </c>
      <c r="BM136" s="167" t="s">
        <v>366</v>
      </c>
    </row>
    <row r="137" spans="1:65" s="12" customFormat="1" ht="22.75" customHeight="1">
      <c r="B137" s="143"/>
      <c r="D137" s="144" t="s">
        <v>73</v>
      </c>
      <c r="E137" s="154" t="s">
        <v>164</v>
      </c>
      <c r="F137" s="154" t="s">
        <v>208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SUM(P138:P141)</f>
        <v>0</v>
      </c>
      <c r="Q137" s="149"/>
      <c r="R137" s="150">
        <f>SUM(R138:R141)</f>
        <v>75.994596000000001</v>
      </c>
      <c r="S137" s="149"/>
      <c r="T137" s="151">
        <f>SUM(T138:T141)</f>
        <v>0</v>
      </c>
      <c r="AR137" s="144" t="s">
        <v>82</v>
      </c>
      <c r="AT137" s="152" t="s">
        <v>73</v>
      </c>
      <c r="AU137" s="152" t="s">
        <v>82</v>
      </c>
      <c r="AY137" s="144" t="s">
        <v>145</v>
      </c>
      <c r="BK137" s="153">
        <f>SUM(BK138:BK141)</f>
        <v>0</v>
      </c>
    </row>
    <row r="138" spans="1:65" s="2" customFormat="1" ht="33" customHeight="1">
      <c r="A138" s="29"/>
      <c r="B138" s="121"/>
      <c r="C138" s="156" t="s">
        <v>151</v>
      </c>
      <c r="D138" s="156" t="s">
        <v>147</v>
      </c>
      <c r="E138" s="157" t="s">
        <v>210</v>
      </c>
      <c r="F138" s="158" t="s">
        <v>211</v>
      </c>
      <c r="G138" s="159" t="s">
        <v>150</v>
      </c>
      <c r="H138" s="160">
        <v>98.234999999999999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40</v>
      </c>
      <c r="O138" s="55"/>
      <c r="P138" s="165">
        <f>O138*H138</f>
        <v>0</v>
      </c>
      <c r="Q138" s="165">
        <v>0.24464</v>
      </c>
      <c r="R138" s="165">
        <f>Q138*H138</f>
        <v>24.0322104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151</v>
      </c>
      <c r="AT138" s="167" t="s">
        <v>147</v>
      </c>
      <c r="AU138" s="167" t="s">
        <v>123</v>
      </c>
      <c r="AY138" s="14" t="s">
        <v>145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123</v>
      </c>
      <c r="BK138" s="169">
        <f>ROUND(I138*H138,3)</f>
        <v>0</v>
      </c>
      <c r="BL138" s="14" t="s">
        <v>151</v>
      </c>
      <c r="BM138" s="167" t="s">
        <v>212</v>
      </c>
    </row>
    <row r="139" spans="1:65" s="2" customFormat="1" ht="33" customHeight="1">
      <c r="A139" s="29"/>
      <c r="B139" s="121"/>
      <c r="C139" s="156" t="s">
        <v>164</v>
      </c>
      <c r="D139" s="156" t="s">
        <v>147</v>
      </c>
      <c r="E139" s="157" t="s">
        <v>214</v>
      </c>
      <c r="F139" s="158" t="s">
        <v>215</v>
      </c>
      <c r="G139" s="159" t="s">
        <v>150</v>
      </c>
      <c r="H139" s="160">
        <v>98.234999999999999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40</v>
      </c>
      <c r="O139" s="55"/>
      <c r="P139" s="165">
        <f>O139*H139</f>
        <v>0</v>
      </c>
      <c r="Q139" s="165">
        <v>0.37034</v>
      </c>
      <c r="R139" s="165">
        <f>Q139*H139</f>
        <v>36.380349899999999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151</v>
      </c>
      <c r="AT139" s="167" t="s">
        <v>147</v>
      </c>
      <c r="AU139" s="167" t="s">
        <v>123</v>
      </c>
      <c r="AY139" s="14" t="s">
        <v>145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123</v>
      </c>
      <c r="BK139" s="169">
        <f>ROUND(I139*H139,3)</f>
        <v>0</v>
      </c>
      <c r="BL139" s="14" t="s">
        <v>151</v>
      </c>
      <c r="BM139" s="167" t="s">
        <v>216</v>
      </c>
    </row>
    <row r="140" spans="1:65" s="2" customFormat="1" ht="21.75" customHeight="1">
      <c r="A140" s="29"/>
      <c r="B140" s="121"/>
      <c r="C140" s="156" t="s">
        <v>168</v>
      </c>
      <c r="D140" s="156" t="s">
        <v>147</v>
      </c>
      <c r="E140" s="157" t="s">
        <v>218</v>
      </c>
      <c r="F140" s="158" t="s">
        <v>219</v>
      </c>
      <c r="G140" s="159" t="s">
        <v>150</v>
      </c>
      <c r="H140" s="160">
        <v>98.234999999999999</v>
      </c>
      <c r="I140" s="161"/>
      <c r="J140" s="160">
        <f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>O140*H140</f>
        <v>0</v>
      </c>
      <c r="Q140" s="165">
        <v>3.0300000000000001E-3</v>
      </c>
      <c r="R140" s="165">
        <f>Q140*H140</f>
        <v>0.29765205</v>
      </c>
      <c r="S140" s="165">
        <v>0</v>
      </c>
      <c r="T140" s="166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4" t="s">
        <v>123</v>
      </c>
      <c r="BK140" s="169">
        <f>ROUND(I140*H140,3)</f>
        <v>0</v>
      </c>
      <c r="BL140" s="14" t="s">
        <v>151</v>
      </c>
      <c r="BM140" s="167" t="s">
        <v>220</v>
      </c>
    </row>
    <row r="141" spans="1:65" s="2" customFormat="1" ht="33" customHeight="1">
      <c r="A141" s="29"/>
      <c r="B141" s="121"/>
      <c r="C141" s="156" t="s">
        <v>172</v>
      </c>
      <c r="D141" s="156" t="s">
        <v>147</v>
      </c>
      <c r="E141" s="157" t="s">
        <v>222</v>
      </c>
      <c r="F141" s="158" t="s">
        <v>223</v>
      </c>
      <c r="G141" s="159" t="s">
        <v>150</v>
      </c>
      <c r="H141" s="160">
        <v>98.234999999999999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0.15559000000000001</v>
      </c>
      <c r="R141" s="165">
        <f>Q141*H141</f>
        <v>15.284383650000001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151</v>
      </c>
      <c r="AT141" s="167" t="s">
        <v>147</v>
      </c>
      <c r="AU141" s="167" t="s">
        <v>123</v>
      </c>
      <c r="AY141" s="14" t="s">
        <v>145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123</v>
      </c>
      <c r="BK141" s="169">
        <f>ROUND(I141*H141,3)</f>
        <v>0</v>
      </c>
      <c r="BL141" s="14" t="s">
        <v>151</v>
      </c>
      <c r="BM141" s="167" t="s">
        <v>224</v>
      </c>
    </row>
    <row r="142" spans="1:65" s="12" customFormat="1" ht="22.75" customHeight="1">
      <c r="B142" s="143"/>
      <c r="D142" s="144" t="s">
        <v>73</v>
      </c>
      <c r="E142" s="154" t="s">
        <v>183</v>
      </c>
      <c r="F142" s="154" t="s">
        <v>286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SUM(P143:P146)</f>
        <v>0</v>
      </c>
      <c r="Q142" s="149"/>
      <c r="R142" s="150">
        <f>SUM(R143:R146)</f>
        <v>23.297683989999999</v>
      </c>
      <c r="S142" s="149"/>
      <c r="T142" s="151">
        <f>SUM(T143:T146)</f>
        <v>0</v>
      </c>
      <c r="AR142" s="144" t="s">
        <v>82</v>
      </c>
      <c r="AT142" s="152" t="s">
        <v>73</v>
      </c>
      <c r="AU142" s="152" t="s">
        <v>82</v>
      </c>
      <c r="AY142" s="144" t="s">
        <v>145</v>
      </c>
      <c r="BK142" s="153">
        <f>SUM(BK143:BK146)</f>
        <v>0</v>
      </c>
    </row>
    <row r="143" spans="1:65" s="2" customFormat="1" ht="33" customHeight="1">
      <c r="A143" s="29"/>
      <c r="B143" s="121"/>
      <c r="C143" s="156" t="s">
        <v>176</v>
      </c>
      <c r="D143" s="156" t="s">
        <v>147</v>
      </c>
      <c r="E143" s="157" t="s">
        <v>288</v>
      </c>
      <c r="F143" s="158" t="s">
        <v>289</v>
      </c>
      <c r="G143" s="159" t="s">
        <v>229</v>
      </c>
      <c r="H143" s="160">
        <v>47.03</v>
      </c>
      <c r="I143" s="161"/>
      <c r="J143" s="160">
        <f>ROUND(I143*H143,3)</f>
        <v>0</v>
      </c>
      <c r="K143" s="162"/>
      <c r="L143" s="30"/>
      <c r="M143" s="163" t="s">
        <v>1</v>
      </c>
      <c r="N143" s="164" t="s">
        <v>40</v>
      </c>
      <c r="O143" s="55"/>
      <c r="P143" s="165">
        <f>O143*H143</f>
        <v>0</v>
      </c>
      <c r="Q143" s="165">
        <v>0.16556000000000001</v>
      </c>
      <c r="R143" s="165">
        <f>Q143*H143</f>
        <v>7.786286800000001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151</v>
      </c>
      <c r="AT143" s="167" t="s">
        <v>147</v>
      </c>
      <c r="AU143" s="167" t="s">
        <v>123</v>
      </c>
      <c r="AY143" s="14" t="s">
        <v>145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123</v>
      </c>
      <c r="BK143" s="169">
        <f>ROUND(I143*H143,3)</f>
        <v>0</v>
      </c>
      <c r="BL143" s="14" t="s">
        <v>151</v>
      </c>
      <c r="BM143" s="167" t="s">
        <v>367</v>
      </c>
    </row>
    <row r="144" spans="1:65" s="2" customFormat="1" ht="16.5" customHeight="1">
      <c r="A144" s="29"/>
      <c r="B144" s="121"/>
      <c r="C144" s="170" t="s">
        <v>199</v>
      </c>
      <c r="D144" s="170" t="s">
        <v>177</v>
      </c>
      <c r="E144" s="171" t="s">
        <v>292</v>
      </c>
      <c r="F144" s="172" t="s">
        <v>293</v>
      </c>
      <c r="G144" s="173" t="s">
        <v>202</v>
      </c>
      <c r="H144" s="174">
        <v>47.03</v>
      </c>
      <c r="I144" s="175"/>
      <c r="J144" s="174">
        <f>ROUND(I144*H144,3)</f>
        <v>0</v>
      </c>
      <c r="K144" s="176"/>
      <c r="L144" s="177"/>
      <c r="M144" s="178" t="s">
        <v>1</v>
      </c>
      <c r="N144" s="179" t="s">
        <v>40</v>
      </c>
      <c r="O144" s="55"/>
      <c r="P144" s="165">
        <f>O144*H144</f>
        <v>0</v>
      </c>
      <c r="Q144" s="165">
        <v>8.1000000000000003E-2</v>
      </c>
      <c r="R144" s="165">
        <f>Q144*H144</f>
        <v>3.8094300000000003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176</v>
      </c>
      <c r="AT144" s="167" t="s">
        <v>177</v>
      </c>
      <c r="AU144" s="167" t="s">
        <v>123</v>
      </c>
      <c r="AY144" s="14" t="s">
        <v>145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123</v>
      </c>
      <c r="BK144" s="169">
        <f>ROUND(I144*H144,3)</f>
        <v>0</v>
      </c>
      <c r="BL144" s="14" t="s">
        <v>151</v>
      </c>
      <c r="BM144" s="167" t="s">
        <v>368</v>
      </c>
    </row>
    <row r="145" spans="1:65" s="2" customFormat="1" ht="21.75" customHeight="1">
      <c r="A145" s="29"/>
      <c r="B145" s="121"/>
      <c r="C145" s="156" t="s">
        <v>187</v>
      </c>
      <c r="D145" s="156" t="s">
        <v>147</v>
      </c>
      <c r="E145" s="157" t="s">
        <v>300</v>
      </c>
      <c r="F145" s="158" t="s">
        <v>301</v>
      </c>
      <c r="G145" s="159" t="s">
        <v>155</v>
      </c>
      <c r="H145" s="160">
        <v>4.2329999999999997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2.2151299999999998</v>
      </c>
      <c r="R145" s="165">
        <f>Q145*H145</f>
        <v>9.376645289999999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123</v>
      </c>
      <c r="BK145" s="169">
        <f>ROUND(I145*H145,3)</f>
        <v>0</v>
      </c>
      <c r="BL145" s="14" t="s">
        <v>151</v>
      </c>
      <c r="BM145" s="167" t="s">
        <v>369</v>
      </c>
    </row>
    <row r="146" spans="1:65" s="2" customFormat="1" ht="21.75" customHeight="1">
      <c r="A146" s="29"/>
      <c r="B146" s="121"/>
      <c r="C146" s="156" t="s">
        <v>191</v>
      </c>
      <c r="D146" s="156" t="s">
        <v>147</v>
      </c>
      <c r="E146" s="157" t="s">
        <v>370</v>
      </c>
      <c r="F146" s="158" t="s">
        <v>371</v>
      </c>
      <c r="G146" s="159" t="s">
        <v>229</v>
      </c>
      <c r="H146" s="160">
        <v>63.69</v>
      </c>
      <c r="I146" s="161"/>
      <c r="J146" s="160">
        <f>ROUND(I146*H146,3)</f>
        <v>0</v>
      </c>
      <c r="K146" s="162"/>
      <c r="L146" s="30"/>
      <c r="M146" s="163" t="s">
        <v>1</v>
      </c>
      <c r="N146" s="164" t="s">
        <v>40</v>
      </c>
      <c r="O146" s="55"/>
      <c r="P146" s="165">
        <f>O146*H146</f>
        <v>0</v>
      </c>
      <c r="Q146" s="165">
        <v>3.6510000000000001E-2</v>
      </c>
      <c r="R146" s="165">
        <f>Q146*H146</f>
        <v>2.3253219000000001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151</v>
      </c>
      <c r="AT146" s="167" t="s">
        <v>147</v>
      </c>
      <c r="AU146" s="167" t="s">
        <v>123</v>
      </c>
      <c r="AY146" s="14" t="s">
        <v>145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123</v>
      </c>
      <c r="BK146" s="169">
        <f>ROUND(I146*H146,3)</f>
        <v>0</v>
      </c>
      <c r="BL146" s="14" t="s">
        <v>151</v>
      </c>
      <c r="BM146" s="167" t="s">
        <v>372</v>
      </c>
    </row>
    <row r="147" spans="1:65" s="12" customFormat="1" ht="22.75" customHeight="1">
      <c r="B147" s="143"/>
      <c r="D147" s="144" t="s">
        <v>73</v>
      </c>
      <c r="E147" s="154" t="s">
        <v>327</v>
      </c>
      <c r="F147" s="154" t="s">
        <v>328</v>
      </c>
      <c r="I147" s="146"/>
      <c r="J147" s="155">
        <f>BK147</f>
        <v>0</v>
      </c>
      <c r="L147" s="143"/>
      <c r="M147" s="148"/>
      <c r="N147" s="149"/>
      <c r="O147" s="149"/>
      <c r="P147" s="150">
        <f>P148</f>
        <v>0</v>
      </c>
      <c r="Q147" s="149"/>
      <c r="R147" s="150">
        <f>R148</f>
        <v>0</v>
      </c>
      <c r="S147" s="149"/>
      <c r="T147" s="151">
        <f>T148</f>
        <v>0</v>
      </c>
      <c r="AR147" s="144" t="s">
        <v>82</v>
      </c>
      <c r="AT147" s="152" t="s">
        <v>73</v>
      </c>
      <c r="AU147" s="152" t="s">
        <v>82</v>
      </c>
      <c r="AY147" s="144" t="s">
        <v>145</v>
      </c>
      <c r="BK147" s="153">
        <f>BK148</f>
        <v>0</v>
      </c>
    </row>
    <row r="148" spans="1:65" s="2" customFormat="1" ht="33" customHeight="1">
      <c r="A148" s="29"/>
      <c r="B148" s="121"/>
      <c r="C148" s="156" t="s">
        <v>195</v>
      </c>
      <c r="D148" s="156" t="s">
        <v>147</v>
      </c>
      <c r="E148" s="157" t="s">
        <v>330</v>
      </c>
      <c r="F148" s="158" t="s">
        <v>331</v>
      </c>
      <c r="G148" s="159" t="s">
        <v>180</v>
      </c>
      <c r="H148" s="160">
        <v>99.292000000000002</v>
      </c>
      <c r="I148" s="161"/>
      <c r="J148" s="160">
        <f>ROUND(I148*H148,3)</f>
        <v>0</v>
      </c>
      <c r="K148" s="162"/>
      <c r="L148" s="30"/>
      <c r="M148" s="180" t="s">
        <v>1</v>
      </c>
      <c r="N148" s="181" t="s">
        <v>40</v>
      </c>
      <c r="O148" s="182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151</v>
      </c>
      <c r="AT148" s="167" t="s">
        <v>147</v>
      </c>
      <c r="AU148" s="167" t="s">
        <v>123</v>
      </c>
      <c r="AY148" s="14" t="s">
        <v>145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123</v>
      </c>
      <c r="BK148" s="169">
        <f>ROUND(I148*H148,3)</f>
        <v>0</v>
      </c>
      <c r="BL148" s="14" t="s">
        <v>151</v>
      </c>
      <c r="BM148" s="167" t="s">
        <v>332</v>
      </c>
    </row>
    <row r="149" spans="1:65" s="2" customFormat="1" ht="7" customHeight="1">
      <c r="A149" s="2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 xr:uid="{00000000-0009-0000-0000-000002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2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89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373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J106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ROUND((SUM(BE106:BE113) + SUM(BE133:BE181)),  2)</f>
        <v>0</v>
      </c>
      <c r="G35" s="29"/>
      <c r="H35" s="29"/>
      <c r="I35" s="99">
        <v>0.2</v>
      </c>
      <c r="J35" s="98">
        <f>ROUND(((SUM(BE106:BE113) + SUM(BE133:BE181))*I35),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ROUND((SUM(BF106:BF113) + SUM(BF133:BF181)),  2)</f>
        <v>0</v>
      </c>
      <c r="G36" s="29"/>
      <c r="H36" s="29"/>
      <c r="I36" s="99">
        <v>0.2</v>
      </c>
      <c r="J36" s="98">
        <f>ROUND(((SUM(BF106:BF113) + SUM(BF133:BF181))*I36),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ROUND((SUM(BG106:BG113) + SUM(BG133:BG181)),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ROUND((SUM(BH106:BH113) + SUM(BH133:BH181)),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ROUND((SUM(BI106:BI113) + SUM(BI133:BI181)),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04 - SO 01 Chodník - úsek č.4 rekonštrukcia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J134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J135</f>
        <v>0</v>
      </c>
      <c r="L98" s="115"/>
    </row>
    <row r="99" spans="1:65" s="10" customFormat="1" ht="19.899999999999999" customHeight="1">
      <c r="B99" s="115"/>
      <c r="D99" s="116" t="s">
        <v>111</v>
      </c>
      <c r="E99" s="117"/>
      <c r="F99" s="117"/>
      <c r="G99" s="117"/>
      <c r="H99" s="117"/>
      <c r="I99" s="117"/>
      <c r="J99" s="118">
        <f>J142</f>
        <v>0</v>
      </c>
      <c r="L99" s="115"/>
    </row>
    <row r="100" spans="1:65" s="10" customFormat="1" ht="19.899999999999999" customHeight="1">
      <c r="B100" s="115"/>
      <c r="D100" s="116" t="s">
        <v>112</v>
      </c>
      <c r="E100" s="117"/>
      <c r="F100" s="117"/>
      <c r="G100" s="117"/>
      <c r="H100" s="117"/>
      <c r="I100" s="117"/>
      <c r="J100" s="118">
        <f>J149</f>
        <v>0</v>
      </c>
      <c r="L100" s="115"/>
    </row>
    <row r="101" spans="1:65" s="10" customFormat="1" ht="19.899999999999999" customHeight="1">
      <c r="B101" s="115"/>
      <c r="D101" s="116" t="s">
        <v>113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1:65" s="10" customFormat="1" ht="19.899999999999999" customHeight="1">
      <c r="B102" s="115"/>
      <c r="D102" s="116" t="s">
        <v>114</v>
      </c>
      <c r="E102" s="117"/>
      <c r="F102" s="117"/>
      <c r="G102" s="117"/>
      <c r="H102" s="117"/>
      <c r="I102" s="117"/>
      <c r="J102" s="118">
        <f>J169</f>
        <v>0</v>
      </c>
      <c r="L102" s="115"/>
    </row>
    <row r="103" spans="1:65" s="10" customFormat="1" ht="19.899999999999999" customHeight="1">
      <c r="B103" s="115"/>
      <c r="D103" s="116" t="s">
        <v>115</v>
      </c>
      <c r="E103" s="117"/>
      <c r="F103" s="117"/>
      <c r="G103" s="117"/>
      <c r="H103" s="117"/>
      <c r="I103" s="117"/>
      <c r="J103" s="118">
        <f>J180</f>
        <v>0</v>
      </c>
      <c r="L103" s="115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7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0" t="s">
        <v>120</v>
      </c>
      <c r="D106" s="29"/>
      <c r="E106" s="29"/>
      <c r="F106" s="29"/>
      <c r="G106" s="29"/>
      <c r="H106" s="29"/>
      <c r="I106" s="29"/>
      <c r="J106" s="119">
        <f>ROUND(J107 + J108 + J109 + J110 + J111 + J112,2)</f>
        <v>0</v>
      </c>
      <c r="K106" s="29"/>
      <c r="L106" s="39"/>
      <c r="N106" s="120" t="s">
        <v>38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1"/>
      <c r="C107" s="122"/>
      <c r="D107" s="228" t="s">
        <v>121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122</v>
      </c>
      <c r="AZ107" s="126"/>
      <c r="BA107" s="126"/>
      <c r="BB107" s="126"/>
      <c r="BC107" s="126"/>
      <c r="BD107" s="126"/>
      <c r="BE107" s="129">
        <f t="shared" ref="BE107:BE112" si="0">IF(N107="základná",J107,0)</f>
        <v>0</v>
      </c>
      <c r="BF107" s="129">
        <f t="shared" ref="BF107:BF112" si="1">IF(N107="znížená",J107,0)</f>
        <v>0</v>
      </c>
      <c r="BG107" s="129">
        <f t="shared" ref="BG107:BG112" si="2">IF(N107="zákl. prenesená",J107,0)</f>
        <v>0</v>
      </c>
      <c r="BH107" s="129">
        <f t="shared" ref="BH107:BH112" si="3">IF(N107="zníž. prenesená",J107,0)</f>
        <v>0</v>
      </c>
      <c r="BI107" s="129">
        <f t="shared" ref="BI107:BI112" si="4">IF(N107="nulová",J107,0)</f>
        <v>0</v>
      </c>
      <c r="BJ107" s="128" t="s">
        <v>123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124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122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123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125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122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123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228" t="s">
        <v>126</v>
      </c>
      <c r="E110" s="229"/>
      <c r="F110" s="229"/>
      <c r="G110" s="122"/>
      <c r="H110" s="122"/>
      <c r="I110" s="122"/>
      <c r="J110" s="124"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122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123</v>
      </c>
      <c r="BK110" s="126"/>
      <c r="BL110" s="126"/>
      <c r="BM110" s="126"/>
    </row>
    <row r="111" spans="1:65" s="2" customFormat="1" ht="18" customHeight="1">
      <c r="A111" s="29"/>
      <c r="B111" s="121"/>
      <c r="C111" s="122"/>
      <c r="D111" s="228" t="s">
        <v>127</v>
      </c>
      <c r="E111" s="229"/>
      <c r="F111" s="229"/>
      <c r="G111" s="122"/>
      <c r="H111" s="122"/>
      <c r="I111" s="122"/>
      <c r="J111" s="124">
        <v>0</v>
      </c>
      <c r="K111" s="122"/>
      <c r="L111" s="125"/>
      <c r="M111" s="126"/>
      <c r="N111" s="127" t="s">
        <v>40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122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123</v>
      </c>
      <c r="BK111" s="126"/>
      <c r="BL111" s="126"/>
      <c r="BM111" s="126"/>
    </row>
    <row r="112" spans="1:65" s="2" customFormat="1" ht="18" customHeight="1">
      <c r="A112" s="29"/>
      <c r="B112" s="121"/>
      <c r="C112" s="122"/>
      <c r="D112" s="123" t="s">
        <v>128</v>
      </c>
      <c r="E112" s="122"/>
      <c r="F112" s="122"/>
      <c r="G112" s="122"/>
      <c r="H112" s="122"/>
      <c r="I112" s="122"/>
      <c r="J112" s="124">
        <f>ROUND(J30*T112,2)</f>
        <v>0</v>
      </c>
      <c r="K112" s="122"/>
      <c r="L112" s="125"/>
      <c r="M112" s="126"/>
      <c r="N112" s="127" t="s">
        <v>40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129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123</v>
      </c>
      <c r="BK112" s="126"/>
      <c r="BL112" s="126"/>
      <c r="BM112" s="126"/>
    </row>
    <row r="113" spans="1:31" s="2" customFormat="1" ht="10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0" t="s">
        <v>130</v>
      </c>
      <c r="D114" s="100"/>
      <c r="E114" s="100"/>
      <c r="F114" s="100"/>
      <c r="G114" s="100"/>
      <c r="H114" s="100"/>
      <c r="I114" s="100"/>
      <c r="J114" s="131">
        <f>ROUND(J96+J106,2)</f>
        <v>0</v>
      </c>
      <c r="K114" s="100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" customHeight="1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7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" customHeight="1">
      <c r="A120" s="29"/>
      <c r="B120" s="30"/>
      <c r="C120" s="18" t="s">
        <v>131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7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24" t="str">
        <f>E7</f>
        <v>Zvýšenie kvality a bezpečnosti verejných priestranstiev Parchovany</v>
      </c>
      <c r="F123" s="225"/>
      <c r="G123" s="225"/>
      <c r="H123" s="225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100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85" t="str">
        <f>E9</f>
        <v xml:space="preserve">04 - SO 01 Chodník - úsek č.4 rekonštrukcia </v>
      </c>
      <c r="F125" s="226"/>
      <c r="G125" s="226"/>
      <c r="H125" s="226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 xml:space="preserve">Parchovany </v>
      </c>
      <c r="G127" s="29"/>
      <c r="H127" s="29"/>
      <c r="I127" s="24" t="s">
        <v>20</v>
      </c>
      <c r="J127" s="52" t="str">
        <f>IF(J12="","",J12)</f>
        <v>3. 3. 2021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7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15" customHeight="1">
      <c r="A129" s="29"/>
      <c r="B129" s="30"/>
      <c r="C129" s="24" t="s">
        <v>22</v>
      </c>
      <c r="D129" s="29"/>
      <c r="E129" s="29"/>
      <c r="F129" s="22" t="str">
        <f>E15</f>
        <v xml:space="preserve">Obec Parchovany </v>
      </c>
      <c r="G129" s="29"/>
      <c r="H129" s="29"/>
      <c r="I129" s="24" t="s">
        <v>28</v>
      </c>
      <c r="J129" s="27" t="str">
        <f>E21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15" customHeight="1">
      <c r="A130" s="29"/>
      <c r="B130" s="30"/>
      <c r="C130" s="24" t="s">
        <v>26</v>
      </c>
      <c r="D130" s="29"/>
      <c r="E130" s="29"/>
      <c r="F130" s="22" t="str">
        <f>IF(E18="","",E18)</f>
        <v>Vyplň údaj</v>
      </c>
      <c r="G130" s="29"/>
      <c r="H130" s="29"/>
      <c r="I130" s="24" t="s">
        <v>32</v>
      </c>
      <c r="J130" s="27" t="str">
        <f>E24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2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2"/>
      <c r="B132" s="133"/>
      <c r="C132" s="134" t="s">
        <v>132</v>
      </c>
      <c r="D132" s="135" t="s">
        <v>59</v>
      </c>
      <c r="E132" s="135" t="s">
        <v>55</v>
      </c>
      <c r="F132" s="135" t="s">
        <v>56</v>
      </c>
      <c r="G132" s="135" t="s">
        <v>133</v>
      </c>
      <c r="H132" s="135" t="s">
        <v>134</v>
      </c>
      <c r="I132" s="135" t="s">
        <v>135</v>
      </c>
      <c r="J132" s="136" t="s">
        <v>106</v>
      </c>
      <c r="K132" s="137" t="s">
        <v>136</v>
      </c>
      <c r="L132" s="138"/>
      <c r="M132" s="59" t="s">
        <v>1</v>
      </c>
      <c r="N132" s="60" t="s">
        <v>38</v>
      </c>
      <c r="O132" s="60" t="s">
        <v>137</v>
      </c>
      <c r="P132" s="60" t="s">
        <v>138</v>
      </c>
      <c r="Q132" s="60" t="s">
        <v>139</v>
      </c>
      <c r="R132" s="60" t="s">
        <v>140</v>
      </c>
      <c r="S132" s="60" t="s">
        <v>141</v>
      </c>
      <c r="T132" s="61" t="s">
        <v>142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75" customHeight="1">
      <c r="A133" s="29"/>
      <c r="B133" s="30"/>
      <c r="C133" s="66" t="s">
        <v>102</v>
      </c>
      <c r="D133" s="29"/>
      <c r="E133" s="29"/>
      <c r="F133" s="29"/>
      <c r="G133" s="29"/>
      <c r="H133" s="29"/>
      <c r="I133" s="29"/>
      <c r="J133" s="139">
        <f>BK133</f>
        <v>0</v>
      </c>
      <c r="K133" s="29"/>
      <c r="L133" s="30"/>
      <c r="M133" s="62"/>
      <c r="N133" s="53"/>
      <c r="O133" s="63"/>
      <c r="P133" s="140">
        <f>P134</f>
        <v>0</v>
      </c>
      <c r="Q133" s="63"/>
      <c r="R133" s="140">
        <f>R134</f>
        <v>1533.5702483500004</v>
      </c>
      <c r="S133" s="63"/>
      <c r="T133" s="141">
        <f>T134</f>
        <v>341.71850000000001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108</v>
      </c>
      <c r="BK133" s="142">
        <f>BK134</f>
        <v>0</v>
      </c>
    </row>
    <row r="134" spans="1:65" s="12" customFormat="1" ht="25.9" customHeight="1">
      <c r="B134" s="143"/>
      <c r="D134" s="144" t="s">
        <v>73</v>
      </c>
      <c r="E134" s="145" t="s">
        <v>143</v>
      </c>
      <c r="F134" s="145" t="s">
        <v>144</v>
      </c>
      <c r="I134" s="146"/>
      <c r="J134" s="147">
        <f>BK134</f>
        <v>0</v>
      </c>
      <c r="L134" s="143"/>
      <c r="M134" s="148"/>
      <c r="N134" s="149"/>
      <c r="O134" s="149"/>
      <c r="P134" s="150">
        <f>P135+P142+P149+P153+P169+P180</f>
        <v>0</v>
      </c>
      <c r="Q134" s="149"/>
      <c r="R134" s="150">
        <f>R135+R142+R149+R153+R169+R180</f>
        <v>1533.5702483500004</v>
      </c>
      <c r="S134" s="149"/>
      <c r="T134" s="151">
        <f>T135+T142+T149+T153+T169+T180</f>
        <v>341.71850000000001</v>
      </c>
      <c r="AR134" s="144" t="s">
        <v>82</v>
      </c>
      <c r="AT134" s="152" t="s">
        <v>73</v>
      </c>
      <c r="AU134" s="152" t="s">
        <v>74</v>
      </c>
      <c r="AY134" s="144" t="s">
        <v>145</v>
      </c>
      <c r="BK134" s="153">
        <f>BK135+BK142+BK149+BK153+BK169+BK180</f>
        <v>0</v>
      </c>
    </row>
    <row r="135" spans="1:65" s="12" customFormat="1" ht="22.75" customHeight="1">
      <c r="B135" s="143"/>
      <c r="D135" s="144" t="s">
        <v>73</v>
      </c>
      <c r="E135" s="154" t="s">
        <v>82</v>
      </c>
      <c r="F135" s="154" t="s">
        <v>146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SUM(P136:P141)</f>
        <v>0</v>
      </c>
      <c r="Q135" s="149"/>
      <c r="R135" s="150">
        <f>SUM(R136:R141)</f>
        <v>112.191</v>
      </c>
      <c r="S135" s="149"/>
      <c r="T135" s="151">
        <f>SUM(T136:T141)</f>
        <v>195.26000000000002</v>
      </c>
      <c r="AR135" s="144" t="s">
        <v>82</v>
      </c>
      <c r="AT135" s="152" t="s">
        <v>73</v>
      </c>
      <c r="AU135" s="152" t="s">
        <v>82</v>
      </c>
      <c r="AY135" s="144" t="s">
        <v>145</v>
      </c>
      <c r="BK135" s="153">
        <f>SUM(BK136:BK141)</f>
        <v>0</v>
      </c>
    </row>
    <row r="136" spans="1:65" s="2" customFormat="1" ht="21.75" customHeight="1">
      <c r="A136" s="29"/>
      <c r="B136" s="121"/>
      <c r="C136" s="156" t="s">
        <v>82</v>
      </c>
      <c r="D136" s="156" t="s">
        <v>147</v>
      </c>
      <c r="E136" s="157" t="s">
        <v>148</v>
      </c>
      <c r="F136" s="158" t="s">
        <v>149</v>
      </c>
      <c r="G136" s="159" t="s">
        <v>150</v>
      </c>
      <c r="H136" s="160">
        <v>751</v>
      </c>
      <c r="I136" s="161"/>
      <c r="J136" s="160">
        <f t="shared" ref="J136:J141" si="5"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 t="shared" ref="P136:P141" si="6">O136*H136</f>
        <v>0</v>
      </c>
      <c r="Q136" s="165">
        <v>0</v>
      </c>
      <c r="R136" s="165">
        <f t="shared" ref="R136:R141" si="7">Q136*H136</f>
        <v>0</v>
      </c>
      <c r="S136" s="165">
        <v>0.26</v>
      </c>
      <c r="T136" s="166">
        <f t="shared" ref="T136:T141" si="8">S136*H136</f>
        <v>195.26000000000002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151</v>
      </c>
      <c r="AT136" s="167" t="s">
        <v>147</v>
      </c>
      <c r="AU136" s="167" t="s">
        <v>123</v>
      </c>
      <c r="AY136" s="14" t="s">
        <v>145</v>
      </c>
      <c r="BE136" s="168">
        <f t="shared" ref="BE136:BE141" si="9">IF(N136="základná",J136,0)</f>
        <v>0</v>
      </c>
      <c r="BF136" s="168">
        <f t="shared" ref="BF136:BF141" si="10">IF(N136="znížená",J136,0)</f>
        <v>0</v>
      </c>
      <c r="BG136" s="168">
        <f t="shared" ref="BG136:BG141" si="11">IF(N136="zákl. prenesená",J136,0)</f>
        <v>0</v>
      </c>
      <c r="BH136" s="168">
        <f t="shared" ref="BH136:BH141" si="12">IF(N136="zníž. prenesená",J136,0)</f>
        <v>0</v>
      </c>
      <c r="BI136" s="168">
        <f t="shared" ref="BI136:BI141" si="13">IF(N136="nulová",J136,0)</f>
        <v>0</v>
      </c>
      <c r="BJ136" s="14" t="s">
        <v>123</v>
      </c>
      <c r="BK136" s="169">
        <f t="shared" ref="BK136:BK141" si="14">ROUND(I136*H136,3)</f>
        <v>0</v>
      </c>
      <c r="BL136" s="14" t="s">
        <v>151</v>
      </c>
      <c r="BM136" s="167" t="s">
        <v>152</v>
      </c>
    </row>
    <row r="137" spans="1:65" s="2" customFormat="1" ht="21.75" customHeight="1">
      <c r="A137" s="29"/>
      <c r="B137" s="121"/>
      <c r="C137" s="156" t="s">
        <v>123</v>
      </c>
      <c r="D137" s="156" t="s">
        <v>147</v>
      </c>
      <c r="E137" s="157" t="s">
        <v>153</v>
      </c>
      <c r="F137" s="158" t="s">
        <v>154</v>
      </c>
      <c r="G137" s="159" t="s">
        <v>155</v>
      </c>
      <c r="H137" s="160">
        <v>10.8</v>
      </c>
      <c r="I137" s="161"/>
      <c r="J137" s="160">
        <f t="shared" si="5"/>
        <v>0</v>
      </c>
      <c r="K137" s="162"/>
      <c r="L137" s="30"/>
      <c r="M137" s="163" t="s">
        <v>1</v>
      </c>
      <c r="N137" s="164" t="s">
        <v>40</v>
      </c>
      <c r="O137" s="55"/>
      <c r="P137" s="165">
        <f t="shared" si="6"/>
        <v>0</v>
      </c>
      <c r="Q137" s="165">
        <v>0</v>
      </c>
      <c r="R137" s="165">
        <f t="shared" si="7"/>
        <v>0</v>
      </c>
      <c r="S137" s="165">
        <v>0</v>
      </c>
      <c r="T137" s="166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151</v>
      </c>
      <c r="AT137" s="167" t="s">
        <v>147</v>
      </c>
      <c r="AU137" s="167" t="s">
        <v>123</v>
      </c>
      <c r="AY137" s="14" t="s">
        <v>145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4" t="s">
        <v>123</v>
      </c>
      <c r="BK137" s="169">
        <f t="shared" si="14"/>
        <v>0</v>
      </c>
      <c r="BL137" s="14" t="s">
        <v>151</v>
      </c>
      <c r="BM137" s="167" t="s">
        <v>156</v>
      </c>
    </row>
    <row r="138" spans="1:65" s="2" customFormat="1" ht="33" customHeight="1">
      <c r="A138" s="29"/>
      <c r="B138" s="121"/>
      <c r="C138" s="156" t="s">
        <v>157</v>
      </c>
      <c r="D138" s="156" t="s">
        <v>147</v>
      </c>
      <c r="E138" s="157" t="s">
        <v>165</v>
      </c>
      <c r="F138" s="158" t="s">
        <v>166</v>
      </c>
      <c r="G138" s="159" t="s">
        <v>155</v>
      </c>
      <c r="H138" s="160">
        <v>10.8</v>
      </c>
      <c r="I138" s="161"/>
      <c r="J138" s="160">
        <f t="shared" si="5"/>
        <v>0</v>
      </c>
      <c r="K138" s="162"/>
      <c r="L138" s="30"/>
      <c r="M138" s="163" t="s">
        <v>1</v>
      </c>
      <c r="N138" s="164" t="s">
        <v>40</v>
      </c>
      <c r="O138" s="55"/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151</v>
      </c>
      <c r="AT138" s="167" t="s">
        <v>147</v>
      </c>
      <c r="AU138" s="167" t="s">
        <v>123</v>
      </c>
      <c r="AY138" s="14" t="s">
        <v>145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4" t="s">
        <v>123</v>
      </c>
      <c r="BK138" s="169">
        <f t="shared" si="14"/>
        <v>0</v>
      </c>
      <c r="BL138" s="14" t="s">
        <v>151</v>
      </c>
      <c r="BM138" s="167" t="s">
        <v>167</v>
      </c>
    </row>
    <row r="139" spans="1:65" s="2" customFormat="1" ht="33" customHeight="1">
      <c r="A139" s="29"/>
      <c r="B139" s="121"/>
      <c r="C139" s="156" t="s">
        <v>151</v>
      </c>
      <c r="D139" s="156" t="s">
        <v>147</v>
      </c>
      <c r="E139" s="157" t="s">
        <v>169</v>
      </c>
      <c r="F139" s="158" t="s">
        <v>170</v>
      </c>
      <c r="G139" s="159" t="s">
        <v>155</v>
      </c>
      <c r="H139" s="160">
        <v>108</v>
      </c>
      <c r="I139" s="161"/>
      <c r="J139" s="160">
        <f t="shared" si="5"/>
        <v>0</v>
      </c>
      <c r="K139" s="162"/>
      <c r="L139" s="30"/>
      <c r="M139" s="163" t="s">
        <v>1</v>
      </c>
      <c r="N139" s="164" t="s">
        <v>40</v>
      </c>
      <c r="O139" s="55"/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151</v>
      </c>
      <c r="AT139" s="167" t="s">
        <v>147</v>
      </c>
      <c r="AU139" s="167" t="s">
        <v>123</v>
      </c>
      <c r="AY139" s="14" t="s">
        <v>145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4" t="s">
        <v>123</v>
      </c>
      <c r="BK139" s="169">
        <f t="shared" si="14"/>
        <v>0</v>
      </c>
      <c r="BL139" s="14" t="s">
        <v>151</v>
      </c>
      <c r="BM139" s="167" t="s">
        <v>171</v>
      </c>
    </row>
    <row r="140" spans="1:65" s="2" customFormat="1" ht="21.75" customHeight="1">
      <c r="A140" s="29"/>
      <c r="B140" s="121"/>
      <c r="C140" s="156" t="s">
        <v>164</v>
      </c>
      <c r="D140" s="156" t="s">
        <v>147</v>
      </c>
      <c r="E140" s="157" t="s">
        <v>173</v>
      </c>
      <c r="F140" s="158" t="s">
        <v>174</v>
      </c>
      <c r="G140" s="159" t="s">
        <v>155</v>
      </c>
      <c r="H140" s="160">
        <v>67.180000000000007</v>
      </c>
      <c r="I140" s="161"/>
      <c r="J140" s="160">
        <f t="shared" si="5"/>
        <v>0</v>
      </c>
      <c r="K140" s="162"/>
      <c r="L140" s="30"/>
      <c r="M140" s="163" t="s">
        <v>1</v>
      </c>
      <c r="N140" s="164" t="s">
        <v>40</v>
      </c>
      <c r="O140" s="55"/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4" t="s">
        <v>123</v>
      </c>
      <c r="BK140" s="169">
        <f t="shared" si="14"/>
        <v>0</v>
      </c>
      <c r="BL140" s="14" t="s">
        <v>151</v>
      </c>
      <c r="BM140" s="167" t="s">
        <v>175</v>
      </c>
    </row>
    <row r="141" spans="1:65" s="2" customFormat="1" ht="21.75" customHeight="1">
      <c r="A141" s="29"/>
      <c r="B141" s="121"/>
      <c r="C141" s="170" t="s">
        <v>168</v>
      </c>
      <c r="D141" s="170" t="s">
        <v>177</v>
      </c>
      <c r="E141" s="171" t="s">
        <v>178</v>
      </c>
      <c r="F141" s="172" t="s">
        <v>179</v>
      </c>
      <c r="G141" s="173" t="s">
        <v>180</v>
      </c>
      <c r="H141" s="174">
        <v>112.191</v>
      </c>
      <c r="I141" s="175"/>
      <c r="J141" s="174">
        <f t="shared" si="5"/>
        <v>0</v>
      </c>
      <c r="K141" s="176"/>
      <c r="L141" s="177"/>
      <c r="M141" s="178" t="s">
        <v>1</v>
      </c>
      <c r="N141" s="179" t="s">
        <v>40</v>
      </c>
      <c r="O141" s="55"/>
      <c r="P141" s="165">
        <f t="shared" si="6"/>
        <v>0</v>
      </c>
      <c r="Q141" s="165">
        <v>1</v>
      </c>
      <c r="R141" s="165">
        <f t="shared" si="7"/>
        <v>112.191</v>
      </c>
      <c r="S141" s="165">
        <v>0</v>
      </c>
      <c r="T141" s="166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176</v>
      </c>
      <c r="AT141" s="167" t="s">
        <v>177</v>
      </c>
      <c r="AU141" s="167" t="s">
        <v>123</v>
      </c>
      <c r="AY141" s="14" t="s">
        <v>145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4" t="s">
        <v>123</v>
      </c>
      <c r="BK141" s="169">
        <f t="shared" si="14"/>
        <v>0</v>
      </c>
      <c r="BL141" s="14" t="s">
        <v>151</v>
      </c>
      <c r="BM141" s="167" t="s">
        <v>181</v>
      </c>
    </row>
    <row r="142" spans="1:65" s="12" customFormat="1" ht="22.75" customHeight="1">
      <c r="B142" s="143"/>
      <c r="D142" s="144" t="s">
        <v>73</v>
      </c>
      <c r="E142" s="154" t="s">
        <v>123</v>
      </c>
      <c r="F142" s="154" t="s">
        <v>182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SUM(P143:P148)</f>
        <v>0</v>
      </c>
      <c r="Q142" s="149"/>
      <c r="R142" s="150">
        <f>SUM(R143:R148)</f>
        <v>10.51208639</v>
      </c>
      <c r="S142" s="149"/>
      <c r="T142" s="151">
        <f>SUM(T143:T148)</f>
        <v>0</v>
      </c>
      <c r="AR142" s="144" t="s">
        <v>82</v>
      </c>
      <c r="AT142" s="152" t="s">
        <v>73</v>
      </c>
      <c r="AU142" s="152" t="s">
        <v>82</v>
      </c>
      <c r="AY142" s="144" t="s">
        <v>145</v>
      </c>
      <c r="BK142" s="153">
        <f>SUM(BK143:BK148)</f>
        <v>0</v>
      </c>
    </row>
    <row r="143" spans="1:65" s="2" customFormat="1" ht="21.75" customHeight="1">
      <c r="A143" s="29"/>
      <c r="B143" s="121"/>
      <c r="C143" s="156" t="s">
        <v>172</v>
      </c>
      <c r="D143" s="156" t="s">
        <v>147</v>
      </c>
      <c r="E143" s="157" t="s">
        <v>184</v>
      </c>
      <c r="F143" s="158" t="s">
        <v>185</v>
      </c>
      <c r="G143" s="159" t="s">
        <v>155</v>
      </c>
      <c r="H143" s="160">
        <v>1.034</v>
      </c>
      <c r="I143" s="161"/>
      <c r="J143" s="160">
        <f t="shared" ref="J143:J148" si="15">ROUND(I143*H143,3)</f>
        <v>0</v>
      </c>
      <c r="K143" s="162"/>
      <c r="L143" s="30"/>
      <c r="M143" s="163" t="s">
        <v>1</v>
      </c>
      <c r="N143" s="164" t="s">
        <v>40</v>
      </c>
      <c r="O143" s="55"/>
      <c r="P143" s="165">
        <f t="shared" ref="P143:P148" si="16">O143*H143</f>
        <v>0</v>
      </c>
      <c r="Q143" s="165">
        <v>2.0699999999999998</v>
      </c>
      <c r="R143" s="165">
        <f t="shared" ref="R143:R148" si="17">Q143*H143</f>
        <v>2.1403799999999999</v>
      </c>
      <c r="S143" s="165">
        <v>0</v>
      </c>
      <c r="T143" s="166">
        <f t="shared" ref="T143:T148" si="18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151</v>
      </c>
      <c r="AT143" s="167" t="s">
        <v>147</v>
      </c>
      <c r="AU143" s="167" t="s">
        <v>123</v>
      </c>
      <c r="AY143" s="14" t="s">
        <v>145</v>
      </c>
      <c r="BE143" s="168">
        <f t="shared" ref="BE143:BE148" si="19">IF(N143="základná",J143,0)</f>
        <v>0</v>
      </c>
      <c r="BF143" s="168">
        <f t="shared" ref="BF143:BF148" si="20">IF(N143="znížená",J143,0)</f>
        <v>0</v>
      </c>
      <c r="BG143" s="168">
        <f t="shared" ref="BG143:BG148" si="21">IF(N143="zákl. prenesená",J143,0)</f>
        <v>0</v>
      </c>
      <c r="BH143" s="168">
        <f t="shared" ref="BH143:BH148" si="22">IF(N143="zníž. prenesená",J143,0)</f>
        <v>0</v>
      </c>
      <c r="BI143" s="168">
        <f t="shared" ref="BI143:BI148" si="23">IF(N143="nulová",J143,0)</f>
        <v>0</v>
      </c>
      <c r="BJ143" s="14" t="s">
        <v>123</v>
      </c>
      <c r="BK143" s="169">
        <f t="shared" ref="BK143:BK148" si="24">ROUND(I143*H143,3)</f>
        <v>0</v>
      </c>
      <c r="BL143" s="14" t="s">
        <v>151</v>
      </c>
      <c r="BM143" s="167" t="s">
        <v>374</v>
      </c>
    </row>
    <row r="144" spans="1:65" s="2" customFormat="1" ht="16.5" customHeight="1">
      <c r="A144" s="29"/>
      <c r="B144" s="121"/>
      <c r="C144" s="156" t="s">
        <v>176</v>
      </c>
      <c r="D144" s="156" t="s">
        <v>147</v>
      </c>
      <c r="E144" s="157" t="s">
        <v>188</v>
      </c>
      <c r="F144" s="158" t="s">
        <v>189</v>
      </c>
      <c r="G144" s="159" t="s">
        <v>155</v>
      </c>
      <c r="H144" s="160">
        <v>0.86699999999999999</v>
      </c>
      <c r="I144" s="161"/>
      <c r="J144" s="160">
        <f t="shared" si="15"/>
        <v>0</v>
      </c>
      <c r="K144" s="162"/>
      <c r="L144" s="30"/>
      <c r="M144" s="163" t="s">
        <v>1</v>
      </c>
      <c r="N144" s="164" t="s">
        <v>40</v>
      </c>
      <c r="O144" s="55"/>
      <c r="P144" s="165">
        <f t="shared" si="16"/>
        <v>0</v>
      </c>
      <c r="Q144" s="165">
        <v>2.3143699999999998</v>
      </c>
      <c r="R144" s="165">
        <f t="shared" si="17"/>
        <v>2.0065587899999997</v>
      </c>
      <c r="S144" s="165">
        <v>0</v>
      </c>
      <c r="T144" s="166">
        <f t="shared" si="1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151</v>
      </c>
      <c r="AT144" s="167" t="s">
        <v>147</v>
      </c>
      <c r="AU144" s="167" t="s">
        <v>123</v>
      </c>
      <c r="AY144" s="14" t="s">
        <v>145</v>
      </c>
      <c r="BE144" s="168">
        <f t="shared" si="19"/>
        <v>0</v>
      </c>
      <c r="BF144" s="168">
        <f t="shared" si="20"/>
        <v>0</v>
      </c>
      <c r="BG144" s="168">
        <f t="shared" si="21"/>
        <v>0</v>
      </c>
      <c r="BH144" s="168">
        <f t="shared" si="22"/>
        <v>0</v>
      </c>
      <c r="BI144" s="168">
        <f t="shared" si="23"/>
        <v>0</v>
      </c>
      <c r="BJ144" s="14" t="s">
        <v>123</v>
      </c>
      <c r="BK144" s="169">
        <f t="shared" si="24"/>
        <v>0</v>
      </c>
      <c r="BL144" s="14" t="s">
        <v>151</v>
      </c>
      <c r="BM144" s="167" t="s">
        <v>375</v>
      </c>
    </row>
    <row r="145" spans="1:65" s="2" customFormat="1" ht="33" customHeight="1">
      <c r="A145" s="29"/>
      <c r="B145" s="121"/>
      <c r="C145" s="156" t="s">
        <v>183</v>
      </c>
      <c r="D145" s="156" t="s">
        <v>147</v>
      </c>
      <c r="E145" s="157" t="s">
        <v>192</v>
      </c>
      <c r="F145" s="158" t="s">
        <v>193</v>
      </c>
      <c r="G145" s="159" t="s">
        <v>155</v>
      </c>
      <c r="H145" s="160">
        <v>2.04</v>
      </c>
      <c r="I145" s="161"/>
      <c r="J145" s="160">
        <f t="shared" si="15"/>
        <v>0</v>
      </c>
      <c r="K145" s="162"/>
      <c r="L145" s="30"/>
      <c r="M145" s="163" t="s">
        <v>1</v>
      </c>
      <c r="N145" s="164" t="s">
        <v>40</v>
      </c>
      <c r="O145" s="55"/>
      <c r="P145" s="165">
        <f t="shared" si="16"/>
        <v>0</v>
      </c>
      <c r="Q145" s="165">
        <v>2.1190899999999999</v>
      </c>
      <c r="R145" s="165">
        <f t="shared" si="17"/>
        <v>4.3229436000000003</v>
      </c>
      <c r="S145" s="165">
        <v>0</v>
      </c>
      <c r="T145" s="166">
        <f t="shared" si="1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 t="shared" si="19"/>
        <v>0</v>
      </c>
      <c r="BF145" s="168">
        <f t="shared" si="20"/>
        <v>0</v>
      </c>
      <c r="BG145" s="168">
        <f t="shared" si="21"/>
        <v>0</v>
      </c>
      <c r="BH145" s="168">
        <f t="shared" si="22"/>
        <v>0</v>
      </c>
      <c r="BI145" s="168">
        <f t="shared" si="23"/>
        <v>0</v>
      </c>
      <c r="BJ145" s="14" t="s">
        <v>123</v>
      </c>
      <c r="BK145" s="169">
        <f t="shared" si="24"/>
        <v>0</v>
      </c>
      <c r="BL145" s="14" t="s">
        <v>151</v>
      </c>
      <c r="BM145" s="167" t="s">
        <v>376</v>
      </c>
    </row>
    <row r="146" spans="1:65" s="2" customFormat="1" ht="21.75" customHeight="1">
      <c r="A146" s="29"/>
      <c r="B146" s="121"/>
      <c r="C146" s="156" t="s">
        <v>187</v>
      </c>
      <c r="D146" s="156" t="s">
        <v>147</v>
      </c>
      <c r="E146" s="157" t="s">
        <v>196</v>
      </c>
      <c r="F146" s="158" t="s">
        <v>197</v>
      </c>
      <c r="G146" s="159" t="s">
        <v>180</v>
      </c>
      <c r="H146" s="160">
        <v>0.10199999999999999</v>
      </c>
      <c r="I146" s="161"/>
      <c r="J146" s="160">
        <f t="shared" si="15"/>
        <v>0</v>
      </c>
      <c r="K146" s="162"/>
      <c r="L146" s="30"/>
      <c r="M146" s="163" t="s">
        <v>1</v>
      </c>
      <c r="N146" s="164" t="s">
        <v>40</v>
      </c>
      <c r="O146" s="55"/>
      <c r="P146" s="165">
        <f t="shared" si="16"/>
        <v>0</v>
      </c>
      <c r="Q146" s="165">
        <v>1.002</v>
      </c>
      <c r="R146" s="165">
        <f t="shared" si="17"/>
        <v>0.10220399999999999</v>
      </c>
      <c r="S146" s="165">
        <v>0</v>
      </c>
      <c r="T146" s="166">
        <f t="shared" si="1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151</v>
      </c>
      <c r="AT146" s="167" t="s">
        <v>147</v>
      </c>
      <c r="AU146" s="167" t="s">
        <v>123</v>
      </c>
      <c r="AY146" s="14" t="s">
        <v>145</v>
      </c>
      <c r="BE146" s="168">
        <f t="shared" si="19"/>
        <v>0</v>
      </c>
      <c r="BF146" s="168">
        <f t="shared" si="20"/>
        <v>0</v>
      </c>
      <c r="BG146" s="168">
        <f t="shared" si="21"/>
        <v>0</v>
      </c>
      <c r="BH146" s="168">
        <f t="shared" si="22"/>
        <v>0</v>
      </c>
      <c r="BI146" s="168">
        <f t="shared" si="23"/>
        <v>0</v>
      </c>
      <c r="BJ146" s="14" t="s">
        <v>123</v>
      </c>
      <c r="BK146" s="169">
        <f t="shared" si="24"/>
        <v>0</v>
      </c>
      <c r="BL146" s="14" t="s">
        <v>151</v>
      </c>
      <c r="BM146" s="167" t="s">
        <v>377</v>
      </c>
    </row>
    <row r="147" spans="1:65" s="2" customFormat="1" ht="21.75" customHeight="1">
      <c r="A147" s="29"/>
      <c r="B147" s="121"/>
      <c r="C147" s="170" t="s">
        <v>191</v>
      </c>
      <c r="D147" s="170" t="s">
        <v>177</v>
      </c>
      <c r="E147" s="171" t="s">
        <v>200</v>
      </c>
      <c r="F147" s="172" t="s">
        <v>378</v>
      </c>
      <c r="G147" s="173" t="s">
        <v>202</v>
      </c>
      <c r="H147" s="174">
        <v>1</v>
      </c>
      <c r="I147" s="175"/>
      <c r="J147" s="174">
        <f t="shared" si="15"/>
        <v>0</v>
      </c>
      <c r="K147" s="176"/>
      <c r="L147" s="177"/>
      <c r="M147" s="178" t="s">
        <v>1</v>
      </c>
      <c r="N147" s="179" t="s">
        <v>40</v>
      </c>
      <c r="O147" s="55"/>
      <c r="P147" s="165">
        <f t="shared" si="16"/>
        <v>0</v>
      </c>
      <c r="Q147" s="165">
        <v>1.2</v>
      </c>
      <c r="R147" s="165">
        <f t="shared" si="17"/>
        <v>1.2</v>
      </c>
      <c r="S147" s="165">
        <v>0</v>
      </c>
      <c r="T147" s="166">
        <f t="shared" si="1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176</v>
      </c>
      <c r="AT147" s="167" t="s">
        <v>177</v>
      </c>
      <c r="AU147" s="167" t="s">
        <v>123</v>
      </c>
      <c r="AY147" s="14" t="s">
        <v>145</v>
      </c>
      <c r="BE147" s="168">
        <f t="shared" si="19"/>
        <v>0</v>
      </c>
      <c r="BF147" s="168">
        <f t="shared" si="20"/>
        <v>0</v>
      </c>
      <c r="BG147" s="168">
        <f t="shared" si="21"/>
        <v>0</v>
      </c>
      <c r="BH147" s="168">
        <f t="shared" si="22"/>
        <v>0</v>
      </c>
      <c r="BI147" s="168">
        <f t="shared" si="23"/>
        <v>0</v>
      </c>
      <c r="BJ147" s="14" t="s">
        <v>123</v>
      </c>
      <c r="BK147" s="169">
        <f t="shared" si="24"/>
        <v>0</v>
      </c>
      <c r="BL147" s="14" t="s">
        <v>151</v>
      </c>
      <c r="BM147" s="167" t="s">
        <v>379</v>
      </c>
    </row>
    <row r="148" spans="1:65" s="2" customFormat="1" ht="33" customHeight="1">
      <c r="A148" s="29"/>
      <c r="B148" s="121"/>
      <c r="C148" s="170" t="s">
        <v>195</v>
      </c>
      <c r="D148" s="170" t="s">
        <v>177</v>
      </c>
      <c r="E148" s="171" t="s">
        <v>205</v>
      </c>
      <c r="F148" s="172" t="s">
        <v>206</v>
      </c>
      <c r="G148" s="173" t="s">
        <v>202</v>
      </c>
      <c r="H148" s="174">
        <v>2</v>
      </c>
      <c r="I148" s="175"/>
      <c r="J148" s="174">
        <f t="shared" si="15"/>
        <v>0</v>
      </c>
      <c r="K148" s="176"/>
      <c r="L148" s="177"/>
      <c r="M148" s="178" t="s">
        <v>1</v>
      </c>
      <c r="N148" s="179" t="s">
        <v>40</v>
      </c>
      <c r="O148" s="55"/>
      <c r="P148" s="165">
        <f t="shared" si="16"/>
        <v>0</v>
      </c>
      <c r="Q148" s="165">
        <v>0.37</v>
      </c>
      <c r="R148" s="165">
        <f t="shared" si="17"/>
        <v>0.74</v>
      </c>
      <c r="S148" s="165">
        <v>0</v>
      </c>
      <c r="T148" s="166">
        <f t="shared" si="1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176</v>
      </c>
      <c r="AT148" s="167" t="s">
        <v>177</v>
      </c>
      <c r="AU148" s="167" t="s">
        <v>123</v>
      </c>
      <c r="AY148" s="14" t="s">
        <v>145</v>
      </c>
      <c r="BE148" s="168">
        <f t="shared" si="19"/>
        <v>0</v>
      </c>
      <c r="BF148" s="168">
        <f t="shared" si="20"/>
        <v>0</v>
      </c>
      <c r="BG148" s="168">
        <f t="shared" si="21"/>
        <v>0</v>
      </c>
      <c r="BH148" s="168">
        <f t="shared" si="22"/>
        <v>0</v>
      </c>
      <c r="BI148" s="168">
        <f t="shared" si="23"/>
        <v>0</v>
      </c>
      <c r="BJ148" s="14" t="s">
        <v>123</v>
      </c>
      <c r="BK148" s="169">
        <f t="shared" si="24"/>
        <v>0</v>
      </c>
      <c r="BL148" s="14" t="s">
        <v>151</v>
      </c>
      <c r="BM148" s="167" t="s">
        <v>380</v>
      </c>
    </row>
    <row r="149" spans="1:65" s="12" customFormat="1" ht="22.75" customHeight="1">
      <c r="B149" s="143"/>
      <c r="D149" s="144" t="s">
        <v>73</v>
      </c>
      <c r="E149" s="154" t="s">
        <v>164</v>
      </c>
      <c r="F149" s="154" t="s">
        <v>208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SUM(P150:P152)</f>
        <v>0</v>
      </c>
      <c r="Q149" s="149"/>
      <c r="R149" s="150">
        <f>SUM(R150:R152)</f>
        <v>496.81632000000002</v>
      </c>
      <c r="S149" s="149"/>
      <c r="T149" s="151">
        <f>SUM(T150:T152)</f>
        <v>0</v>
      </c>
      <c r="AR149" s="144" t="s">
        <v>82</v>
      </c>
      <c r="AT149" s="152" t="s">
        <v>73</v>
      </c>
      <c r="AU149" s="152" t="s">
        <v>82</v>
      </c>
      <c r="AY149" s="144" t="s">
        <v>145</v>
      </c>
      <c r="BK149" s="153">
        <f>SUM(BK150:BK152)</f>
        <v>0</v>
      </c>
    </row>
    <row r="150" spans="1:65" s="2" customFormat="1" ht="33" customHeight="1">
      <c r="A150" s="29"/>
      <c r="B150" s="121"/>
      <c r="C150" s="156" t="s">
        <v>199</v>
      </c>
      <c r="D150" s="156" t="s">
        <v>147</v>
      </c>
      <c r="E150" s="157" t="s">
        <v>210</v>
      </c>
      <c r="F150" s="158" t="s">
        <v>211</v>
      </c>
      <c r="G150" s="159" t="s">
        <v>150</v>
      </c>
      <c r="H150" s="160">
        <v>1232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40</v>
      </c>
      <c r="O150" s="55"/>
      <c r="P150" s="165">
        <f>O150*H150</f>
        <v>0</v>
      </c>
      <c r="Q150" s="165">
        <v>0.24464</v>
      </c>
      <c r="R150" s="165">
        <f>Q150*H150</f>
        <v>301.39648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151</v>
      </c>
      <c r="AT150" s="167" t="s">
        <v>147</v>
      </c>
      <c r="AU150" s="167" t="s">
        <v>123</v>
      </c>
      <c r="AY150" s="14" t="s">
        <v>145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123</v>
      </c>
      <c r="BK150" s="169">
        <f>ROUND(I150*H150,3)</f>
        <v>0</v>
      </c>
      <c r="BL150" s="14" t="s">
        <v>151</v>
      </c>
      <c r="BM150" s="167" t="s">
        <v>381</v>
      </c>
    </row>
    <row r="151" spans="1:65" s="2" customFormat="1" ht="21.75" customHeight="1">
      <c r="A151" s="29"/>
      <c r="B151" s="121"/>
      <c r="C151" s="156" t="s">
        <v>204</v>
      </c>
      <c r="D151" s="156" t="s">
        <v>147</v>
      </c>
      <c r="E151" s="157" t="s">
        <v>218</v>
      </c>
      <c r="F151" s="158" t="s">
        <v>219</v>
      </c>
      <c r="G151" s="159" t="s">
        <v>150</v>
      </c>
      <c r="H151" s="160">
        <v>1232</v>
      </c>
      <c r="I151" s="161"/>
      <c r="J151" s="160">
        <f>ROUND(I151*H151,3)</f>
        <v>0</v>
      </c>
      <c r="K151" s="162"/>
      <c r="L151" s="30"/>
      <c r="M151" s="163" t="s">
        <v>1</v>
      </c>
      <c r="N151" s="164" t="s">
        <v>40</v>
      </c>
      <c r="O151" s="55"/>
      <c r="P151" s="165">
        <f>O151*H151</f>
        <v>0</v>
      </c>
      <c r="Q151" s="165">
        <v>3.0300000000000001E-3</v>
      </c>
      <c r="R151" s="165">
        <f>Q151*H151</f>
        <v>3.7329600000000003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151</v>
      </c>
      <c r="AT151" s="167" t="s">
        <v>147</v>
      </c>
      <c r="AU151" s="167" t="s">
        <v>123</v>
      </c>
      <c r="AY151" s="14" t="s">
        <v>145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123</v>
      </c>
      <c r="BK151" s="169">
        <f>ROUND(I151*H151,3)</f>
        <v>0</v>
      </c>
      <c r="BL151" s="14" t="s">
        <v>151</v>
      </c>
      <c r="BM151" s="167" t="s">
        <v>220</v>
      </c>
    </row>
    <row r="152" spans="1:65" s="2" customFormat="1" ht="33" customHeight="1">
      <c r="A152" s="29"/>
      <c r="B152" s="121"/>
      <c r="C152" s="156" t="s">
        <v>209</v>
      </c>
      <c r="D152" s="156" t="s">
        <v>147</v>
      </c>
      <c r="E152" s="157" t="s">
        <v>222</v>
      </c>
      <c r="F152" s="158" t="s">
        <v>223</v>
      </c>
      <c r="G152" s="159" t="s">
        <v>150</v>
      </c>
      <c r="H152" s="160">
        <v>1232</v>
      </c>
      <c r="I152" s="161"/>
      <c r="J152" s="160">
        <f>ROUND(I152*H152,3)</f>
        <v>0</v>
      </c>
      <c r="K152" s="162"/>
      <c r="L152" s="30"/>
      <c r="M152" s="163" t="s">
        <v>1</v>
      </c>
      <c r="N152" s="164" t="s">
        <v>40</v>
      </c>
      <c r="O152" s="55"/>
      <c r="P152" s="165">
        <f>O152*H152</f>
        <v>0</v>
      </c>
      <c r="Q152" s="165">
        <v>0.15559000000000001</v>
      </c>
      <c r="R152" s="165">
        <f>Q152*H152</f>
        <v>191.68688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151</v>
      </c>
      <c r="AT152" s="167" t="s">
        <v>147</v>
      </c>
      <c r="AU152" s="167" t="s">
        <v>123</v>
      </c>
      <c r="AY152" s="14" t="s">
        <v>145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123</v>
      </c>
      <c r="BK152" s="169">
        <f>ROUND(I152*H152,3)</f>
        <v>0</v>
      </c>
      <c r="BL152" s="14" t="s">
        <v>151</v>
      </c>
      <c r="BM152" s="167" t="s">
        <v>224</v>
      </c>
    </row>
    <row r="153" spans="1:65" s="12" customFormat="1" ht="22.75" customHeight="1">
      <c r="B153" s="143"/>
      <c r="D153" s="144" t="s">
        <v>73</v>
      </c>
      <c r="E153" s="154" t="s">
        <v>176</v>
      </c>
      <c r="F153" s="154" t="s">
        <v>225</v>
      </c>
      <c r="I153" s="146"/>
      <c r="J153" s="155">
        <f>BK153</f>
        <v>0</v>
      </c>
      <c r="L153" s="143"/>
      <c r="M153" s="148"/>
      <c r="N153" s="149"/>
      <c r="O153" s="149"/>
      <c r="P153" s="150">
        <f>SUM(P154:P168)</f>
        <v>0</v>
      </c>
      <c r="Q153" s="149"/>
      <c r="R153" s="150">
        <f>SUM(R154:R168)</f>
        <v>176.56139430000002</v>
      </c>
      <c r="S153" s="149"/>
      <c r="T153" s="151">
        <f>SUM(T154:T168)</f>
        <v>0</v>
      </c>
      <c r="AR153" s="144" t="s">
        <v>82</v>
      </c>
      <c r="AT153" s="152" t="s">
        <v>73</v>
      </c>
      <c r="AU153" s="152" t="s">
        <v>82</v>
      </c>
      <c r="AY153" s="144" t="s">
        <v>145</v>
      </c>
      <c r="BK153" s="153">
        <f>SUM(BK154:BK168)</f>
        <v>0</v>
      </c>
    </row>
    <row r="154" spans="1:65" s="2" customFormat="1" ht="21.75" customHeight="1">
      <c r="A154" s="29"/>
      <c r="B154" s="121"/>
      <c r="C154" s="156" t="s">
        <v>213</v>
      </c>
      <c r="D154" s="156" t="s">
        <v>147</v>
      </c>
      <c r="E154" s="157" t="s">
        <v>227</v>
      </c>
      <c r="F154" s="158" t="s">
        <v>228</v>
      </c>
      <c r="G154" s="159" t="s">
        <v>229</v>
      </c>
      <c r="H154" s="160">
        <v>5.25</v>
      </c>
      <c r="I154" s="161"/>
      <c r="J154" s="160">
        <f t="shared" ref="J154:J168" si="25">ROUND(I154*H154,3)</f>
        <v>0</v>
      </c>
      <c r="K154" s="162"/>
      <c r="L154" s="30"/>
      <c r="M154" s="163" t="s">
        <v>1</v>
      </c>
      <c r="N154" s="164" t="s">
        <v>40</v>
      </c>
      <c r="O154" s="55"/>
      <c r="P154" s="165">
        <f t="shared" ref="P154:P168" si="26">O154*H154</f>
        <v>0</v>
      </c>
      <c r="Q154" s="165">
        <v>1.0000000000000001E-5</v>
      </c>
      <c r="R154" s="165">
        <f t="shared" ref="R154:R168" si="27">Q154*H154</f>
        <v>5.2500000000000002E-5</v>
      </c>
      <c r="S154" s="165">
        <v>0</v>
      </c>
      <c r="T154" s="166">
        <f t="shared" ref="T154:T168" si="28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151</v>
      </c>
      <c r="AT154" s="167" t="s">
        <v>147</v>
      </c>
      <c r="AU154" s="167" t="s">
        <v>123</v>
      </c>
      <c r="AY154" s="14" t="s">
        <v>145</v>
      </c>
      <c r="BE154" s="168">
        <f t="shared" ref="BE154:BE168" si="29">IF(N154="základná",J154,0)</f>
        <v>0</v>
      </c>
      <c r="BF154" s="168">
        <f t="shared" ref="BF154:BF168" si="30">IF(N154="znížená",J154,0)</f>
        <v>0</v>
      </c>
      <c r="BG154" s="168">
        <f t="shared" ref="BG154:BG168" si="31">IF(N154="zákl. prenesená",J154,0)</f>
        <v>0</v>
      </c>
      <c r="BH154" s="168">
        <f t="shared" ref="BH154:BH168" si="32">IF(N154="zníž. prenesená",J154,0)</f>
        <v>0</v>
      </c>
      <c r="BI154" s="168">
        <f t="shared" ref="BI154:BI168" si="33">IF(N154="nulová",J154,0)</f>
        <v>0</v>
      </c>
      <c r="BJ154" s="14" t="s">
        <v>123</v>
      </c>
      <c r="BK154" s="169">
        <f t="shared" ref="BK154:BK168" si="34">ROUND(I154*H154,3)</f>
        <v>0</v>
      </c>
      <c r="BL154" s="14" t="s">
        <v>151</v>
      </c>
      <c r="BM154" s="167" t="s">
        <v>382</v>
      </c>
    </row>
    <row r="155" spans="1:65" s="2" customFormat="1" ht="33" customHeight="1">
      <c r="A155" s="29"/>
      <c r="B155" s="121"/>
      <c r="C155" s="170" t="s">
        <v>217</v>
      </c>
      <c r="D155" s="170" t="s">
        <v>177</v>
      </c>
      <c r="E155" s="171" t="s">
        <v>231</v>
      </c>
      <c r="F155" s="172" t="s">
        <v>232</v>
      </c>
      <c r="G155" s="173" t="s">
        <v>202</v>
      </c>
      <c r="H155" s="174">
        <v>0.877</v>
      </c>
      <c r="I155" s="175"/>
      <c r="J155" s="174">
        <f t="shared" si="25"/>
        <v>0</v>
      </c>
      <c r="K155" s="176"/>
      <c r="L155" s="177"/>
      <c r="M155" s="178" t="s">
        <v>1</v>
      </c>
      <c r="N155" s="179" t="s">
        <v>40</v>
      </c>
      <c r="O155" s="55"/>
      <c r="P155" s="165">
        <f t="shared" si="26"/>
        <v>0</v>
      </c>
      <c r="Q155" s="165">
        <v>7.7999999999999996E-3</v>
      </c>
      <c r="R155" s="165">
        <f t="shared" si="27"/>
        <v>6.8405999999999996E-3</v>
      </c>
      <c r="S155" s="165">
        <v>0</v>
      </c>
      <c r="T155" s="166">
        <f t="shared" si="2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176</v>
      </c>
      <c r="AT155" s="167" t="s">
        <v>177</v>
      </c>
      <c r="AU155" s="167" t="s">
        <v>123</v>
      </c>
      <c r="AY155" s="14" t="s">
        <v>145</v>
      </c>
      <c r="BE155" s="168">
        <f t="shared" si="29"/>
        <v>0</v>
      </c>
      <c r="BF155" s="168">
        <f t="shared" si="30"/>
        <v>0</v>
      </c>
      <c r="BG155" s="168">
        <f t="shared" si="31"/>
        <v>0</v>
      </c>
      <c r="BH155" s="168">
        <f t="shared" si="32"/>
        <v>0</v>
      </c>
      <c r="BI155" s="168">
        <f t="shared" si="33"/>
        <v>0</v>
      </c>
      <c r="BJ155" s="14" t="s">
        <v>123</v>
      </c>
      <c r="BK155" s="169">
        <f t="shared" si="34"/>
        <v>0</v>
      </c>
      <c r="BL155" s="14" t="s">
        <v>151</v>
      </c>
      <c r="BM155" s="167" t="s">
        <v>383</v>
      </c>
    </row>
    <row r="156" spans="1:65" s="2" customFormat="1" ht="21.75" customHeight="1">
      <c r="A156" s="29"/>
      <c r="B156" s="121"/>
      <c r="C156" s="156" t="s">
        <v>221</v>
      </c>
      <c r="D156" s="156" t="s">
        <v>147</v>
      </c>
      <c r="E156" s="157" t="s">
        <v>235</v>
      </c>
      <c r="F156" s="158" t="s">
        <v>236</v>
      </c>
      <c r="G156" s="159" t="s">
        <v>229</v>
      </c>
      <c r="H156" s="160">
        <v>615.6</v>
      </c>
      <c r="I156" s="161"/>
      <c r="J156" s="160">
        <f t="shared" si="25"/>
        <v>0</v>
      </c>
      <c r="K156" s="162"/>
      <c r="L156" s="30"/>
      <c r="M156" s="163" t="s">
        <v>1</v>
      </c>
      <c r="N156" s="164" t="s">
        <v>40</v>
      </c>
      <c r="O156" s="55"/>
      <c r="P156" s="165">
        <f t="shared" si="26"/>
        <v>0</v>
      </c>
      <c r="Q156" s="165">
        <v>2.0000000000000002E-5</v>
      </c>
      <c r="R156" s="165">
        <f t="shared" si="27"/>
        <v>1.2312000000000002E-2</v>
      </c>
      <c r="S156" s="165">
        <v>0</v>
      </c>
      <c r="T156" s="166">
        <f t="shared" si="2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151</v>
      </c>
      <c r="AT156" s="167" t="s">
        <v>147</v>
      </c>
      <c r="AU156" s="167" t="s">
        <v>123</v>
      </c>
      <c r="AY156" s="14" t="s">
        <v>145</v>
      </c>
      <c r="BE156" s="168">
        <f t="shared" si="29"/>
        <v>0</v>
      </c>
      <c r="BF156" s="168">
        <f t="shared" si="30"/>
        <v>0</v>
      </c>
      <c r="BG156" s="168">
        <f t="shared" si="31"/>
        <v>0</v>
      </c>
      <c r="BH156" s="168">
        <f t="shared" si="32"/>
        <v>0</v>
      </c>
      <c r="BI156" s="168">
        <f t="shared" si="33"/>
        <v>0</v>
      </c>
      <c r="BJ156" s="14" t="s">
        <v>123</v>
      </c>
      <c r="BK156" s="169">
        <f t="shared" si="34"/>
        <v>0</v>
      </c>
      <c r="BL156" s="14" t="s">
        <v>151</v>
      </c>
      <c r="BM156" s="167" t="s">
        <v>384</v>
      </c>
    </row>
    <row r="157" spans="1:65" s="2" customFormat="1" ht="33" customHeight="1">
      <c r="A157" s="29"/>
      <c r="B157" s="121"/>
      <c r="C157" s="170" t="s">
        <v>226</v>
      </c>
      <c r="D157" s="170" t="s">
        <v>177</v>
      </c>
      <c r="E157" s="171" t="s">
        <v>239</v>
      </c>
      <c r="F157" s="172" t="s">
        <v>240</v>
      </c>
      <c r="G157" s="173" t="s">
        <v>202</v>
      </c>
      <c r="H157" s="174">
        <v>102.80500000000001</v>
      </c>
      <c r="I157" s="175"/>
      <c r="J157" s="174">
        <f t="shared" si="25"/>
        <v>0</v>
      </c>
      <c r="K157" s="176"/>
      <c r="L157" s="177"/>
      <c r="M157" s="178" t="s">
        <v>1</v>
      </c>
      <c r="N157" s="179" t="s">
        <v>40</v>
      </c>
      <c r="O157" s="55"/>
      <c r="P157" s="165">
        <f t="shared" si="26"/>
        <v>0</v>
      </c>
      <c r="Q157" s="165">
        <v>3.1399999999999997E-2</v>
      </c>
      <c r="R157" s="165">
        <f t="shared" si="27"/>
        <v>3.2280769999999999</v>
      </c>
      <c r="S157" s="165">
        <v>0</v>
      </c>
      <c r="T157" s="166">
        <f t="shared" si="2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176</v>
      </c>
      <c r="AT157" s="167" t="s">
        <v>177</v>
      </c>
      <c r="AU157" s="167" t="s">
        <v>123</v>
      </c>
      <c r="AY157" s="14" t="s">
        <v>145</v>
      </c>
      <c r="BE157" s="168">
        <f t="shared" si="29"/>
        <v>0</v>
      </c>
      <c r="BF157" s="168">
        <f t="shared" si="30"/>
        <v>0</v>
      </c>
      <c r="BG157" s="168">
        <f t="shared" si="31"/>
        <v>0</v>
      </c>
      <c r="BH157" s="168">
        <f t="shared" si="32"/>
        <v>0</v>
      </c>
      <c r="BI157" s="168">
        <f t="shared" si="33"/>
        <v>0</v>
      </c>
      <c r="BJ157" s="14" t="s">
        <v>123</v>
      </c>
      <c r="BK157" s="169">
        <f t="shared" si="34"/>
        <v>0</v>
      </c>
      <c r="BL157" s="14" t="s">
        <v>151</v>
      </c>
      <c r="BM157" s="167" t="s">
        <v>385</v>
      </c>
    </row>
    <row r="158" spans="1:65" s="2" customFormat="1" ht="21.75" customHeight="1">
      <c r="A158" s="29"/>
      <c r="B158" s="121"/>
      <c r="C158" s="156" t="s">
        <v>7</v>
      </c>
      <c r="D158" s="156" t="s">
        <v>147</v>
      </c>
      <c r="E158" s="157" t="s">
        <v>243</v>
      </c>
      <c r="F158" s="158" t="s">
        <v>244</v>
      </c>
      <c r="G158" s="159" t="s">
        <v>202</v>
      </c>
      <c r="H158" s="160">
        <v>32</v>
      </c>
      <c r="I158" s="161"/>
      <c r="J158" s="160">
        <f t="shared" si="25"/>
        <v>0</v>
      </c>
      <c r="K158" s="162"/>
      <c r="L158" s="30"/>
      <c r="M158" s="163" t="s">
        <v>1</v>
      </c>
      <c r="N158" s="164" t="s">
        <v>40</v>
      </c>
      <c r="O158" s="55"/>
      <c r="P158" s="165">
        <f t="shared" si="26"/>
        <v>0</v>
      </c>
      <c r="Q158" s="165">
        <v>5.0000000000000002E-5</v>
      </c>
      <c r="R158" s="165">
        <f t="shared" si="27"/>
        <v>1.6000000000000001E-3</v>
      </c>
      <c r="S158" s="165">
        <v>0</v>
      </c>
      <c r="T158" s="166">
        <f t="shared" si="2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151</v>
      </c>
      <c r="AT158" s="167" t="s">
        <v>147</v>
      </c>
      <c r="AU158" s="167" t="s">
        <v>123</v>
      </c>
      <c r="AY158" s="14" t="s">
        <v>145</v>
      </c>
      <c r="BE158" s="168">
        <f t="shared" si="29"/>
        <v>0</v>
      </c>
      <c r="BF158" s="168">
        <f t="shared" si="30"/>
        <v>0</v>
      </c>
      <c r="BG158" s="168">
        <f t="shared" si="31"/>
        <v>0</v>
      </c>
      <c r="BH158" s="168">
        <f t="shared" si="32"/>
        <v>0</v>
      </c>
      <c r="BI158" s="168">
        <f t="shared" si="33"/>
        <v>0</v>
      </c>
      <c r="BJ158" s="14" t="s">
        <v>123</v>
      </c>
      <c r="BK158" s="169">
        <f t="shared" si="34"/>
        <v>0</v>
      </c>
      <c r="BL158" s="14" t="s">
        <v>151</v>
      </c>
      <c r="BM158" s="167" t="s">
        <v>386</v>
      </c>
    </row>
    <row r="159" spans="1:65" s="2" customFormat="1" ht="21.75" customHeight="1">
      <c r="A159" s="29"/>
      <c r="B159" s="121"/>
      <c r="C159" s="170" t="s">
        <v>234</v>
      </c>
      <c r="D159" s="170" t="s">
        <v>177</v>
      </c>
      <c r="E159" s="171" t="s">
        <v>247</v>
      </c>
      <c r="F159" s="172" t="s">
        <v>248</v>
      </c>
      <c r="G159" s="173" t="s">
        <v>202</v>
      </c>
      <c r="H159" s="174">
        <v>32</v>
      </c>
      <c r="I159" s="175"/>
      <c r="J159" s="174">
        <f t="shared" si="25"/>
        <v>0</v>
      </c>
      <c r="K159" s="176"/>
      <c r="L159" s="177"/>
      <c r="M159" s="178" t="s">
        <v>1</v>
      </c>
      <c r="N159" s="179" t="s">
        <v>40</v>
      </c>
      <c r="O159" s="55"/>
      <c r="P159" s="165">
        <f t="shared" si="26"/>
        <v>0</v>
      </c>
      <c r="Q159" s="165">
        <v>7.1000000000000002E-4</v>
      </c>
      <c r="R159" s="165">
        <f t="shared" si="27"/>
        <v>2.2720000000000001E-2</v>
      </c>
      <c r="S159" s="165">
        <v>0</v>
      </c>
      <c r="T159" s="166">
        <f t="shared" si="2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176</v>
      </c>
      <c r="AT159" s="167" t="s">
        <v>177</v>
      </c>
      <c r="AU159" s="167" t="s">
        <v>123</v>
      </c>
      <c r="AY159" s="14" t="s">
        <v>145</v>
      </c>
      <c r="BE159" s="168">
        <f t="shared" si="29"/>
        <v>0</v>
      </c>
      <c r="BF159" s="168">
        <f t="shared" si="30"/>
        <v>0</v>
      </c>
      <c r="BG159" s="168">
        <f t="shared" si="31"/>
        <v>0</v>
      </c>
      <c r="BH159" s="168">
        <f t="shared" si="32"/>
        <v>0</v>
      </c>
      <c r="BI159" s="168">
        <f t="shared" si="33"/>
        <v>0</v>
      </c>
      <c r="BJ159" s="14" t="s">
        <v>123</v>
      </c>
      <c r="BK159" s="169">
        <f t="shared" si="34"/>
        <v>0</v>
      </c>
      <c r="BL159" s="14" t="s">
        <v>151</v>
      </c>
      <c r="BM159" s="167" t="s">
        <v>387</v>
      </c>
    </row>
    <row r="160" spans="1:65" s="2" customFormat="1" ht="21.75" customHeight="1">
      <c r="A160" s="29"/>
      <c r="B160" s="121"/>
      <c r="C160" s="156" t="s">
        <v>238</v>
      </c>
      <c r="D160" s="156" t="s">
        <v>147</v>
      </c>
      <c r="E160" s="157" t="s">
        <v>251</v>
      </c>
      <c r="F160" s="158" t="s">
        <v>252</v>
      </c>
      <c r="G160" s="159" t="s">
        <v>202</v>
      </c>
      <c r="H160" s="160">
        <v>32</v>
      </c>
      <c r="I160" s="161"/>
      <c r="J160" s="160">
        <f t="shared" si="25"/>
        <v>0</v>
      </c>
      <c r="K160" s="162"/>
      <c r="L160" s="30"/>
      <c r="M160" s="163" t="s">
        <v>1</v>
      </c>
      <c r="N160" s="164" t="s">
        <v>40</v>
      </c>
      <c r="O160" s="55"/>
      <c r="P160" s="165">
        <f t="shared" si="26"/>
        <v>0</v>
      </c>
      <c r="Q160" s="165">
        <v>1E-4</v>
      </c>
      <c r="R160" s="165">
        <f t="shared" si="27"/>
        <v>3.2000000000000002E-3</v>
      </c>
      <c r="S160" s="165">
        <v>0</v>
      </c>
      <c r="T160" s="166">
        <f t="shared" si="2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151</v>
      </c>
      <c r="AT160" s="167" t="s">
        <v>147</v>
      </c>
      <c r="AU160" s="167" t="s">
        <v>123</v>
      </c>
      <c r="AY160" s="14" t="s">
        <v>145</v>
      </c>
      <c r="BE160" s="168">
        <f t="shared" si="29"/>
        <v>0</v>
      </c>
      <c r="BF160" s="168">
        <f t="shared" si="30"/>
        <v>0</v>
      </c>
      <c r="BG160" s="168">
        <f t="shared" si="31"/>
        <v>0</v>
      </c>
      <c r="BH160" s="168">
        <f t="shared" si="32"/>
        <v>0</v>
      </c>
      <c r="BI160" s="168">
        <f t="shared" si="33"/>
        <v>0</v>
      </c>
      <c r="BJ160" s="14" t="s">
        <v>123</v>
      </c>
      <c r="BK160" s="169">
        <f t="shared" si="34"/>
        <v>0</v>
      </c>
      <c r="BL160" s="14" t="s">
        <v>151</v>
      </c>
      <c r="BM160" s="167" t="s">
        <v>388</v>
      </c>
    </row>
    <row r="161" spans="1:65" s="2" customFormat="1" ht="21.75" customHeight="1">
      <c r="A161" s="29"/>
      <c r="B161" s="121"/>
      <c r="C161" s="170" t="s">
        <v>242</v>
      </c>
      <c r="D161" s="170" t="s">
        <v>177</v>
      </c>
      <c r="E161" s="171" t="s">
        <v>255</v>
      </c>
      <c r="F161" s="172" t="s">
        <v>256</v>
      </c>
      <c r="G161" s="173" t="s">
        <v>202</v>
      </c>
      <c r="H161" s="174">
        <v>32</v>
      </c>
      <c r="I161" s="175"/>
      <c r="J161" s="174">
        <f t="shared" si="25"/>
        <v>0</v>
      </c>
      <c r="K161" s="176"/>
      <c r="L161" s="177"/>
      <c r="M161" s="178" t="s">
        <v>1</v>
      </c>
      <c r="N161" s="179" t="s">
        <v>40</v>
      </c>
      <c r="O161" s="55"/>
      <c r="P161" s="165">
        <f t="shared" si="26"/>
        <v>0</v>
      </c>
      <c r="Q161" s="165">
        <v>4.5999999999999999E-3</v>
      </c>
      <c r="R161" s="165">
        <f t="shared" si="27"/>
        <v>0.1472</v>
      </c>
      <c r="S161" s="165">
        <v>0</v>
      </c>
      <c r="T161" s="166">
        <f t="shared" si="2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176</v>
      </c>
      <c r="AT161" s="167" t="s">
        <v>177</v>
      </c>
      <c r="AU161" s="167" t="s">
        <v>123</v>
      </c>
      <c r="AY161" s="14" t="s">
        <v>145</v>
      </c>
      <c r="BE161" s="168">
        <f t="shared" si="29"/>
        <v>0</v>
      </c>
      <c r="BF161" s="168">
        <f t="shared" si="30"/>
        <v>0</v>
      </c>
      <c r="BG161" s="168">
        <f t="shared" si="31"/>
        <v>0</v>
      </c>
      <c r="BH161" s="168">
        <f t="shared" si="32"/>
        <v>0</v>
      </c>
      <c r="BI161" s="168">
        <f t="shared" si="33"/>
        <v>0</v>
      </c>
      <c r="BJ161" s="14" t="s">
        <v>123</v>
      </c>
      <c r="BK161" s="169">
        <f t="shared" si="34"/>
        <v>0</v>
      </c>
      <c r="BL161" s="14" t="s">
        <v>151</v>
      </c>
      <c r="BM161" s="167" t="s">
        <v>389</v>
      </c>
    </row>
    <row r="162" spans="1:65" s="2" customFormat="1" ht="21.75" customHeight="1">
      <c r="A162" s="29"/>
      <c r="B162" s="121"/>
      <c r="C162" s="156" t="s">
        <v>246</v>
      </c>
      <c r="D162" s="156" t="s">
        <v>147</v>
      </c>
      <c r="E162" s="157" t="s">
        <v>259</v>
      </c>
      <c r="F162" s="158" t="s">
        <v>260</v>
      </c>
      <c r="G162" s="159" t="s">
        <v>202</v>
      </c>
      <c r="H162" s="160">
        <v>32</v>
      </c>
      <c r="I162" s="161"/>
      <c r="J162" s="160">
        <f t="shared" si="25"/>
        <v>0</v>
      </c>
      <c r="K162" s="162"/>
      <c r="L162" s="30"/>
      <c r="M162" s="163" t="s">
        <v>1</v>
      </c>
      <c r="N162" s="164" t="s">
        <v>40</v>
      </c>
      <c r="O162" s="55"/>
      <c r="P162" s="165">
        <f t="shared" si="26"/>
        <v>0</v>
      </c>
      <c r="Q162" s="165">
        <v>1E-4</v>
      </c>
      <c r="R162" s="165">
        <f t="shared" si="27"/>
        <v>3.2000000000000002E-3</v>
      </c>
      <c r="S162" s="165">
        <v>0</v>
      </c>
      <c r="T162" s="166">
        <f t="shared" si="2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151</v>
      </c>
      <c r="AT162" s="167" t="s">
        <v>147</v>
      </c>
      <c r="AU162" s="167" t="s">
        <v>123</v>
      </c>
      <c r="AY162" s="14" t="s">
        <v>145</v>
      </c>
      <c r="BE162" s="168">
        <f t="shared" si="29"/>
        <v>0</v>
      </c>
      <c r="BF162" s="168">
        <f t="shared" si="30"/>
        <v>0</v>
      </c>
      <c r="BG162" s="168">
        <f t="shared" si="31"/>
        <v>0</v>
      </c>
      <c r="BH162" s="168">
        <f t="shared" si="32"/>
        <v>0</v>
      </c>
      <c r="BI162" s="168">
        <f t="shared" si="33"/>
        <v>0</v>
      </c>
      <c r="BJ162" s="14" t="s">
        <v>123</v>
      </c>
      <c r="BK162" s="169">
        <f t="shared" si="34"/>
        <v>0</v>
      </c>
      <c r="BL162" s="14" t="s">
        <v>151</v>
      </c>
      <c r="BM162" s="167" t="s">
        <v>390</v>
      </c>
    </row>
    <row r="163" spans="1:65" s="2" customFormat="1" ht="33" customHeight="1">
      <c r="A163" s="29"/>
      <c r="B163" s="121"/>
      <c r="C163" s="170" t="s">
        <v>250</v>
      </c>
      <c r="D163" s="170" t="s">
        <v>177</v>
      </c>
      <c r="E163" s="171" t="s">
        <v>263</v>
      </c>
      <c r="F163" s="172" t="s">
        <v>264</v>
      </c>
      <c r="G163" s="173" t="s">
        <v>202</v>
      </c>
      <c r="H163" s="174">
        <v>32</v>
      </c>
      <c r="I163" s="175"/>
      <c r="J163" s="174">
        <f t="shared" si="25"/>
        <v>0</v>
      </c>
      <c r="K163" s="176"/>
      <c r="L163" s="177"/>
      <c r="M163" s="178" t="s">
        <v>1</v>
      </c>
      <c r="N163" s="179" t="s">
        <v>40</v>
      </c>
      <c r="O163" s="55"/>
      <c r="P163" s="165">
        <f t="shared" si="26"/>
        <v>0</v>
      </c>
      <c r="Q163" s="165">
        <v>4.6600000000000001E-3</v>
      </c>
      <c r="R163" s="165">
        <f t="shared" si="27"/>
        <v>0.14912</v>
      </c>
      <c r="S163" s="165">
        <v>0</v>
      </c>
      <c r="T163" s="166">
        <f t="shared" si="2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176</v>
      </c>
      <c r="AT163" s="167" t="s">
        <v>177</v>
      </c>
      <c r="AU163" s="167" t="s">
        <v>123</v>
      </c>
      <c r="AY163" s="14" t="s">
        <v>145</v>
      </c>
      <c r="BE163" s="168">
        <f t="shared" si="29"/>
        <v>0</v>
      </c>
      <c r="BF163" s="168">
        <f t="shared" si="30"/>
        <v>0</v>
      </c>
      <c r="BG163" s="168">
        <f t="shared" si="31"/>
        <v>0</v>
      </c>
      <c r="BH163" s="168">
        <f t="shared" si="32"/>
        <v>0</v>
      </c>
      <c r="BI163" s="168">
        <f t="shared" si="33"/>
        <v>0</v>
      </c>
      <c r="BJ163" s="14" t="s">
        <v>123</v>
      </c>
      <c r="BK163" s="169">
        <f t="shared" si="34"/>
        <v>0</v>
      </c>
      <c r="BL163" s="14" t="s">
        <v>151</v>
      </c>
      <c r="BM163" s="167" t="s">
        <v>391</v>
      </c>
    </row>
    <row r="164" spans="1:65" s="2" customFormat="1" ht="21.75" customHeight="1">
      <c r="A164" s="29"/>
      <c r="B164" s="121"/>
      <c r="C164" s="156" t="s">
        <v>254</v>
      </c>
      <c r="D164" s="156" t="s">
        <v>147</v>
      </c>
      <c r="E164" s="157" t="s">
        <v>267</v>
      </c>
      <c r="F164" s="158" t="s">
        <v>268</v>
      </c>
      <c r="G164" s="159" t="s">
        <v>202</v>
      </c>
      <c r="H164" s="160">
        <v>32</v>
      </c>
      <c r="I164" s="161"/>
      <c r="J164" s="160">
        <f t="shared" si="25"/>
        <v>0</v>
      </c>
      <c r="K164" s="162"/>
      <c r="L164" s="30"/>
      <c r="M164" s="163" t="s">
        <v>1</v>
      </c>
      <c r="N164" s="164" t="s">
        <v>40</v>
      </c>
      <c r="O164" s="55"/>
      <c r="P164" s="165">
        <f t="shared" si="26"/>
        <v>0</v>
      </c>
      <c r="Q164" s="165">
        <v>0.34308</v>
      </c>
      <c r="R164" s="165">
        <f t="shared" si="27"/>
        <v>10.97856</v>
      </c>
      <c r="S164" s="165">
        <v>0</v>
      </c>
      <c r="T164" s="166">
        <f t="shared" si="2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151</v>
      </c>
      <c r="AT164" s="167" t="s">
        <v>147</v>
      </c>
      <c r="AU164" s="167" t="s">
        <v>123</v>
      </c>
      <c r="AY164" s="14" t="s">
        <v>145</v>
      </c>
      <c r="BE164" s="168">
        <f t="shared" si="29"/>
        <v>0</v>
      </c>
      <c r="BF164" s="168">
        <f t="shared" si="30"/>
        <v>0</v>
      </c>
      <c r="BG164" s="168">
        <f t="shared" si="31"/>
        <v>0</v>
      </c>
      <c r="BH164" s="168">
        <f t="shared" si="32"/>
        <v>0</v>
      </c>
      <c r="BI164" s="168">
        <f t="shared" si="33"/>
        <v>0</v>
      </c>
      <c r="BJ164" s="14" t="s">
        <v>123</v>
      </c>
      <c r="BK164" s="169">
        <f t="shared" si="34"/>
        <v>0</v>
      </c>
      <c r="BL164" s="14" t="s">
        <v>151</v>
      </c>
      <c r="BM164" s="167" t="s">
        <v>392</v>
      </c>
    </row>
    <row r="165" spans="1:65" s="2" customFormat="1" ht="33" customHeight="1">
      <c r="A165" s="29"/>
      <c r="B165" s="121"/>
      <c r="C165" s="170" t="s">
        <v>258</v>
      </c>
      <c r="D165" s="170" t="s">
        <v>177</v>
      </c>
      <c r="E165" s="171" t="s">
        <v>271</v>
      </c>
      <c r="F165" s="172" t="s">
        <v>272</v>
      </c>
      <c r="G165" s="173" t="s">
        <v>202</v>
      </c>
      <c r="H165" s="174">
        <v>32.32</v>
      </c>
      <c r="I165" s="175"/>
      <c r="J165" s="174">
        <f t="shared" si="25"/>
        <v>0</v>
      </c>
      <c r="K165" s="176"/>
      <c r="L165" s="177"/>
      <c r="M165" s="178" t="s">
        <v>1</v>
      </c>
      <c r="N165" s="179" t="s">
        <v>40</v>
      </c>
      <c r="O165" s="55"/>
      <c r="P165" s="165">
        <f t="shared" si="26"/>
        <v>0</v>
      </c>
      <c r="Q165" s="165">
        <v>0.10199999999999999</v>
      </c>
      <c r="R165" s="165">
        <f t="shared" si="27"/>
        <v>3.29664</v>
      </c>
      <c r="S165" s="165">
        <v>0</v>
      </c>
      <c r="T165" s="166">
        <f t="shared" si="2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176</v>
      </c>
      <c r="AT165" s="167" t="s">
        <v>177</v>
      </c>
      <c r="AU165" s="167" t="s">
        <v>123</v>
      </c>
      <c r="AY165" s="14" t="s">
        <v>145</v>
      </c>
      <c r="BE165" s="168">
        <f t="shared" si="29"/>
        <v>0</v>
      </c>
      <c r="BF165" s="168">
        <f t="shared" si="30"/>
        <v>0</v>
      </c>
      <c r="BG165" s="168">
        <f t="shared" si="31"/>
        <v>0</v>
      </c>
      <c r="BH165" s="168">
        <f t="shared" si="32"/>
        <v>0</v>
      </c>
      <c r="BI165" s="168">
        <f t="shared" si="33"/>
        <v>0</v>
      </c>
      <c r="BJ165" s="14" t="s">
        <v>123</v>
      </c>
      <c r="BK165" s="169">
        <f t="shared" si="34"/>
        <v>0</v>
      </c>
      <c r="BL165" s="14" t="s">
        <v>151</v>
      </c>
      <c r="BM165" s="167" t="s">
        <v>393</v>
      </c>
    </row>
    <row r="166" spans="1:65" s="2" customFormat="1" ht="33" customHeight="1">
      <c r="A166" s="29"/>
      <c r="B166" s="121"/>
      <c r="C166" s="170" t="s">
        <v>262</v>
      </c>
      <c r="D166" s="170" t="s">
        <v>177</v>
      </c>
      <c r="E166" s="171" t="s">
        <v>275</v>
      </c>
      <c r="F166" s="172" t="s">
        <v>276</v>
      </c>
      <c r="G166" s="173" t="s">
        <v>202</v>
      </c>
      <c r="H166" s="174">
        <v>32.32</v>
      </c>
      <c r="I166" s="175"/>
      <c r="J166" s="174">
        <f t="shared" si="25"/>
        <v>0</v>
      </c>
      <c r="K166" s="176"/>
      <c r="L166" s="177"/>
      <c r="M166" s="178" t="s">
        <v>1</v>
      </c>
      <c r="N166" s="179" t="s">
        <v>40</v>
      </c>
      <c r="O166" s="55"/>
      <c r="P166" s="165">
        <f t="shared" si="26"/>
        <v>0</v>
      </c>
      <c r="Q166" s="165">
        <v>9.1999999999999998E-3</v>
      </c>
      <c r="R166" s="165">
        <f t="shared" si="27"/>
        <v>0.297344</v>
      </c>
      <c r="S166" s="165">
        <v>0</v>
      </c>
      <c r="T166" s="166">
        <f t="shared" si="2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176</v>
      </c>
      <c r="AT166" s="167" t="s">
        <v>177</v>
      </c>
      <c r="AU166" s="167" t="s">
        <v>123</v>
      </c>
      <c r="AY166" s="14" t="s">
        <v>145</v>
      </c>
      <c r="BE166" s="168">
        <f t="shared" si="29"/>
        <v>0</v>
      </c>
      <c r="BF166" s="168">
        <f t="shared" si="30"/>
        <v>0</v>
      </c>
      <c r="BG166" s="168">
        <f t="shared" si="31"/>
        <v>0</v>
      </c>
      <c r="BH166" s="168">
        <f t="shared" si="32"/>
        <v>0</v>
      </c>
      <c r="BI166" s="168">
        <f t="shared" si="33"/>
        <v>0</v>
      </c>
      <c r="BJ166" s="14" t="s">
        <v>123</v>
      </c>
      <c r="BK166" s="169">
        <f t="shared" si="34"/>
        <v>0</v>
      </c>
      <c r="BL166" s="14" t="s">
        <v>151</v>
      </c>
      <c r="BM166" s="167" t="s">
        <v>394</v>
      </c>
    </row>
    <row r="167" spans="1:65" s="2" customFormat="1" ht="21.75" customHeight="1">
      <c r="A167" s="29"/>
      <c r="B167" s="121"/>
      <c r="C167" s="170" t="s">
        <v>266</v>
      </c>
      <c r="D167" s="170" t="s">
        <v>177</v>
      </c>
      <c r="E167" s="171" t="s">
        <v>279</v>
      </c>
      <c r="F167" s="172" t="s">
        <v>280</v>
      </c>
      <c r="G167" s="173" t="s">
        <v>202</v>
      </c>
      <c r="H167" s="174">
        <v>32.32</v>
      </c>
      <c r="I167" s="175"/>
      <c r="J167" s="174">
        <f t="shared" si="25"/>
        <v>0</v>
      </c>
      <c r="K167" s="176"/>
      <c r="L167" s="177"/>
      <c r="M167" s="178" t="s">
        <v>1</v>
      </c>
      <c r="N167" s="179" t="s">
        <v>40</v>
      </c>
      <c r="O167" s="55"/>
      <c r="P167" s="165">
        <f t="shared" si="26"/>
        <v>0</v>
      </c>
      <c r="Q167" s="165">
        <v>3.6999999999999999E-4</v>
      </c>
      <c r="R167" s="165">
        <f t="shared" si="27"/>
        <v>1.1958399999999999E-2</v>
      </c>
      <c r="S167" s="165">
        <v>0</v>
      </c>
      <c r="T167" s="166">
        <f t="shared" si="2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176</v>
      </c>
      <c r="AT167" s="167" t="s">
        <v>177</v>
      </c>
      <c r="AU167" s="167" t="s">
        <v>123</v>
      </c>
      <c r="AY167" s="14" t="s">
        <v>145</v>
      </c>
      <c r="BE167" s="168">
        <f t="shared" si="29"/>
        <v>0</v>
      </c>
      <c r="BF167" s="168">
        <f t="shared" si="30"/>
        <v>0</v>
      </c>
      <c r="BG167" s="168">
        <f t="shared" si="31"/>
        <v>0</v>
      </c>
      <c r="BH167" s="168">
        <f t="shared" si="32"/>
        <v>0</v>
      </c>
      <c r="BI167" s="168">
        <f t="shared" si="33"/>
        <v>0</v>
      </c>
      <c r="BJ167" s="14" t="s">
        <v>123</v>
      </c>
      <c r="BK167" s="169">
        <f t="shared" si="34"/>
        <v>0</v>
      </c>
      <c r="BL167" s="14" t="s">
        <v>151</v>
      </c>
      <c r="BM167" s="167" t="s">
        <v>395</v>
      </c>
    </row>
    <row r="168" spans="1:65" s="2" customFormat="1" ht="33" customHeight="1">
      <c r="A168" s="29"/>
      <c r="B168" s="121"/>
      <c r="C168" s="156" t="s">
        <v>270</v>
      </c>
      <c r="D168" s="156" t="s">
        <v>147</v>
      </c>
      <c r="E168" s="157" t="s">
        <v>283</v>
      </c>
      <c r="F168" s="158" t="s">
        <v>284</v>
      </c>
      <c r="G168" s="159" t="s">
        <v>155</v>
      </c>
      <c r="H168" s="160">
        <v>70.86</v>
      </c>
      <c r="I168" s="161"/>
      <c r="J168" s="160">
        <f t="shared" si="25"/>
        <v>0</v>
      </c>
      <c r="K168" s="162"/>
      <c r="L168" s="30"/>
      <c r="M168" s="163" t="s">
        <v>1</v>
      </c>
      <c r="N168" s="164" t="s">
        <v>40</v>
      </c>
      <c r="O168" s="55"/>
      <c r="P168" s="165">
        <f t="shared" si="26"/>
        <v>0</v>
      </c>
      <c r="Q168" s="165">
        <v>2.23543</v>
      </c>
      <c r="R168" s="165">
        <f t="shared" si="27"/>
        <v>158.40256980000001</v>
      </c>
      <c r="S168" s="165">
        <v>0</v>
      </c>
      <c r="T168" s="166">
        <f t="shared" si="2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151</v>
      </c>
      <c r="AT168" s="167" t="s">
        <v>147</v>
      </c>
      <c r="AU168" s="167" t="s">
        <v>123</v>
      </c>
      <c r="AY168" s="14" t="s">
        <v>145</v>
      </c>
      <c r="BE168" s="168">
        <f t="shared" si="29"/>
        <v>0</v>
      </c>
      <c r="BF168" s="168">
        <f t="shared" si="30"/>
        <v>0</v>
      </c>
      <c r="BG168" s="168">
        <f t="shared" si="31"/>
        <v>0</v>
      </c>
      <c r="BH168" s="168">
        <f t="shared" si="32"/>
        <v>0</v>
      </c>
      <c r="BI168" s="168">
        <f t="shared" si="33"/>
        <v>0</v>
      </c>
      <c r="BJ168" s="14" t="s">
        <v>123</v>
      </c>
      <c r="BK168" s="169">
        <f t="shared" si="34"/>
        <v>0</v>
      </c>
      <c r="BL168" s="14" t="s">
        <v>151</v>
      </c>
      <c r="BM168" s="167" t="s">
        <v>396</v>
      </c>
    </row>
    <row r="169" spans="1:65" s="12" customFormat="1" ht="22.75" customHeight="1">
      <c r="B169" s="143"/>
      <c r="D169" s="144" t="s">
        <v>73</v>
      </c>
      <c r="E169" s="154" t="s">
        <v>183</v>
      </c>
      <c r="F169" s="154" t="s">
        <v>286</v>
      </c>
      <c r="I169" s="146"/>
      <c r="J169" s="155">
        <f>BK169</f>
        <v>0</v>
      </c>
      <c r="L169" s="143"/>
      <c r="M169" s="148"/>
      <c r="N169" s="149"/>
      <c r="O169" s="149"/>
      <c r="P169" s="150">
        <f>SUM(P170:P179)</f>
        <v>0</v>
      </c>
      <c r="Q169" s="149"/>
      <c r="R169" s="150">
        <f>SUM(R170:R179)</f>
        <v>737.48944766000011</v>
      </c>
      <c r="S169" s="149"/>
      <c r="T169" s="151">
        <f>SUM(T170:T179)</f>
        <v>146.45849999999999</v>
      </c>
      <c r="AR169" s="144" t="s">
        <v>82</v>
      </c>
      <c r="AT169" s="152" t="s">
        <v>73</v>
      </c>
      <c r="AU169" s="152" t="s">
        <v>82</v>
      </c>
      <c r="AY169" s="144" t="s">
        <v>145</v>
      </c>
      <c r="BK169" s="153">
        <f>SUM(BK170:BK179)</f>
        <v>0</v>
      </c>
    </row>
    <row r="170" spans="1:65" s="2" customFormat="1" ht="33" customHeight="1">
      <c r="A170" s="29"/>
      <c r="B170" s="121"/>
      <c r="C170" s="156" t="s">
        <v>274</v>
      </c>
      <c r="D170" s="156" t="s">
        <v>147</v>
      </c>
      <c r="E170" s="157" t="s">
        <v>288</v>
      </c>
      <c r="F170" s="158" t="s">
        <v>289</v>
      </c>
      <c r="G170" s="159" t="s">
        <v>229</v>
      </c>
      <c r="H170" s="160">
        <v>615.6</v>
      </c>
      <c r="I170" s="161"/>
      <c r="J170" s="160">
        <f t="shared" ref="J170:J179" si="35">ROUND(I170*H170,3)</f>
        <v>0</v>
      </c>
      <c r="K170" s="162"/>
      <c r="L170" s="30"/>
      <c r="M170" s="163" t="s">
        <v>1</v>
      </c>
      <c r="N170" s="164" t="s">
        <v>40</v>
      </c>
      <c r="O170" s="55"/>
      <c r="P170" s="165">
        <f t="shared" ref="P170:P179" si="36">O170*H170</f>
        <v>0</v>
      </c>
      <c r="Q170" s="165">
        <v>0.16556000000000001</v>
      </c>
      <c r="R170" s="165">
        <f t="shared" ref="R170:R179" si="37">Q170*H170</f>
        <v>101.91873600000001</v>
      </c>
      <c r="S170" s="165">
        <v>0</v>
      </c>
      <c r="T170" s="166">
        <f t="shared" ref="T170:T179" si="38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151</v>
      </c>
      <c r="AT170" s="167" t="s">
        <v>147</v>
      </c>
      <c r="AU170" s="167" t="s">
        <v>123</v>
      </c>
      <c r="AY170" s="14" t="s">
        <v>145</v>
      </c>
      <c r="BE170" s="168">
        <f t="shared" ref="BE170:BE179" si="39">IF(N170="základná",J170,0)</f>
        <v>0</v>
      </c>
      <c r="BF170" s="168">
        <f t="shared" ref="BF170:BF179" si="40">IF(N170="znížená",J170,0)</f>
        <v>0</v>
      </c>
      <c r="BG170" s="168">
        <f t="shared" ref="BG170:BG179" si="41">IF(N170="zákl. prenesená",J170,0)</f>
        <v>0</v>
      </c>
      <c r="BH170" s="168">
        <f t="shared" ref="BH170:BH179" si="42">IF(N170="zníž. prenesená",J170,0)</f>
        <v>0</v>
      </c>
      <c r="BI170" s="168">
        <f t="shared" ref="BI170:BI179" si="43">IF(N170="nulová",J170,0)</f>
        <v>0</v>
      </c>
      <c r="BJ170" s="14" t="s">
        <v>123</v>
      </c>
      <c r="BK170" s="169">
        <f t="shared" ref="BK170:BK179" si="44">ROUND(I170*H170,3)</f>
        <v>0</v>
      </c>
      <c r="BL170" s="14" t="s">
        <v>151</v>
      </c>
      <c r="BM170" s="167" t="s">
        <v>290</v>
      </c>
    </row>
    <row r="171" spans="1:65" s="2" customFormat="1" ht="21.75" customHeight="1">
      <c r="A171" s="29"/>
      <c r="B171" s="121"/>
      <c r="C171" s="170" t="s">
        <v>319</v>
      </c>
      <c r="D171" s="170" t="s">
        <v>177</v>
      </c>
      <c r="E171" s="171" t="s">
        <v>397</v>
      </c>
      <c r="F171" s="172" t="s">
        <v>398</v>
      </c>
      <c r="G171" s="173" t="s">
        <v>202</v>
      </c>
      <c r="H171" s="174">
        <v>421.1</v>
      </c>
      <c r="I171" s="175"/>
      <c r="J171" s="174">
        <f t="shared" si="35"/>
        <v>0</v>
      </c>
      <c r="K171" s="176"/>
      <c r="L171" s="177"/>
      <c r="M171" s="178" t="s">
        <v>1</v>
      </c>
      <c r="N171" s="179" t="s">
        <v>40</v>
      </c>
      <c r="O171" s="55"/>
      <c r="P171" s="165">
        <f t="shared" si="36"/>
        <v>0</v>
      </c>
      <c r="Q171" s="165">
        <v>0.09</v>
      </c>
      <c r="R171" s="165">
        <f t="shared" si="37"/>
        <v>37.899000000000001</v>
      </c>
      <c r="S171" s="165">
        <v>0</v>
      </c>
      <c r="T171" s="166">
        <f t="shared" si="3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176</v>
      </c>
      <c r="AT171" s="167" t="s">
        <v>177</v>
      </c>
      <c r="AU171" s="167" t="s">
        <v>123</v>
      </c>
      <c r="AY171" s="14" t="s">
        <v>145</v>
      </c>
      <c r="BE171" s="168">
        <f t="shared" si="39"/>
        <v>0</v>
      </c>
      <c r="BF171" s="168">
        <f t="shared" si="40"/>
        <v>0</v>
      </c>
      <c r="BG171" s="168">
        <f t="shared" si="41"/>
        <v>0</v>
      </c>
      <c r="BH171" s="168">
        <f t="shared" si="42"/>
        <v>0</v>
      </c>
      <c r="BI171" s="168">
        <f t="shared" si="43"/>
        <v>0</v>
      </c>
      <c r="BJ171" s="14" t="s">
        <v>123</v>
      </c>
      <c r="BK171" s="169">
        <f t="shared" si="44"/>
        <v>0</v>
      </c>
      <c r="BL171" s="14" t="s">
        <v>151</v>
      </c>
      <c r="BM171" s="167" t="s">
        <v>399</v>
      </c>
    </row>
    <row r="172" spans="1:65" s="2" customFormat="1" ht="16.5" customHeight="1">
      <c r="A172" s="29"/>
      <c r="B172" s="121"/>
      <c r="C172" s="170" t="s">
        <v>282</v>
      </c>
      <c r="D172" s="170" t="s">
        <v>177</v>
      </c>
      <c r="E172" s="171" t="s">
        <v>296</v>
      </c>
      <c r="F172" s="172" t="s">
        <v>297</v>
      </c>
      <c r="G172" s="173" t="s">
        <v>202</v>
      </c>
      <c r="H172" s="174">
        <v>194.5</v>
      </c>
      <c r="I172" s="175"/>
      <c r="J172" s="174">
        <f t="shared" si="35"/>
        <v>0</v>
      </c>
      <c r="K172" s="176"/>
      <c r="L172" s="177"/>
      <c r="M172" s="178" t="s">
        <v>1</v>
      </c>
      <c r="N172" s="179" t="s">
        <v>40</v>
      </c>
      <c r="O172" s="55"/>
      <c r="P172" s="165">
        <f t="shared" si="36"/>
        <v>0</v>
      </c>
      <c r="Q172" s="165">
        <v>6.5000000000000002E-2</v>
      </c>
      <c r="R172" s="165">
        <f t="shared" si="37"/>
        <v>12.6425</v>
      </c>
      <c r="S172" s="165">
        <v>0</v>
      </c>
      <c r="T172" s="166">
        <f t="shared" si="3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176</v>
      </c>
      <c r="AT172" s="167" t="s">
        <v>177</v>
      </c>
      <c r="AU172" s="167" t="s">
        <v>123</v>
      </c>
      <c r="AY172" s="14" t="s">
        <v>145</v>
      </c>
      <c r="BE172" s="168">
        <f t="shared" si="39"/>
        <v>0</v>
      </c>
      <c r="BF172" s="168">
        <f t="shared" si="40"/>
        <v>0</v>
      </c>
      <c r="BG172" s="168">
        <f t="shared" si="41"/>
        <v>0</v>
      </c>
      <c r="BH172" s="168">
        <f t="shared" si="42"/>
        <v>0</v>
      </c>
      <c r="BI172" s="168">
        <f t="shared" si="43"/>
        <v>0</v>
      </c>
      <c r="BJ172" s="14" t="s">
        <v>123</v>
      </c>
      <c r="BK172" s="169">
        <f t="shared" si="44"/>
        <v>0</v>
      </c>
      <c r="BL172" s="14" t="s">
        <v>151</v>
      </c>
      <c r="BM172" s="167" t="s">
        <v>400</v>
      </c>
    </row>
    <row r="173" spans="1:65" s="2" customFormat="1" ht="21.75" customHeight="1">
      <c r="A173" s="29"/>
      <c r="B173" s="121"/>
      <c r="C173" s="156" t="s">
        <v>287</v>
      </c>
      <c r="D173" s="156" t="s">
        <v>147</v>
      </c>
      <c r="E173" s="157" t="s">
        <v>300</v>
      </c>
      <c r="F173" s="158" t="s">
        <v>301</v>
      </c>
      <c r="G173" s="159" t="s">
        <v>155</v>
      </c>
      <c r="H173" s="160">
        <v>212.38200000000001</v>
      </c>
      <c r="I173" s="161"/>
      <c r="J173" s="160">
        <f t="shared" si="35"/>
        <v>0</v>
      </c>
      <c r="K173" s="162"/>
      <c r="L173" s="30"/>
      <c r="M173" s="163" t="s">
        <v>1</v>
      </c>
      <c r="N173" s="164" t="s">
        <v>40</v>
      </c>
      <c r="O173" s="55"/>
      <c r="P173" s="165">
        <f t="shared" si="36"/>
        <v>0</v>
      </c>
      <c r="Q173" s="165">
        <v>2.2151299999999998</v>
      </c>
      <c r="R173" s="165">
        <f t="shared" si="37"/>
        <v>470.45373966</v>
      </c>
      <c r="S173" s="165">
        <v>0</v>
      </c>
      <c r="T173" s="166">
        <f t="shared" si="3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151</v>
      </c>
      <c r="AT173" s="167" t="s">
        <v>147</v>
      </c>
      <c r="AU173" s="167" t="s">
        <v>123</v>
      </c>
      <c r="AY173" s="14" t="s">
        <v>145</v>
      </c>
      <c r="BE173" s="168">
        <f t="shared" si="39"/>
        <v>0</v>
      </c>
      <c r="BF173" s="168">
        <f t="shared" si="40"/>
        <v>0</v>
      </c>
      <c r="BG173" s="168">
        <f t="shared" si="41"/>
        <v>0</v>
      </c>
      <c r="BH173" s="168">
        <f t="shared" si="42"/>
        <v>0</v>
      </c>
      <c r="BI173" s="168">
        <f t="shared" si="43"/>
        <v>0</v>
      </c>
      <c r="BJ173" s="14" t="s">
        <v>123</v>
      </c>
      <c r="BK173" s="169">
        <f t="shared" si="44"/>
        <v>0</v>
      </c>
      <c r="BL173" s="14" t="s">
        <v>151</v>
      </c>
      <c r="BM173" s="167" t="s">
        <v>401</v>
      </c>
    </row>
    <row r="174" spans="1:65" s="2" customFormat="1" ht="21.75" customHeight="1">
      <c r="A174" s="29"/>
      <c r="B174" s="121"/>
      <c r="C174" s="156" t="s">
        <v>402</v>
      </c>
      <c r="D174" s="156" t="s">
        <v>147</v>
      </c>
      <c r="E174" s="157" t="s">
        <v>304</v>
      </c>
      <c r="F174" s="158" t="s">
        <v>305</v>
      </c>
      <c r="G174" s="159" t="s">
        <v>229</v>
      </c>
      <c r="H174" s="160">
        <v>615.6</v>
      </c>
      <c r="I174" s="161"/>
      <c r="J174" s="160">
        <f t="shared" si="35"/>
        <v>0</v>
      </c>
      <c r="K174" s="162"/>
      <c r="L174" s="30"/>
      <c r="M174" s="163" t="s">
        <v>1</v>
      </c>
      <c r="N174" s="164" t="s">
        <v>40</v>
      </c>
      <c r="O174" s="55"/>
      <c r="P174" s="165">
        <f t="shared" si="36"/>
        <v>0</v>
      </c>
      <c r="Q174" s="165">
        <v>0.11812</v>
      </c>
      <c r="R174" s="165">
        <f t="shared" si="37"/>
        <v>72.714672000000007</v>
      </c>
      <c r="S174" s="165">
        <v>0</v>
      </c>
      <c r="T174" s="166">
        <f t="shared" si="3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151</v>
      </c>
      <c r="AT174" s="167" t="s">
        <v>147</v>
      </c>
      <c r="AU174" s="167" t="s">
        <v>123</v>
      </c>
      <c r="AY174" s="14" t="s">
        <v>145</v>
      </c>
      <c r="BE174" s="168">
        <f t="shared" si="39"/>
        <v>0</v>
      </c>
      <c r="BF174" s="168">
        <f t="shared" si="40"/>
        <v>0</v>
      </c>
      <c r="BG174" s="168">
        <f t="shared" si="41"/>
        <v>0</v>
      </c>
      <c r="BH174" s="168">
        <f t="shared" si="42"/>
        <v>0</v>
      </c>
      <c r="BI174" s="168">
        <f t="shared" si="43"/>
        <v>0</v>
      </c>
      <c r="BJ174" s="14" t="s">
        <v>123</v>
      </c>
      <c r="BK174" s="169">
        <f t="shared" si="44"/>
        <v>0</v>
      </c>
      <c r="BL174" s="14" t="s">
        <v>151</v>
      </c>
      <c r="BM174" s="167" t="s">
        <v>403</v>
      </c>
    </row>
    <row r="175" spans="1:65" s="2" customFormat="1" ht="16.5" customHeight="1">
      <c r="A175" s="29"/>
      <c r="B175" s="121"/>
      <c r="C175" s="170" t="s">
        <v>295</v>
      </c>
      <c r="D175" s="170" t="s">
        <v>177</v>
      </c>
      <c r="E175" s="171" t="s">
        <v>308</v>
      </c>
      <c r="F175" s="172" t="s">
        <v>309</v>
      </c>
      <c r="G175" s="173" t="s">
        <v>202</v>
      </c>
      <c r="H175" s="174">
        <v>1231.2</v>
      </c>
      <c r="I175" s="175"/>
      <c r="J175" s="174">
        <f t="shared" si="35"/>
        <v>0</v>
      </c>
      <c r="K175" s="176"/>
      <c r="L175" s="177"/>
      <c r="M175" s="178" t="s">
        <v>1</v>
      </c>
      <c r="N175" s="179" t="s">
        <v>40</v>
      </c>
      <c r="O175" s="55"/>
      <c r="P175" s="165">
        <f t="shared" si="36"/>
        <v>0</v>
      </c>
      <c r="Q175" s="165">
        <v>3.4000000000000002E-2</v>
      </c>
      <c r="R175" s="165">
        <f t="shared" si="37"/>
        <v>41.860800000000005</v>
      </c>
      <c r="S175" s="165">
        <v>0</v>
      </c>
      <c r="T175" s="166">
        <f t="shared" si="3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176</v>
      </c>
      <c r="AT175" s="167" t="s">
        <v>177</v>
      </c>
      <c r="AU175" s="167" t="s">
        <v>123</v>
      </c>
      <c r="AY175" s="14" t="s">
        <v>145</v>
      </c>
      <c r="BE175" s="168">
        <f t="shared" si="39"/>
        <v>0</v>
      </c>
      <c r="BF175" s="168">
        <f t="shared" si="40"/>
        <v>0</v>
      </c>
      <c r="BG175" s="168">
        <f t="shared" si="41"/>
        <v>0</v>
      </c>
      <c r="BH175" s="168">
        <f t="shared" si="42"/>
        <v>0</v>
      </c>
      <c r="BI175" s="168">
        <f t="shared" si="43"/>
        <v>0</v>
      </c>
      <c r="BJ175" s="14" t="s">
        <v>123</v>
      </c>
      <c r="BK175" s="169">
        <f t="shared" si="44"/>
        <v>0</v>
      </c>
      <c r="BL175" s="14" t="s">
        <v>151</v>
      </c>
      <c r="BM175" s="167" t="s">
        <v>404</v>
      </c>
    </row>
    <row r="176" spans="1:65" s="2" customFormat="1" ht="21.75" customHeight="1">
      <c r="A176" s="29"/>
      <c r="B176" s="121"/>
      <c r="C176" s="156" t="s">
        <v>299</v>
      </c>
      <c r="D176" s="156" t="s">
        <v>147</v>
      </c>
      <c r="E176" s="157" t="s">
        <v>312</v>
      </c>
      <c r="F176" s="158" t="s">
        <v>313</v>
      </c>
      <c r="G176" s="159" t="s">
        <v>229</v>
      </c>
      <c r="H176" s="160">
        <v>194.5</v>
      </c>
      <c r="I176" s="161"/>
      <c r="J176" s="160">
        <f t="shared" si="35"/>
        <v>0</v>
      </c>
      <c r="K176" s="162"/>
      <c r="L176" s="30"/>
      <c r="M176" s="163" t="s">
        <v>1</v>
      </c>
      <c r="N176" s="164" t="s">
        <v>40</v>
      </c>
      <c r="O176" s="55"/>
      <c r="P176" s="165">
        <f t="shared" si="36"/>
        <v>0</v>
      </c>
      <c r="Q176" s="165">
        <v>0</v>
      </c>
      <c r="R176" s="165">
        <f t="shared" si="37"/>
        <v>0</v>
      </c>
      <c r="S176" s="165">
        <v>0.753</v>
      </c>
      <c r="T176" s="166">
        <f t="shared" si="38"/>
        <v>146.45849999999999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151</v>
      </c>
      <c r="AT176" s="167" t="s">
        <v>147</v>
      </c>
      <c r="AU176" s="167" t="s">
        <v>123</v>
      </c>
      <c r="AY176" s="14" t="s">
        <v>145</v>
      </c>
      <c r="BE176" s="168">
        <f t="shared" si="39"/>
        <v>0</v>
      </c>
      <c r="BF176" s="168">
        <f t="shared" si="40"/>
        <v>0</v>
      </c>
      <c r="BG176" s="168">
        <f t="shared" si="41"/>
        <v>0</v>
      </c>
      <c r="BH176" s="168">
        <f t="shared" si="42"/>
        <v>0</v>
      </c>
      <c r="BI176" s="168">
        <f t="shared" si="43"/>
        <v>0</v>
      </c>
      <c r="BJ176" s="14" t="s">
        <v>123</v>
      </c>
      <c r="BK176" s="169">
        <f t="shared" si="44"/>
        <v>0</v>
      </c>
      <c r="BL176" s="14" t="s">
        <v>151</v>
      </c>
      <c r="BM176" s="167" t="s">
        <v>405</v>
      </c>
    </row>
    <row r="177" spans="1:65" s="2" customFormat="1" ht="21.75" customHeight="1">
      <c r="A177" s="29"/>
      <c r="B177" s="121"/>
      <c r="C177" s="156" t="s">
        <v>303</v>
      </c>
      <c r="D177" s="156" t="s">
        <v>147</v>
      </c>
      <c r="E177" s="157" t="s">
        <v>316</v>
      </c>
      <c r="F177" s="158" t="s">
        <v>317</v>
      </c>
      <c r="G177" s="159" t="s">
        <v>180</v>
      </c>
      <c r="H177" s="160">
        <v>341.71899999999999</v>
      </c>
      <c r="I177" s="161"/>
      <c r="J177" s="160">
        <f t="shared" si="35"/>
        <v>0</v>
      </c>
      <c r="K177" s="162"/>
      <c r="L177" s="30"/>
      <c r="M177" s="163" t="s">
        <v>1</v>
      </c>
      <c r="N177" s="164" t="s">
        <v>40</v>
      </c>
      <c r="O177" s="55"/>
      <c r="P177" s="165">
        <f t="shared" si="36"/>
        <v>0</v>
      </c>
      <c r="Q177" s="165">
        <v>0</v>
      </c>
      <c r="R177" s="165">
        <f t="shared" si="37"/>
        <v>0</v>
      </c>
      <c r="S177" s="165">
        <v>0</v>
      </c>
      <c r="T177" s="166">
        <f t="shared" si="3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151</v>
      </c>
      <c r="AT177" s="167" t="s">
        <v>147</v>
      </c>
      <c r="AU177" s="167" t="s">
        <v>123</v>
      </c>
      <c r="AY177" s="14" t="s">
        <v>145</v>
      </c>
      <c r="BE177" s="168">
        <f t="shared" si="39"/>
        <v>0</v>
      </c>
      <c r="BF177" s="168">
        <f t="shared" si="40"/>
        <v>0</v>
      </c>
      <c r="BG177" s="168">
        <f t="shared" si="41"/>
        <v>0</v>
      </c>
      <c r="BH177" s="168">
        <f t="shared" si="42"/>
        <v>0</v>
      </c>
      <c r="BI177" s="168">
        <f t="shared" si="43"/>
        <v>0</v>
      </c>
      <c r="BJ177" s="14" t="s">
        <v>123</v>
      </c>
      <c r="BK177" s="169">
        <f t="shared" si="44"/>
        <v>0</v>
      </c>
      <c r="BL177" s="14" t="s">
        <v>151</v>
      </c>
      <c r="BM177" s="167" t="s">
        <v>318</v>
      </c>
    </row>
    <row r="178" spans="1:65" s="2" customFormat="1" ht="21.75" customHeight="1">
      <c r="A178" s="29"/>
      <c r="B178" s="121"/>
      <c r="C178" s="156" t="s">
        <v>307</v>
      </c>
      <c r="D178" s="156" t="s">
        <v>147</v>
      </c>
      <c r="E178" s="157" t="s">
        <v>320</v>
      </c>
      <c r="F178" s="158" t="s">
        <v>321</v>
      </c>
      <c r="G178" s="159" t="s">
        <v>180</v>
      </c>
      <c r="H178" s="160">
        <v>6834.38</v>
      </c>
      <c r="I178" s="161"/>
      <c r="J178" s="160">
        <f t="shared" si="35"/>
        <v>0</v>
      </c>
      <c r="K178" s="162"/>
      <c r="L178" s="30"/>
      <c r="M178" s="163" t="s">
        <v>1</v>
      </c>
      <c r="N178" s="164" t="s">
        <v>40</v>
      </c>
      <c r="O178" s="55"/>
      <c r="P178" s="165">
        <f t="shared" si="36"/>
        <v>0</v>
      </c>
      <c r="Q178" s="165">
        <v>0</v>
      </c>
      <c r="R178" s="165">
        <f t="shared" si="37"/>
        <v>0</v>
      </c>
      <c r="S178" s="165">
        <v>0</v>
      </c>
      <c r="T178" s="166">
        <f t="shared" si="3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151</v>
      </c>
      <c r="AT178" s="167" t="s">
        <v>147</v>
      </c>
      <c r="AU178" s="167" t="s">
        <v>123</v>
      </c>
      <c r="AY178" s="14" t="s">
        <v>145</v>
      </c>
      <c r="BE178" s="168">
        <f t="shared" si="39"/>
        <v>0</v>
      </c>
      <c r="BF178" s="168">
        <f t="shared" si="40"/>
        <v>0</v>
      </c>
      <c r="BG178" s="168">
        <f t="shared" si="41"/>
        <v>0</v>
      </c>
      <c r="BH178" s="168">
        <f t="shared" si="42"/>
        <v>0</v>
      </c>
      <c r="BI178" s="168">
        <f t="shared" si="43"/>
        <v>0</v>
      </c>
      <c r="BJ178" s="14" t="s">
        <v>123</v>
      </c>
      <c r="BK178" s="169">
        <f t="shared" si="44"/>
        <v>0</v>
      </c>
      <c r="BL178" s="14" t="s">
        <v>151</v>
      </c>
      <c r="BM178" s="167" t="s">
        <v>322</v>
      </c>
    </row>
    <row r="179" spans="1:65" s="2" customFormat="1" ht="21.75" customHeight="1">
      <c r="A179" s="29"/>
      <c r="B179" s="121"/>
      <c r="C179" s="156" t="s">
        <v>311</v>
      </c>
      <c r="D179" s="156" t="s">
        <v>147</v>
      </c>
      <c r="E179" s="157" t="s">
        <v>324</v>
      </c>
      <c r="F179" s="158" t="s">
        <v>325</v>
      </c>
      <c r="G179" s="159" t="s">
        <v>180</v>
      </c>
      <c r="H179" s="160">
        <v>341.71899999999999</v>
      </c>
      <c r="I179" s="161"/>
      <c r="J179" s="160">
        <f t="shared" si="35"/>
        <v>0</v>
      </c>
      <c r="K179" s="162"/>
      <c r="L179" s="30"/>
      <c r="M179" s="163" t="s">
        <v>1</v>
      </c>
      <c r="N179" s="164" t="s">
        <v>40</v>
      </c>
      <c r="O179" s="55"/>
      <c r="P179" s="165">
        <f t="shared" si="36"/>
        <v>0</v>
      </c>
      <c r="Q179" s="165">
        <v>0</v>
      </c>
      <c r="R179" s="165">
        <f t="shared" si="37"/>
        <v>0</v>
      </c>
      <c r="S179" s="165">
        <v>0</v>
      </c>
      <c r="T179" s="166">
        <f t="shared" si="3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151</v>
      </c>
      <c r="AT179" s="167" t="s">
        <v>147</v>
      </c>
      <c r="AU179" s="167" t="s">
        <v>123</v>
      </c>
      <c r="AY179" s="14" t="s">
        <v>145</v>
      </c>
      <c r="BE179" s="168">
        <f t="shared" si="39"/>
        <v>0</v>
      </c>
      <c r="BF179" s="168">
        <f t="shared" si="40"/>
        <v>0</v>
      </c>
      <c r="BG179" s="168">
        <f t="shared" si="41"/>
        <v>0</v>
      </c>
      <c r="BH179" s="168">
        <f t="shared" si="42"/>
        <v>0</v>
      </c>
      <c r="BI179" s="168">
        <f t="shared" si="43"/>
        <v>0</v>
      </c>
      <c r="BJ179" s="14" t="s">
        <v>123</v>
      </c>
      <c r="BK179" s="169">
        <f t="shared" si="44"/>
        <v>0</v>
      </c>
      <c r="BL179" s="14" t="s">
        <v>151</v>
      </c>
      <c r="BM179" s="167" t="s">
        <v>326</v>
      </c>
    </row>
    <row r="180" spans="1:65" s="12" customFormat="1" ht="22.75" customHeight="1">
      <c r="B180" s="143"/>
      <c r="D180" s="144" t="s">
        <v>73</v>
      </c>
      <c r="E180" s="154" t="s">
        <v>327</v>
      </c>
      <c r="F180" s="154" t="s">
        <v>328</v>
      </c>
      <c r="I180" s="146"/>
      <c r="J180" s="155">
        <f>BK180</f>
        <v>0</v>
      </c>
      <c r="L180" s="143"/>
      <c r="M180" s="148"/>
      <c r="N180" s="149"/>
      <c r="O180" s="149"/>
      <c r="P180" s="150">
        <f>P181</f>
        <v>0</v>
      </c>
      <c r="Q180" s="149"/>
      <c r="R180" s="150">
        <f>R181</f>
        <v>0</v>
      </c>
      <c r="S180" s="149"/>
      <c r="T180" s="151">
        <f>T181</f>
        <v>0</v>
      </c>
      <c r="AR180" s="144" t="s">
        <v>82</v>
      </c>
      <c r="AT180" s="152" t="s">
        <v>73</v>
      </c>
      <c r="AU180" s="152" t="s">
        <v>82</v>
      </c>
      <c r="AY180" s="144" t="s">
        <v>145</v>
      </c>
      <c r="BK180" s="153">
        <f>BK181</f>
        <v>0</v>
      </c>
    </row>
    <row r="181" spans="1:65" s="2" customFormat="1" ht="33" customHeight="1">
      <c r="A181" s="29"/>
      <c r="B181" s="121"/>
      <c r="C181" s="156" t="s">
        <v>315</v>
      </c>
      <c r="D181" s="156" t="s">
        <v>147</v>
      </c>
      <c r="E181" s="157" t="s">
        <v>330</v>
      </c>
      <c r="F181" s="158" t="s">
        <v>331</v>
      </c>
      <c r="G181" s="159" t="s">
        <v>180</v>
      </c>
      <c r="H181" s="160">
        <v>1533.57</v>
      </c>
      <c r="I181" s="161"/>
      <c r="J181" s="160">
        <f>ROUND(I181*H181,3)</f>
        <v>0</v>
      </c>
      <c r="K181" s="162"/>
      <c r="L181" s="30"/>
      <c r="M181" s="180" t="s">
        <v>1</v>
      </c>
      <c r="N181" s="181" t="s">
        <v>40</v>
      </c>
      <c r="O181" s="182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151</v>
      </c>
      <c r="AT181" s="167" t="s">
        <v>147</v>
      </c>
      <c r="AU181" s="167" t="s">
        <v>123</v>
      </c>
      <c r="AY181" s="14" t="s">
        <v>145</v>
      </c>
      <c r="BE181" s="168">
        <f>IF(N181="základná",J181,0)</f>
        <v>0</v>
      </c>
      <c r="BF181" s="168">
        <f>IF(N181="znížená",J181,0)</f>
        <v>0</v>
      </c>
      <c r="BG181" s="168">
        <f>IF(N181="zákl. prenesená",J181,0)</f>
        <v>0</v>
      </c>
      <c r="BH181" s="168">
        <f>IF(N181="zníž. prenesená",J181,0)</f>
        <v>0</v>
      </c>
      <c r="BI181" s="168">
        <f>IF(N181="nulová",J181,0)</f>
        <v>0</v>
      </c>
      <c r="BJ181" s="14" t="s">
        <v>123</v>
      </c>
      <c r="BK181" s="169">
        <f>ROUND(I181*H181,3)</f>
        <v>0</v>
      </c>
      <c r="BL181" s="14" t="s">
        <v>151</v>
      </c>
      <c r="BM181" s="167" t="s">
        <v>332</v>
      </c>
    </row>
    <row r="182" spans="1:65" s="2" customFormat="1" ht="7" customHeight="1">
      <c r="A182" s="29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30"/>
      <c r="M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</sheetData>
  <autoFilter ref="C132:K181" xr:uid="{00000000-0009-0000-0000-000003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8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92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406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J104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ROUND((SUM(BE104:BE111) + SUM(BE131:BE147)),  2)</f>
        <v>0</v>
      </c>
      <c r="G35" s="29"/>
      <c r="H35" s="29"/>
      <c r="I35" s="99">
        <v>0.2</v>
      </c>
      <c r="J35" s="98">
        <f>ROUND(((SUM(BE104:BE111) + SUM(BE131:BE147))*I35),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ROUND((SUM(BF104:BF111) + SUM(BF131:BF147)),  2)</f>
        <v>0</v>
      </c>
      <c r="G36" s="29"/>
      <c r="H36" s="29"/>
      <c r="I36" s="99">
        <v>0.2</v>
      </c>
      <c r="J36" s="98">
        <f>ROUND(((SUM(BF104:BF111) + SUM(BF131:BF147))*I36),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ROUND((SUM(BG104:BG111) + SUM(BG131:BG147)),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ROUND((SUM(BH104:BH111) + SUM(BH131:BH147)),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ROUND((SUM(BI104:BI111) + SUM(BI131:BI147)),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041 - SO 01 Chodník - vjazdy  úsek č.4 rekonštrukcia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J132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J133</f>
        <v>0</v>
      </c>
      <c r="L98" s="115"/>
    </row>
    <row r="99" spans="1:65" s="10" customFormat="1" ht="19.899999999999999" customHeight="1">
      <c r="B99" s="115"/>
      <c r="D99" s="116" t="s">
        <v>112</v>
      </c>
      <c r="E99" s="117"/>
      <c r="F99" s="117"/>
      <c r="G99" s="117"/>
      <c r="H99" s="117"/>
      <c r="I99" s="117"/>
      <c r="J99" s="118">
        <f>J137</f>
        <v>0</v>
      </c>
      <c r="L99" s="115"/>
    </row>
    <row r="100" spans="1:65" s="10" customFormat="1" ht="19.899999999999999" customHeight="1">
      <c r="B100" s="115"/>
      <c r="D100" s="116" t="s">
        <v>114</v>
      </c>
      <c r="E100" s="117"/>
      <c r="F100" s="117"/>
      <c r="G100" s="117"/>
      <c r="H100" s="117"/>
      <c r="I100" s="117"/>
      <c r="J100" s="118">
        <f>J141</f>
        <v>0</v>
      </c>
      <c r="L100" s="115"/>
    </row>
    <row r="101" spans="1:65" s="10" customFormat="1" ht="19.899999999999999" customHeight="1">
      <c r="B101" s="115"/>
      <c r="D101" s="116" t="s">
        <v>115</v>
      </c>
      <c r="E101" s="117"/>
      <c r="F101" s="117"/>
      <c r="G101" s="117"/>
      <c r="H101" s="117"/>
      <c r="I101" s="117"/>
      <c r="J101" s="118">
        <f>J146</f>
        <v>0</v>
      </c>
      <c r="L101" s="115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7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0" t="s">
        <v>120</v>
      </c>
      <c r="D104" s="29"/>
      <c r="E104" s="29"/>
      <c r="F104" s="29"/>
      <c r="G104" s="29"/>
      <c r="H104" s="29"/>
      <c r="I104" s="29"/>
      <c r="J104" s="119">
        <f>ROUND(J105 + J106 + J107 + J108 + J109 + J110,2)</f>
        <v>0</v>
      </c>
      <c r="K104" s="29"/>
      <c r="L104" s="39"/>
      <c r="N104" s="120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1"/>
      <c r="C105" s="122"/>
      <c r="D105" s="228" t="s">
        <v>121</v>
      </c>
      <c r="E105" s="229"/>
      <c r="F105" s="229"/>
      <c r="G105" s="122"/>
      <c r="H105" s="122"/>
      <c r="I105" s="122"/>
      <c r="J105" s="124">
        <v>0</v>
      </c>
      <c r="K105" s="122"/>
      <c r="L105" s="125"/>
      <c r="M105" s="126"/>
      <c r="N105" s="127" t="s">
        <v>40</v>
      </c>
      <c r="O105" s="126"/>
      <c r="P105" s="126"/>
      <c r="Q105" s="126"/>
      <c r="R105" s="126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8" t="s">
        <v>122</v>
      </c>
      <c r="AZ105" s="126"/>
      <c r="BA105" s="126"/>
      <c r="BB105" s="126"/>
      <c r="BC105" s="126"/>
      <c r="BD105" s="126"/>
      <c r="BE105" s="129">
        <f t="shared" ref="BE105:BE110" si="0">IF(N105="základná",J105,0)</f>
        <v>0</v>
      </c>
      <c r="BF105" s="129">
        <f t="shared" ref="BF105:BF110" si="1">IF(N105="znížená",J105,0)</f>
        <v>0</v>
      </c>
      <c r="BG105" s="129">
        <f t="shared" ref="BG105:BG110" si="2">IF(N105="zákl. prenesená",J105,0)</f>
        <v>0</v>
      </c>
      <c r="BH105" s="129">
        <f t="shared" ref="BH105:BH110" si="3">IF(N105="zníž. prenesená",J105,0)</f>
        <v>0</v>
      </c>
      <c r="BI105" s="129">
        <f t="shared" ref="BI105:BI110" si="4">IF(N105="nulová",J105,0)</f>
        <v>0</v>
      </c>
      <c r="BJ105" s="128" t="s">
        <v>123</v>
      </c>
      <c r="BK105" s="126"/>
      <c r="BL105" s="126"/>
      <c r="BM105" s="126"/>
    </row>
    <row r="106" spans="1:65" s="2" customFormat="1" ht="18" customHeight="1">
      <c r="A106" s="29"/>
      <c r="B106" s="121"/>
      <c r="C106" s="122"/>
      <c r="D106" s="228" t="s">
        <v>124</v>
      </c>
      <c r="E106" s="229"/>
      <c r="F106" s="229"/>
      <c r="G106" s="122"/>
      <c r="H106" s="122"/>
      <c r="I106" s="122"/>
      <c r="J106" s="124">
        <v>0</v>
      </c>
      <c r="K106" s="122"/>
      <c r="L106" s="125"/>
      <c r="M106" s="126"/>
      <c r="N106" s="127" t="s">
        <v>40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122</v>
      </c>
      <c r="AZ106" s="126"/>
      <c r="BA106" s="126"/>
      <c r="BB106" s="126"/>
      <c r="BC106" s="126"/>
      <c r="BD106" s="126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123</v>
      </c>
      <c r="BK106" s="126"/>
      <c r="BL106" s="126"/>
      <c r="BM106" s="126"/>
    </row>
    <row r="107" spans="1:65" s="2" customFormat="1" ht="18" customHeight="1">
      <c r="A107" s="29"/>
      <c r="B107" s="121"/>
      <c r="C107" s="122"/>
      <c r="D107" s="228" t="s">
        <v>125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122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123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126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122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123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127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122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123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123" t="s">
        <v>128</v>
      </c>
      <c r="E110" s="122"/>
      <c r="F110" s="122"/>
      <c r="G110" s="122"/>
      <c r="H110" s="122"/>
      <c r="I110" s="122"/>
      <c r="J110" s="124">
        <f>ROUND(J30*T110,2)</f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129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123</v>
      </c>
      <c r="BK110" s="126"/>
      <c r="BL110" s="126"/>
      <c r="BM110" s="126"/>
    </row>
    <row r="111" spans="1:65" s="2" customFormat="1" ht="10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0" t="s">
        <v>130</v>
      </c>
      <c r="D112" s="100"/>
      <c r="E112" s="100"/>
      <c r="F112" s="100"/>
      <c r="G112" s="100"/>
      <c r="H112" s="100"/>
      <c r="I112" s="100"/>
      <c r="J112" s="131">
        <f>ROUND(J96+J104,2)</f>
        <v>0</v>
      </c>
      <c r="K112" s="100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7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7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" customHeight="1">
      <c r="A118" s="29"/>
      <c r="B118" s="30"/>
      <c r="C118" s="18" t="s">
        <v>131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24" t="str">
        <f>E7</f>
        <v>Zvýšenie kvality a bezpečnosti verejných priestranstiev Parchovany</v>
      </c>
      <c r="F121" s="225"/>
      <c r="G121" s="225"/>
      <c r="H121" s="225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100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85" t="str">
        <f>E9</f>
        <v xml:space="preserve">041 - SO 01 Chodník - vjazdy  úsek č.4 rekonštrukcia </v>
      </c>
      <c r="F123" s="226"/>
      <c r="G123" s="226"/>
      <c r="H123" s="226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 xml:space="preserve">Parchovany </v>
      </c>
      <c r="G125" s="29"/>
      <c r="H125" s="29"/>
      <c r="I125" s="24" t="s">
        <v>20</v>
      </c>
      <c r="J125" s="52" t="str">
        <f>IF(J12="","",J12)</f>
        <v>3. 3. 2021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>
      <c r="A127" s="29"/>
      <c r="B127" s="30"/>
      <c r="C127" s="24" t="s">
        <v>22</v>
      </c>
      <c r="D127" s="29"/>
      <c r="E127" s="29"/>
      <c r="F127" s="22" t="str">
        <f>E15</f>
        <v xml:space="preserve">Obec Parchovany </v>
      </c>
      <c r="G127" s="29"/>
      <c r="H127" s="29"/>
      <c r="I127" s="24" t="s">
        <v>28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>
      <c r="A128" s="29"/>
      <c r="B128" s="30"/>
      <c r="C128" s="24" t="s">
        <v>26</v>
      </c>
      <c r="D128" s="29"/>
      <c r="E128" s="29"/>
      <c r="F128" s="22" t="str">
        <f>IF(E18="","",E18)</f>
        <v>Vyplň údaj</v>
      </c>
      <c r="G128" s="29"/>
      <c r="H128" s="29"/>
      <c r="I128" s="24" t="s">
        <v>32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2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2"/>
      <c r="B130" s="133"/>
      <c r="C130" s="134" t="s">
        <v>132</v>
      </c>
      <c r="D130" s="135" t="s">
        <v>59</v>
      </c>
      <c r="E130" s="135" t="s">
        <v>55</v>
      </c>
      <c r="F130" s="135" t="s">
        <v>56</v>
      </c>
      <c r="G130" s="135" t="s">
        <v>133</v>
      </c>
      <c r="H130" s="135" t="s">
        <v>134</v>
      </c>
      <c r="I130" s="135" t="s">
        <v>135</v>
      </c>
      <c r="J130" s="136" t="s">
        <v>106</v>
      </c>
      <c r="K130" s="137" t="s">
        <v>136</v>
      </c>
      <c r="L130" s="138"/>
      <c r="M130" s="59" t="s">
        <v>1</v>
      </c>
      <c r="N130" s="60" t="s">
        <v>38</v>
      </c>
      <c r="O130" s="60" t="s">
        <v>137</v>
      </c>
      <c r="P130" s="60" t="s">
        <v>138</v>
      </c>
      <c r="Q130" s="60" t="s">
        <v>139</v>
      </c>
      <c r="R130" s="60" t="s">
        <v>140</v>
      </c>
      <c r="S130" s="60" t="s">
        <v>141</v>
      </c>
      <c r="T130" s="61" t="s">
        <v>142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75" customHeight="1">
      <c r="A131" s="29"/>
      <c r="B131" s="30"/>
      <c r="C131" s="66" t="s">
        <v>102</v>
      </c>
      <c r="D131" s="29"/>
      <c r="E131" s="29"/>
      <c r="F131" s="29"/>
      <c r="G131" s="29"/>
      <c r="H131" s="29"/>
      <c r="I131" s="29"/>
      <c r="J131" s="139">
        <f>BK131</f>
        <v>0</v>
      </c>
      <c r="K131" s="29"/>
      <c r="L131" s="30"/>
      <c r="M131" s="62"/>
      <c r="N131" s="53"/>
      <c r="O131" s="63"/>
      <c r="P131" s="140">
        <f>P132</f>
        <v>0</v>
      </c>
      <c r="Q131" s="63"/>
      <c r="R131" s="140">
        <f>R132</f>
        <v>331.34837320000003</v>
      </c>
      <c r="S131" s="63"/>
      <c r="T131" s="141">
        <f>T132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73</v>
      </c>
      <c r="AU131" s="14" t="s">
        <v>108</v>
      </c>
      <c r="BK131" s="142">
        <f>BK132</f>
        <v>0</v>
      </c>
    </row>
    <row r="132" spans="1:65" s="12" customFormat="1" ht="25.9" customHeight="1">
      <c r="B132" s="143"/>
      <c r="D132" s="144" t="s">
        <v>73</v>
      </c>
      <c r="E132" s="145" t="s">
        <v>143</v>
      </c>
      <c r="F132" s="145" t="s">
        <v>144</v>
      </c>
      <c r="I132" s="146"/>
      <c r="J132" s="147">
        <f>BK132</f>
        <v>0</v>
      </c>
      <c r="L132" s="143"/>
      <c r="M132" s="148"/>
      <c r="N132" s="149"/>
      <c r="O132" s="149"/>
      <c r="P132" s="150">
        <f>P133+P137+P141+P146</f>
        <v>0</v>
      </c>
      <c r="Q132" s="149"/>
      <c r="R132" s="150">
        <f>R133+R137+R141+R146</f>
        <v>331.34837320000003</v>
      </c>
      <c r="S132" s="149"/>
      <c r="T132" s="151">
        <f>T133+T137+T141+T146</f>
        <v>0</v>
      </c>
      <c r="AR132" s="144" t="s">
        <v>82</v>
      </c>
      <c r="AT132" s="152" t="s">
        <v>73</v>
      </c>
      <c r="AU132" s="152" t="s">
        <v>74</v>
      </c>
      <c r="AY132" s="144" t="s">
        <v>145</v>
      </c>
      <c r="BK132" s="153">
        <f>BK133+BK137+BK141+BK146</f>
        <v>0</v>
      </c>
    </row>
    <row r="133" spans="1:65" s="12" customFormat="1" ht="22.75" customHeight="1">
      <c r="B133" s="143"/>
      <c r="D133" s="144" t="s">
        <v>73</v>
      </c>
      <c r="E133" s="154" t="s">
        <v>82</v>
      </c>
      <c r="F133" s="154" t="s">
        <v>146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SUM(P134:P136)</f>
        <v>0</v>
      </c>
      <c r="Q133" s="149"/>
      <c r="R133" s="150">
        <f>SUM(R134:R136)</f>
        <v>0</v>
      </c>
      <c r="S133" s="149"/>
      <c r="T133" s="151">
        <f>SUM(T134:T136)</f>
        <v>0</v>
      </c>
      <c r="AR133" s="144" t="s">
        <v>82</v>
      </c>
      <c r="AT133" s="152" t="s">
        <v>73</v>
      </c>
      <c r="AU133" s="152" t="s">
        <v>82</v>
      </c>
      <c r="AY133" s="144" t="s">
        <v>145</v>
      </c>
      <c r="BK133" s="153">
        <f>SUM(BK134:BK136)</f>
        <v>0</v>
      </c>
    </row>
    <row r="134" spans="1:65" s="2" customFormat="1" ht="21.75" customHeight="1">
      <c r="A134" s="29"/>
      <c r="B134" s="121"/>
      <c r="C134" s="156" t="s">
        <v>164</v>
      </c>
      <c r="D134" s="156" t="s">
        <v>147</v>
      </c>
      <c r="E134" s="157" t="s">
        <v>358</v>
      </c>
      <c r="F134" s="158" t="s">
        <v>359</v>
      </c>
      <c r="G134" s="159" t="s">
        <v>155</v>
      </c>
      <c r="H134" s="160">
        <v>155.47999999999999</v>
      </c>
      <c r="I134" s="161"/>
      <c r="J134" s="160">
        <f>ROUND(I134*H134,3)</f>
        <v>0</v>
      </c>
      <c r="K134" s="162"/>
      <c r="L134" s="30"/>
      <c r="M134" s="163" t="s">
        <v>1</v>
      </c>
      <c r="N134" s="164" t="s">
        <v>40</v>
      </c>
      <c r="O134" s="55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151</v>
      </c>
      <c r="AT134" s="167" t="s">
        <v>147</v>
      </c>
      <c r="AU134" s="167" t="s">
        <v>123</v>
      </c>
      <c r="AY134" s="14" t="s">
        <v>145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4" t="s">
        <v>123</v>
      </c>
      <c r="BK134" s="169">
        <f>ROUND(I134*H134,3)</f>
        <v>0</v>
      </c>
      <c r="BL134" s="14" t="s">
        <v>151</v>
      </c>
      <c r="BM134" s="167" t="s">
        <v>407</v>
      </c>
    </row>
    <row r="135" spans="1:65" s="2" customFormat="1" ht="21.75" customHeight="1">
      <c r="A135" s="29"/>
      <c r="B135" s="121"/>
      <c r="C135" s="156" t="s">
        <v>168</v>
      </c>
      <c r="D135" s="156" t="s">
        <v>147</v>
      </c>
      <c r="E135" s="157" t="s">
        <v>361</v>
      </c>
      <c r="F135" s="158" t="s">
        <v>362</v>
      </c>
      <c r="G135" s="159" t="s">
        <v>155</v>
      </c>
      <c r="H135" s="160">
        <v>155.47999999999999</v>
      </c>
      <c r="I135" s="161"/>
      <c r="J135" s="160">
        <f>ROUND(I135*H135,3)</f>
        <v>0</v>
      </c>
      <c r="K135" s="162"/>
      <c r="L135" s="30"/>
      <c r="M135" s="163" t="s">
        <v>1</v>
      </c>
      <c r="N135" s="164" t="s">
        <v>40</v>
      </c>
      <c r="O135" s="5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151</v>
      </c>
      <c r="AT135" s="167" t="s">
        <v>147</v>
      </c>
      <c r="AU135" s="167" t="s">
        <v>123</v>
      </c>
      <c r="AY135" s="14" t="s">
        <v>145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4" t="s">
        <v>123</v>
      </c>
      <c r="BK135" s="169">
        <f>ROUND(I135*H135,3)</f>
        <v>0</v>
      </c>
      <c r="BL135" s="14" t="s">
        <v>151</v>
      </c>
      <c r="BM135" s="167" t="s">
        <v>408</v>
      </c>
    </row>
    <row r="136" spans="1:65" s="2" customFormat="1" ht="21.75" customHeight="1">
      <c r="A136" s="29"/>
      <c r="B136" s="121"/>
      <c r="C136" s="156" t="s">
        <v>172</v>
      </c>
      <c r="D136" s="156" t="s">
        <v>147</v>
      </c>
      <c r="E136" s="157" t="s">
        <v>364</v>
      </c>
      <c r="F136" s="158" t="s">
        <v>365</v>
      </c>
      <c r="G136" s="159" t="s">
        <v>155</v>
      </c>
      <c r="H136" s="160">
        <v>155.47999999999999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151</v>
      </c>
      <c r="AT136" s="167" t="s">
        <v>147</v>
      </c>
      <c r="AU136" s="167" t="s">
        <v>123</v>
      </c>
      <c r="AY136" s="14" t="s">
        <v>145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123</v>
      </c>
      <c r="BK136" s="169">
        <f>ROUND(I136*H136,3)</f>
        <v>0</v>
      </c>
      <c r="BL136" s="14" t="s">
        <v>151</v>
      </c>
      <c r="BM136" s="167" t="s">
        <v>409</v>
      </c>
    </row>
    <row r="137" spans="1:65" s="12" customFormat="1" ht="22.75" customHeight="1">
      <c r="B137" s="143"/>
      <c r="D137" s="144" t="s">
        <v>73</v>
      </c>
      <c r="E137" s="154" t="s">
        <v>164</v>
      </c>
      <c r="F137" s="154" t="s">
        <v>208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SUM(P138:P140)</f>
        <v>0</v>
      </c>
      <c r="Q137" s="149"/>
      <c r="R137" s="150">
        <f>SUM(R138:R140)</f>
        <v>214.55044000000001</v>
      </c>
      <c r="S137" s="149"/>
      <c r="T137" s="151">
        <f>SUM(T138:T140)</f>
        <v>0</v>
      </c>
      <c r="AR137" s="144" t="s">
        <v>82</v>
      </c>
      <c r="AT137" s="152" t="s">
        <v>73</v>
      </c>
      <c r="AU137" s="152" t="s">
        <v>82</v>
      </c>
      <c r="AY137" s="144" t="s">
        <v>145</v>
      </c>
      <c r="BK137" s="153">
        <f>SUM(BK138:BK140)</f>
        <v>0</v>
      </c>
    </row>
    <row r="138" spans="1:65" s="2" customFormat="1" ht="33" customHeight="1">
      <c r="A138" s="29"/>
      <c r="B138" s="121"/>
      <c r="C138" s="156" t="s">
        <v>82</v>
      </c>
      <c r="D138" s="156" t="s">
        <v>147</v>
      </c>
      <c r="E138" s="157" t="s">
        <v>410</v>
      </c>
      <c r="F138" s="158" t="s">
        <v>411</v>
      </c>
      <c r="G138" s="159" t="s">
        <v>150</v>
      </c>
      <c r="H138" s="160">
        <v>598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40</v>
      </c>
      <c r="O138" s="55"/>
      <c r="P138" s="165">
        <f>O138*H138</f>
        <v>0</v>
      </c>
      <c r="Q138" s="165">
        <v>0.20016</v>
      </c>
      <c r="R138" s="165">
        <f>Q138*H138</f>
        <v>119.69568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151</v>
      </c>
      <c r="AT138" s="167" t="s">
        <v>147</v>
      </c>
      <c r="AU138" s="167" t="s">
        <v>123</v>
      </c>
      <c r="AY138" s="14" t="s">
        <v>145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123</v>
      </c>
      <c r="BK138" s="169">
        <f>ROUND(I138*H138,3)</f>
        <v>0</v>
      </c>
      <c r="BL138" s="14" t="s">
        <v>151</v>
      </c>
      <c r="BM138" s="167" t="s">
        <v>412</v>
      </c>
    </row>
    <row r="139" spans="1:65" s="2" customFormat="1" ht="21.75" customHeight="1">
      <c r="A139" s="29"/>
      <c r="B139" s="121"/>
      <c r="C139" s="156" t="s">
        <v>123</v>
      </c>
      <c r="D139" s="156" t="s">
        <v>147</v>
      </c>
      <c r="E139" s="157" t="s">
        <v>218</v>
      </c>
      <c r="F139" s="158" t="s">
        <v>219</v>
      </c>
      <c r="G139" s="159" t="s">
        <v>150</v>
      </c>
      <c r="H139" s="160">
        <v>598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40</v>
      </c>
      <c r="O139" s="55"/>
      <c r="P139" s="165">
        <f>O139*H139</f>
        <v>0</v>
      </c>
      <c r="Q139" s="165">
        <v>3.0300000000000001E-3</v>
      </c>
      <c r="R139" s="165">
        <f>Q139*H139</f>
        <v>1.8119400000000001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151</v>
      </c>
      <c r="AT139" s="167" t="s">
        <v>147</v>
      </c>
      <c r="AU139" s="167" t="s">
        <v>123</v>
      </c>
      <c r="AY139" s="14" t="s">
        <v>145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123</v>
      </c>
      <c r="BK139" s="169">
        <f>ROUND(I139*H139,3)</f>
        <v>0</v>
      </c>
      <c r="BL139" s="14" t="s">
        <v>151</v>
      </c>
      <c r="BM139" s="167" t="s">
        <v>220</v>
      </c>
    </row>
    <row r="140" spans="1:65" s="2" customFormat="1" ht="33" customHeight="1">
      <c r="A140" s="29"/>
      <c r="B140" s="121"/>
      <c r="C140" s="156" t="s">
        <v>157</v>
      </c>
      <c r="D140" s="156" t="s">
        <v>147</v>
      </c>
      <c r="E140" s="157" t="s">
        <v>222</v>
      </c>
      <c r="F140" s="158" t="s">
        <v>223</v>
      </c>
      <c r="G140" s="159" t="s">
        <v>150</v>
      </c>
      <c r="H140" s="160">
        <v>598</v>
      </c>
      <c r="I140" s="161"/>
      <c r="J140" s="160">
        <f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>O140*H140</f>
        <v>0</v>
      </c>
      <c r="Q140" s="165">
        <v>0.15559000000000001</v>
      </c>
      <c r="R140" s="165">
        <f>Q140*H140</f>
        <v>93.042820000000006</v>
      </c>
      <c r="S140" s="165">
        <v>0</v>
      </c>
      <c r="T140" s="166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4" t="s">
        <v>123</v>
      </c>
      <c r="BK140" s="169">
        <f>ROUND(I140*H140,3)</f>
        <v>0</v>
      </c>
      <c r="BL140" s="14" t="s">
        <v>151</v>
      </c>
      <c r="BM140" s="167" t="s">
        <v>224</v>
      </c>
    </row>
    <row r="141" spans="1:65" s="12" customFormat="1" ht="22.75" customHeight="1">
      <c r="B141" s="143"/>
      <c r="D141" s="144" t="s">
        <v>73</v>
      </c>
      <c r="E141" s="154" t="s">
        <v>183</v>
      </c>
      <c r="F141" s="154" t="s">
        <v>286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SUM(P142:P145)</f>
        <v>0</v>
      </c>
      <c r="Q141" s="149"/>
      <c r="R141" s="150">
        <f>SUM(R142:R145)</f>
        <v>116.7979332</v>
      </c>
      <c r="S141" s="149"/>
      <c r="T141" s="151">
        <f>SUM(T142:T145)</f>
        <v>0</v>
      </c>
      <c r="AR141" s="144" t="s">
        <v>82</v>
      </c>
      <c r="AT141" s="152" t="s">
        <v>73</v>
      </c>
      <c r="AU141" s="152" t="s">
        <v>82</v>
      </c>
      <c r="AY141" s="144" t="s">
        <v>145</v>
      </c>
      <c r="BK141" s="153">
        <f>SUM(BK142:BK145)</f>
        <v>0</v>
      </c>
    </row>
    <row r="142" spans="1:65" s="2" customFormat="1" ht="33" customHeight="1">
      <c r="A142" s="29"/>
      <c r="B142" s="121"/>
      <c r="C142" s="156" t="s">
        <v>176</v>
      </c>
      <c r="D142" s="156" t="s">
        <v>147</v>
      </c>
      <c r="E142" s="157" t="s">
        <v>288</v>
      </c>
      <c r="F142" s="158" t="s">
        <v>289</v>
      </c>
      <c r="G142" s="159" t="s">
        <v>229</v>
      </c>
      <c r="H142" s="160">
        <v>246</v>
      </c>
      <c r="I142" s="161"/>
      <c r="J142" s="160">
        <f>ROUND(I142*H142,3)</f>
        <v>0</v>
      </c>
      <c r="K142" s="162"/>
      <c r="L142" s="30"/>
      <c r="M142" s="163" t="s">
        <v>1</v>
      </c>
      <c r="N142" s="164" t="s">
        <v>40</v>
      </c>
      <c r="O142" s="55"/>
      <c r="P142" s="165">
        <f>O142*H142</f>
        <v>0</v>
      </c>
      <c r="Q142" s="165">
        <v>0.16556000000000001</v>
      </c>
      <c r="R142" s="165">
        <f>Q142*H142</f>
        <v>40.727760000000004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151</v>
      </c>
      <c r="AT142" s="167" t="s">
        <v>147</v>
      </c>
      <c r="AU142" s="167" t="s">
        <v>123</v>
      </c>
      <c r="AY142" s="14" t="s">
        <v>145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123</v>
      </c>
      <c r="BK142" s="169">
        <f>ROUND(I142*H142,3)</f>
        <v>0</v>
      </c>
      <c r="BL142" s="14" t="s">
        <v>151</v>
      </c>
      <c r="BM142" s="167" t="s">
        <v>413</v>
      </c>
    </row>
    <row r="143" spans="1:65" s="2" customFormat="1" ht="21.75" customHeight="1">
      <c r="A143" s="29"/>
      <c r="B143" s="121"/>
      <c r="C143" s="170" t="s">
        <v>195</v>
      </c>
      <c r="D143" s="170" t="s">
        <v>177</v>
      </c>
      <c r="E143" s="171" t="s">
        <v>292</v>
      </c>
      <c r="F143" s="172" t="s">
        <v>414</v>
      </c>
      <c r="G143" s="173" t="s">
        <v>202</v>
      </c>
      <c r="H143" s="174">
        <v>246</v>
      </c>
      <c r="I143" s="175"/>
      <c r="J143" s="174">
        <f>ROUND(I143*H143,3)</f>
        <v>0</v>
      </c>
      <c r="K143" s="176"/>
      <c r="L143" s="177"/>
      <c r="M143" s="178" t="s">
        <v>1</v>
      </c>
      <c r="N143" s="179" t="s">
        <v>40</v>
      </c>
      <c r="O143" s="55"/>
      <c r="P143" s="165">
        <f>O143*H143</f>
        <v>0</v>
      </c>
      <c r="Q143" s="165">
        <v>8.1000000000000003E-2</v>
      </c>
      <c r="R143" s="165">
        <f>Q143*H143</f>
        <v>19.926000000000002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176</v>
      </c>
      <c r="AT143" s="167" t="s">
        <v>177</v>
      </c>
      <c r="AU143" s="167" t="s">
        <v>123</v>
      </c>
      <c r="AY143" s="14" t="s">
        <v>145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123</v>
      </c>
      <c r="BK143" s="169">
        <f>ROUND(I143*H143,3)</f>
        <v>0</v>
      </c>
      <c r="BL143" s="14" t="s">
        <v>151</v>
      </c>
      <c r="BM143" s="167" t="s">
        <v>415</v>
      </c>
    </row>
    <row r="144" spans="1:65" s="2" customFormat="1" ht="21.75" customHeight="1">
      <c r="A144" s="29"/>
      <c r="B144" s="121"/>
      <c r="C144" s="156" t="s">
        <v>187</v>
      </c>
      <c r="D144" s="156" t="s">
        <v>147</v>
      </c>
      <c r="E144" s="157" t="s">
        <v>300</v>
      </c>
      <c r="F144" s="158" t="s">
        <v>301</v>
      </c>
      <c r="G144" s="159" t="s">
        <v>155</v>
      </c>
      <c r="H144" s="160">
        <v>22.14</v>
      </c>
      <c r="I144" s="161"/>
      <c r="J144" s="160">
        <f>ROUND(I144*H144,3)</f>
        <v>0</v>
      </c>
      <c r="K144" s="162"/>
      <c r="L144" s="30"/>
      <c r="M144" s="163" t="s">
        <v>1</v>
      </c>
      <c r="N144" s="164" t="s">
        <v>40</v>
      </c>
      <c r="O144" s="55"/>
      <c r="P144" s="165">
        <f>O144*H144</f>
        <v>0</v>
      </c>
      <c r="Q144" s="165">
        <v>2.2151299999999998</v>
      </c>
      <c r="R144" s="165">
        <f>Q144*H144</f>
        <v>49.0429782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151</v>
      </c>
      <c r="AT144" s="167" t="s">
        <v>147</v>
      </c>
      <c r="AU144" s="167" t="s">
        <v>123</v>
      </c>
      <c r="AY144" s="14" t="s">
        <v>145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123</v>
      </c>
      <c r="BK144" s="169">
        <f>ROUND(I144*H144,3)</f>
        <v>0</v>
      </c>
      <c r="BL144" s="14" t="s">
        <v>151</v>
      </c>
      <c r="BM144" s="167" t="s">
        <v>416</v>
      </c>
    </row>
    <row r="145" spans="1:65" s="2" customFormat="1" ht="21.75" customHeight="1">
      <c r="A145" s="29"/>
      <c r="B145" s="121"/>
      <c r="C145" s="156" t="s">
        <v>191</v>
      </c>
      <c r="D145" s="156" t="s">
        <v>147</v>
      </c>
      <c r="E145" s="157" t="s">
        <v>370</v>
      </c>
      <c r="F145" s="158" t="s">
        <v>371</v>
      </c>
      <c r="G145" s="159" t="s">
        <v>229</v>
      </c>
      <c r="H145" s="160">
        <v>194.5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3.6510000000000001E-2</v>
      </c>
      <c r="R145" s="165">
        <f>Q145*H145</f>
        <v>7.1011950000000006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123</v>
      </c>
      <c r="BK145" s="169">
        <f>ROUND(I145*H145,3)</f>
        <v>0</v>
      </c>
      <c r="BL145" s="14" t="s">
        <v>151</v>
      </c>
      <c r="BM145" s="167" t="s">
        <v>417</v>
      </c>
    </row>
    <row r="146" spans="1:65" s="12" customFormat="1" ht="22.75" customHeight="1">
      <c r="B146" s="143"/>
      <c r="D146" s="144" t="s">
        <v>73</v>
      </c>
      <c r="E146" s="154" t="s">
        <v>327</v>
      </c>
      <c r="F146" s="154" t="s">
        <v>328</v>
      </c>
      <c r="I146" s="146"/>
      <c r="J146" s="155">
        <f>BK146</f>
        <v>0</v>
      </c>
      <c r="L146" s="143"/>
      <c r="M146" s="148"/>
      <c r="N146" s="149"/>
      <c r="O146" s="149"/>
      <c r="P146" s="150">
        <f>P147</f>
        <v>0</v>
      </c>
      <c r="Q146" s="149"/>
      <c r="R146" s="150">
        <f>R147</f>
        <v>0</v>
      </c>
      <c r="S146" s="149"/>
      <c r="T146" s="151">
        <f>T147</f>
        <v>0</v>
      </c>
      <c r="AR146" s="144" t="s">
        <v>82</v>
      </c>
      <c r="AT146" s="152" t="s">
        <v>73</v>
      </c>
      <c r="AU146" s="152" t="s">
        <v>82</v>
      </c>
      <c r="AY146" s="144" t="s">
        <v>145</v>
      </c>
      <c r="BK146" s="153">
        <f>BK147</f>
        <v>0</v>
      </c>
    </row>
    <row r="147" spans="1:65" s="2" customFormat="1" ht="33" customHeight="1">
      <c r="A147" s="29"/>
      <c r="B147" s="121"/>
      <c r="C147" s="156" t="s">
        <v>151</v>
      </c>
      <c r="D147" s="156" t="s">
        <v>147</v>
      </c>
      <c r="E147" s="157" t="s">
        <v>330</v>
      </c>
      <c r="F147" s="158" t="s">
        <v>331</v>
      </c>
      <c r="G147" s="159" t="s">
        <v>180</v>
      </c>
      <c r="H147" s="160">
        <v>331.34800000000001</v>
      </c>
      <c r="I147" s="161"/>
      <c r="J147" s="160">
        <f>ROUND(I147*H147,3)</f>
        <v>0</v>
      </c>
      <c r="K147" s="162"/>
      <c r="L147" s="30"/>
      <c r="M147" s="180" t="s">
        <v>1</v>
      </c>
      <c r="N147" s="181" t="s">
        <v>40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151</v>
      </c>
      <c r="AT147" s="167" t="s">
        <v>147</v>
      </c>
      <c r="AU147" s="167" t="s">
        <v>123</v>
      </c>
      <c r="AY147" s="14" t="s">
        <v>145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123</v>
      </c>
      <c r="BK147" s="169">
        <f>ROUND(I147*H147,3)</f>
        <v>0</v>
      </c>
      <c r="BL147" s="14" t="s">
        <v>151</v>
      </c>
      <c r="BM147" s="167" t="s">
        <v>332</v>
      </c>
    </row>
    <row r="148" spans="1:65" s="2" customFormat="1" ht="7" customHeight="1">
      <c r="A148" s="29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autoFilter ref="C130:K147" xr:uid="{00000000-0009-0000-0000-000004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6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95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418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J109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ROUND((SUM(BE109:BE116) + SUM(BE136:BE185)),  2)</f>
        <v>0</v>
      </c>
      <c r="G35" s="29"/>
      <c r="H35" s="29"/>
      <c r="I35" s="99">
        <v>0.2</v>
      </c>
      <c r="J35" s="98">
        <f>ROUND(((SUM(BE109:BE116) + SUM(BE136:BE185))*I35),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ROUND((SUM(BF109:BF116) + SUM(BF136:BF185)),  2)</f>
        <v>0</v>
      </c>
      <c r="G36" s="29"/>
      <c r="H36" s="29"/>
      <c r="I36" s="99">
        <v>0.2</v>
      </c>
      <c r="J36" s="98">
        <f>ROUND(((SUM(BF109:BF116) + SUM(BF136:BF185))*I36),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ROUND((SUM(BG109:BG116) + SUM(BG136:BG185)),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ROUND((SUM(BH109:BH116) + SUM(BH136:BH185)),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ROUND((SUM(BI109:BI116) + SUM(BI136:BI185)),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06 - SO 01 Chodník - úsek č. 6 novy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J137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J138</f>
        <v>0</v>
      </c>
      <c r="L98" s="115"/>
    </row>
    <row r="99" spans="1:65" s="10" customFormat="1" ht="19.899999999999999" customHeight="1">
      <c r="B99" s="115"/>
      <c r="D99" s="116" t="s">
        <v>112</v>
      </c>
      <c r="E99" s="117"/>
      <c r="F99" s="117"/>
      <c r="G99" s="117"/>
      <c r="H99" s="117"/>
      <c r="I99" s="117"/>
      <c r="J99" s="118">
        <f>J144</f>
        <v>0</v>
      </c>
      <c r="L99" s="115"/>
    </row>
    <row r="100" spans="1:65" s="10" customFormat="1" ht="19.899999999999999" customHeight="1">
      <c r="B100" s="115"/>
      <c r="D100" s="116" t="s">
        <v>113</v>
      </c>
      <c r="E100" s="117"/>
      <c r="F100" s="117"/>
      <c r="G100" s="117"/>
      <c r="H100" s="117"/>
      <c r="I100" s="117"/>
      <c r="J100" s="118">
        <f>J149</f>
        <v>0</v>
      </c>
      <c r="L100" s="115"/>
    </row>
    <row r="101" spans="1:65" s="10" customFormat="1" ht="19.899999999999999" customHeight="1">
      <c r="B101" s="115"/>
      <c r="D101" s="116" t="s">
        <v>114</v>
      </c>
      <c r="E101" s="117"/>
      <c r="F101" s="117"/>
      <c r="G101" s="117"/>
      <c r="H101" s="117"/>
      <c r="I101" s="117"/>
      <c r="J101" s="118">
        <f>J165</f>
        <v>0</v>
      </c>
      <c r="L101" s="115"/>
    </row>
    <row r="102" spans="1:65" s="10" customFormat="1" ht="19.899999999999999" customHeight="1">
      <c r="B102" s="115"/>
      <c r="D102" s="116" t="s">
        <v>115</v>
      </c>
      <c r="E102" s="117"/>
      <c r="F102" s="117"/>
      <c r="G102" s="117"/>
      <c r="H102" s="117"/>
      <c r="I102" s="117"/>
      <c r="J102" s="118">
        <f>J176</f>
        <v>0</v>
      </c>
      <c r="L102" s="115"/>
    </row>
    <row r="103" spans="1:65" s="9" customFormat="1" ht="25" customHeight="1">
      <c r="B103" s="111"/>
      <c r="D103" s="112" t="s">
        <v>116</v>
      </c>
      <c r="E103" s="113"/>
      <c r="F103" s="113"/>
      <c r="G103" s="113"/>
      <c r="H103" s="113"/>
      <c r="I103" s="113"/>
      <c r="J103" s="114">
        <f>J178</f>
        <v>0</v>
      </c>
      <c r="L103" s="111"/>
    </row>
    <row r="104" spans="1:65" s="10" customFormat="1" ht="19.899999999999999" customHeight="1">
      <c r="B104" s="115"/>
      <c r="D104" s="116" t="s">
        <v>117</v>
      </c>
      <c r="E104" s="117"/>
      <c r="F104" s="117"/>
      <c r="G104" s="117"/>
      <c r="H104" s="117"/>
      <c r="I104" s="117"/>
      <c r="J104" s="118">
        <f>J179</f>
        <v>0</v>
      </c>
      <c r="L104" s="115"/>
    </row>
    <row r="105" spans="1:65" s="10" customFormat="1" ht="19.899999999999999" customHeight="1">
      <c r="B105" s="115"/>
      <c r="D105" s="116" t="s">
        <v>118</v>
      </c>
      <c r="E105" s="117"/>
      <c r="F105" s="117"/>
      <c r="G105" s="117"/>
      <c r="H105" s="117"/>
      <c r="I105" s="117"/>
      <c r="J105" s="118">
        <f>J181</f>
        <v>0</v>
      </c>
      <c r="L105" s="115"/>
    </row>
    <row r="106" spans="1:65" s="10" customFormat="1" ht="19.899999999999999" customHeight="1">
      <c r="B106" s="115"/>
      <c r="D106" s="116" t="s">
        <v>119</v>
      </c>
      <c r="E106" s="117"/>
      <c r="F106" s="117"/>
      <c r="G106" s="117"/>
      <c r="H106" s="117"/>
      <c r="I106" s="117"/>
      <c r="J106" s="118">
        <f>J184</f>
        <v>0</v>
      </c>
      <c r="L106" s="115"/>
    </row>
    <row r="107" spans="1:65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7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>
      <c r="A109" s="29"/>
      <c r="B109" s="30"/>
      <c r="C109" s="110" t="s">
        <v>120</v>
      </c>
      <c r="D109" s="29"/>
      <c r="E109" s="29"/>
      <c r="F109" s="29"/>
      <c r="G109" s="29"/>
      <c r="H109" s="29"/>
      <c r="I109" s="29"/>
      <c r="J109" s="119">
        <f>ROUND(J110 + J111 + J112 + J113 + J114 + J115,2)</f>
        <v>0</v>
      </c>
      <c r="K109" s="29"/>
      <c r="L109" s="39"/>
      <c r="N109" s="120" t="s">
        <v>38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>
      <c r="A110" s="29"/>
      <c r="B110" s="121"/>
      <c r="C110" s="122"/>
      <c r="D110" s="228" t="s">
        <v>121</v>
      </c>
      <c r="E110" s="229"/>
      <c r="F110" s="229"/>
      <c r="G110" s="122"/>
      <c r="H110" s="122"/>
      <c r="I110" s="122"/>
      <c r="J110" s="124"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122</v>
      </c>
      <c r="AZ110" s="126"/>
      <c r="BA110" s="126"/>
      <c r="BB110" s="126"/>
      <c r="BC110" s="126"/>
      <c r="BD110" s="126"/>
      <c r="BE110" s="129">
        <f t="shared" ref="BE110:BE115" si="0">IF(N110="základná",J110,0)</f>
        <v>0</v>
      </c>
      <c r="BF110" s="129">
        <f t="shared" ref="BF110:BF115" si="1">IF(N110="znížená",J110,0)</f>
        <v>0</v>
      </c>
      <c r="BG110" s="129">
        <f t="shared" ref="BG110:BG115" si="2">IF(N110="zákl. prenesená",J110,0)</f>
        <v>0</v>
      </c>
      <c r="BH110" s="129">
        <f t="shared" ref="BH110:BH115" si="3">IF(N110="zníž. prenesená",J110,0)</f>
        <v>0</v>
      </c>
      <c r="BI110" s="129">
        <f t="shared" ref="BI110:BI115" si="4">IF(N110="nulová",J110,0)</f>
        <v>0</v>
      </c>
      <c r="BJ110" s="128" t="s">
        <v>123</v>
      </c>
      <c r="BK110" s="126"/>
      <c r="BL110" s="126"/>
      <c r="BM110" s="126"/>
    </row>
    <row r="111" spans="1:65" s="2" customFormat="1" ht="18" customHeight="1">
      <c r="A111" s="29"/>
      <c r="B111" s="121"/>
      <c r="C111" s="122"/>
      <c r="D111" s="228" t="s">
        <v>124</v>
      </c>
      <c r="E111" s="229"/>
      <c r="F111" s="229"/>
      <c r="G111" s="122"/>
      <c r="H111" s="122"/>
      <c r="I111" s="122"/>
      <c r="J111" s="124">
        <v>0</v>
      </c>
      <c r="K111" s="122"/>
      <c r="L111" s="125"/>
      <c r="M111" s="126"/>
      <c r="N111" s="127" t="s">
        <v>40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122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123</v>
      </c>
      <c r="BK111" s="126"/>
      <c r="BL111" s="126"/>
      <c r="BM111" s="126"/>
    </row>
    <row r="112" spans="1:65" s="2" customFormat="1" ht="18" customHeight="1">
      <c r="A112" s="29"/>
      <c r="B112" s="121"/>
      <c r="C112" s="122"/>
      <c r="D112" s="228" t="s">
        <v>125</v>
      </c>
      <c r="E112" s="229"/>
      <c r="F112" s="229"/>
      <c r="G112" s="122"/>
      <c r="H112" s="122"/>
      <c r="I112" s="122"/>
      <c r="J112" s="124">
        <v>0</v>
      </c>
      <c r="K112" s="122"/>
      <c r="L112" s="125"/>
      <c r="M112" s="126"/>
      <c r="N112" s="127" t="s">
        <v>40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122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123</v>
      </c>
      <c r="BK112" s="126"/>
      <c r="BL112" s="126"/>
      <c r="BM112" s="126"/>
    </row>
    <row r="113" spans="1:65" s="2" customFormat="1" ht="18" customHeight="1">
      <c r="A113" s="29"/>
      <c r="B113" s="121"/>
      <c r="C113" s="122"/>
      <c r="D113" s="228" t="s">
        <v>126</v>
      </c>
      <c r="E113" s="229"/>
      <c r="F113" s="229"/>
      <c r="G113" s="122"/>
      <c r="H113" s="122"/>
      <c r="I113" s="122"/>
      <c r="J113" s="124">
        <v>0</v>
      </c>
      <c r="K113" s="122"/>
      <c r="L113" s="125"/>
      <c r="M113" s="126"/>
      <c r="N113" s="127" t="s">
        <v>40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122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123</v>
      </c>
      <c r="BK113" s="126"/>
      <c r="BL113" s="126"/>
      <c r="BM113" s="126"/>
    </row>
    <row r="114" spans="1:65" s="2" customFormat="1" ht="18" customHeight="1">
      <c r="A114" s="29"/>
      <c r="B114" s="121"/>
      <c r="C114" s="122"/>
      <c r="D114" s="228" t="s">
        <v>127</v>
      </c>
      <c r="E114" s="229"/>
      <c r="F114" s="229"/>
      <c r="G114" s="122"/>
      <c r="H114" s="122"/>
      <c r="I114" s="122"/>
      <c r="J114" s="124">
        <v>0</v>
      </c>
      <c r="K114" s="122"/>
      <c r="L114" s="125"/>
      <c r="M114" s="126"/>
      <c r="N114" s="127" t="s">
        <v>40</v>
      </c>
      <c r="O114" s="126"/>
      <c r="P114" s="126"/>
      <c r="Q114" s="126"/>
      <c r="R114" s="126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122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123</v>
      </c>
      <c r="BK114" s="126"/>
      <c r="BL114" s="126"/>
      <c r="BM114" s="126"/>
    </row>
    <row r="115" spans="1:65" s="2" customFormat="1" ht="18" customHeight="1">
      <c r="A115" s="29"/>
      <c r="B115" s="121"/>
      <c r="C115" s="122"/>
      <c r="D115" s="123" t="s">
        <v>128</v>
      </c>
      <c r="E115" s="122"/>
      <c r="F115" s="122"/>
      <c r="G115" s="122"/>
      <c r="H115" s="122"/>
      <c r="I115" s="122"/>
      <c r="J115" s="124">
        <f>ROUND(J30*T115,2)</f>
        <v>0</v>
      </c>
      <c r="K115" s="122"/>
      <c r="L115" s="125"/>
      <c r="M115" s="126"/>
      <c r="N115" s="127" t="s">
        <v>40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129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123</v>
      </c>
      <c r="BK115" s="126"/>
      <c r="BL115" s="126"/>
      <c r="BM115" s="126"/>
    </row>
    <row r="116" spans="1:65" s="2" customFormat="1" ht="10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>
      <c r="A117" s="29"/>
      <c r="B117" s="30"/>
      <c r="C117" s="130" t="s">
        <v>130</v>
      </c>
      <c r="D117" s="100"/>
      <c r="E117" s="100"/>
      <c r="F117" s="100"/>
      <c r="G117" s="100"/>
      <c r="H117" s="100"/>
      <c r="I117" s="100"/>
      <c r="J117" s="131">
        <f>ROUND(J96+J109,2)</f>
        <v>0</v>
      </c>
      <c r="K117" s="100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" customHeight="1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7" customHeight="1">
      <c r="A122" s="29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5" customHeight="1">
      <c r="A123" s="29"/>
      <c r="B123" s="30"/>
      <c r="C123" s="18" t="s">
        <v>131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>
      <c r="A126" s="29"/>
      <c r="B126" s="30"/>
      <c r="C126" s="29"/>
      <c r="D126" s="29"/>
      <c r="E126" s="224" t="str">
        <f>E7</f>
        <v>Zvýšenie kvality a bezpečnosti verejných priestranstiev Parchovany</v>
      </c>
      <c r="F126" s="225"/>
      <c r="G126" s="225"/>
      <c r="H126" s="225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100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>
      <c r="A128" s="29"/>
      <c r="B128" s="30"/>
      <c r="C128" s="29"/>
      <c r="D128" s="29"/>
      <c r="E128" s="185" t="str">
        <f>E9</f>
        <v xml:space="preserve">06 - SO 01 Chodník - úsek č. 6 novy </v>
      </c>
      <c r="F128" s="226"/>
      <c r="G128" s="226"/>
      <c r="H128" s="226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 xml:space="preserve">Parchovany </v>
      </c>
      <c r="G130" s="29"/>
      <c r="H130" s="29"/>
      <c r="I130" s="24" t="s">
        <v>20</v>
      </c>
      <c r="J130" s="52" t="str">
        <f>IF(J12="","",J12)</f>
        <v>3. 3. 2021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7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15" customHeight="1">
      <c r="A132" s="29"/>
      <c r="B132" s="30"/>
      <c r="C132" s="24" t="s">
        <v>22</v>
      </c>
      <c r="D132" s="29"/>
      <c r="E132" s="29"/>
      <c r="F132" s="22" t="str">
        <f>E15</f>
        <v xml:space="preserve">Obec Parchovany </v>
      </c>
      <c r="G132" s="29"/>
      <c r="H132" s="29"/>
      <c r="I132" s="24" t="s">
        <v>28</v>
      </c>
      <c r="J132" s="27" t="str">
        <f>E21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>
      <c r="A133" s="29"/>
      <c r="B133" s="30"/>
      <c r="C133" s="24" t="s">
        <v>26</v>
      </c>
      <c r="D133" s="29"/>
      <c r="E133" s="29"/>
      <c r="F133" s="22" t="str">
        <f>IF(E18="","",E18)</f>
        <v>Vyplň údaj</v>
      </c>
      <c r="G133" s="29"/>
      <c r="H133" s="29"/>
      <c r="I133" s="24" t="s">
        <v>32</v>
      </c>
      <c r="J133" s="27" t="str">
        <f>E24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2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2"/>
      <c r="B135" s="133"/>
      <c r="C135" s="134" t="s">
        <v>132</v>
      </c>
      <c r="D135" s="135" t="s">
        <v>59</v>
      </c>
      <c r="E135" s="135" t="s">
        <v>55</v>
      </c>
      <c r="F135" s="135" t="s">
        <v>56</v>
      </c>
      <c r="G135" s="135" t="s">
        <v>133</v>
      </c>
      <c r="H135" s="135" t="s">
        <v>134</v>
      </c>
      <c r="I135" s="135" t="s">
        <v>135</v>
      </c>
      <c r="J135" s="136" t="s">
        <v>106</v>
      </c>
      <c r="K135" s="137" t="s">
        <v>136</v>
      </c>
      <c r="L135" s="138"/>
      <c r="M135" s="59" t="s">
        <v>1</v>
      </c>
      <c r="N135" s="60" t="s">
        <v>38</v>
      </c>
      <c r="O135" s="60" t="s">
        <v>137</v>
      </c>
      <c r="P135" s="60" t="s">
        <v>138</v>
      </c>
      <c r="Q135" s="60" t="s">
        <v>139</v>
      </c>
      <c r="R135" s="60" t="s">
        <v>140</v>
      </c>
      <c r="S135" s="60" t="s">
        <v>141</v>
      </c>
      <c r="T135" s="61" t="s">
        <v>142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75" customHeight="1">
      <c r="A136" s="29"/>
      <c r="B136" s="30"/>
      <c r="C136" s="66" t="s">
        <v>102</v>
      </c>
      <c r="D136" s="29"/>
      <c r="E136" s="29"/>
      <c r="F136" s="29"/>
      <c r="G136" s="29"/>
      <c r="H136" s="29"/>
      <c r="I136" s="29"/>
      <c r="J136" s="139">
        <f>BK136</f>
        <v>0</v>
      </c>
      <c r="K136" s="29"/>
      <c r="L136" s="30"/>
      <c r="M136" s="62"/>
      <c r="N136" s="53"/>
      <c r="O136" s="63"/>
      <c r="P136" s="140">
        <f>P137+P178</f>
        <v>0</v>
      </c>
      <c r="Q136" s="63"/>
      <c r="R136" s="140">
        <f>R137+R178</f>
        <v>379.38407448999999</v>
      </c>
      <c r="S136" s="63"/>
      <c r="T136" s="141">
        <f>T137+T178</f>
        <v>2.2589999999999999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73</v>
      </c>
      <c r="AU136" s="14" t="s">
        <v>108</v>
      </c>
      <c r="BK136" s="142">
        <f>BK137+BK178</f>
        <v>0</v>
      </c>
    </row>
    <row r="137" spans="1:65" s="12" customFormat="1" ht="25.9" customHeight="1">
      <c r="B137" s="143"/>
      <c r="D137" s="144" t="s">
        <v>73</v>
      </c>
      <c r="E137" s="145" t="s">
        <v>143</v>
      </c>
      <c r="F137" s="145" t="s">
        <v>144</v>
      </c>
      <c r="I137" s="146"/>
      <c r="J137" s="147">
        <f>BK137</f>
        <v>0</v>
      </c>
      <c r="L137" s="143"/>
      <c r="M137" s="148"/>
      <c r="N137" s="149"/>
      <c r="O137" s="149"/>
      <c r="P137" s="150">
        <f>P138+P144+P149+P165+P176</f>
        <v>0</v>
      </c>
      <c r="Q137" s="149"/>
      <c r="R137" s="150">
        <f>R138+R144+R149+R165+R176</f>
        <v>379.38407448999999</v>
      </c>
      <c r="S137" s="149"/>
      <c r="T137" s="151">
        <f>T138+T144+T149+T165+T176</f>
        <v>2.2589999999999999</v>
      </c>
      <c r="AR137" s="144" t="s">
        <v>82</v>
      </c>
      <c r="AT137" s="152" t="s">
        <v>73</v>
      </c>
      <c r="AU137" s="152" t="s">
        <v>74</v>
      </c>
      <c r="AY137" s="144" t="s">
        <v>145</v>
      </c>
      <c r="BK137" s="153">
        <f>BK138+BK144+BK149+BK165+BK176</f>
        <v>0</v>
      </c>
    </row>
    <row r="138" spans="1:65" s="12" customFormat="1" ht="22.75" customHeight="1">
      <c r="B138" s="143"/>
      <c r="D138" s="144" t="s">
        <v>73</v>
      </c>
      <c r="E138" s="154" t="s">
        <v>82</v>
      </c>
      <c r="F138" s="154" t="s">
        <v>146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SUM(P139:P143)</f>
        <v>0</v>
      </c>
      <c r="Q138" s="149"/>
      <c r="R138" s="150">
        <f>SUM(R139:R143)</f>
        <v>31.094999999999999</v>
      </c>
      <c r="S138" s="149"/>
      <c r="T138" s="151">
        <f>SUM(T139:T143)</f>
        <v>0</v>
      </c>
      <c r="AR138" s="144" t="s">
        <v>82</v>
      </c>
      <c r="AT138" s="152" t="s">
        <v>73</v>
      </c>
      <c r="AU138" s="152" t="s">
        <v>82</v>
      </c>
      <c r="AY138" s="144" t="s">
        <v>145</v>
      </c>
      <c r="BK138" s="153">
        <f>SUM(BK139:BK143)</f>
        <v>0</v>
      </c>
    </row>
    <row r="139" spans="1:65" s="2" customFormat="1" ht="21.75" customHeight="1">
      <c r="A139" s="29"/>
      <c r="B139" s="121"/>
      <c r="C139" s="156" t="s">
        <v>82</v>
      </c>
      <c r="D139" s="156" t="s">
        <v>147</v>
      </c>
      <c r="E139" s="157" t="s">
        <v>153</v>
      </c>
      <c r="F139" s="158" t="s">
        <v>154</v>
      </c>
      <c r="G139" s="159" t="s">
        <v>155</v>
      </c>
      <c r="H139" s="160">
        <v>49.64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40</v>
      </c>
      <c r="O139" s="5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151</v>
      </c>
      <c r="AT139" s="167" t="s">
        <v>147</v>
      </c>
      <c r="AU139" s="167" t="s">
        <v>123</v>
      </c>
      <c r="AY139" s="14" t="s">
        <v>145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123</v>
      </c>
      <c r="BK139" s="169">
        <f>ROUND(I139*H139,3)</f>
        <v>0</v>
      </c>
      <c r="BL139" s="14" t="s">
        <v>151</v>
      </c>
      <c r="BM139" s="167" t="s">
        <v>156</v>
      </c>
    </row>
    <row r="140" spans="1:65" s="2" customFormat="1" ht="33" customHeight="1">
      <c r="A140" s="29"/>
      <c r="B140" s="121"/>
      <c r="C140" s="156" t="s">
        <v>123</v>
      </c>
      <c r="D140" s="156" t="s">
        <v>147</v>
      </c>
      <c r="E140" s="157" t="s">
        <v>165</v>
      </c>
      <c r="F140" s="158" t="s">
        <v>166</v>
      </c>
      <c r="G140" s="159" t="s">
        <v>155</v>
      </c>
      <c r="H140" s="160">
        <v>49.64</v>
      </c>
      <c r="I140" s="161"/>
      <c r="J140" s="160">
        <f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4" t="s">
        <v>123</v>
      </c>
      <c r="BK140" s="169">
        <f>ROUND(I140*H140,3)</f>
        <v>0</v>
      </c>
      <c r="BL140" s="14" t="s">
        <v>151</v>
      </c>
      <c r="BM140" s="167" t="s">
        <v>167</v>
      </c>
    </row>
    <row r="141" spans="1:65" s="2" customFormat="1" ht="33" customHeight="1">
      <c r="A141" s="29"/>
      <c r="B141" s="121"/>
      <c r="C141" s="156" t="s">
        <v>157</v>
      </c>
      <c r="D141" s="156" t="s">
        <v>147</v>
      </c>
      <c r="E141" s="157" t="s">
        <v>169</v>
      </c>
      <c r="F141" s="158" t="s">
        <v>170</v>
      </c>
      <c r="G141" s="159" t="s">
        <v>155</v>
      </c>
      <c r="H141" s="160">
        <v>496.4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151</v>
      </c>
      <c r="AT141" s="167" t="s">
        <v>147</v>
      </c>
      <c r="AU141" s="167" t="s">
        <v>123</v>
      </c>
      <c r="AY141" s="14" t="s">
        <v>145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123</v>
      </c>
      <c r="BK141" s="169">
        <f>ROUND(I141*H141,3)</f>
        <v>0</v>
      </c>
      <c r="BL141" s="14" t="s">
        <v>151</v>
      </c>
      <c r="BM141" s="167" t="s">
        <v>171</v>
      </c>
    </row>
    <row r="142" spans="1:65" s="2" customFormat="1" ht="21.75" customHeight="1">
      <c r="A142" s="29"/>
      <c r="B142" s="121"/>
      <c r="C142" s="156" t="s">
        <v>151</v>
      </c>
      <c r="D142" s="156" t="s">
        <v>147</v>
      </c>
      <c r="E142" s="157" t="s">
        <v>173</v>
      </c>
      <c r="F142" s="158" t="s">
        <v>174</v>
      </c>
      <c r="G142" s="159" t="s">
        <v>155</v>
      </c>
      <c r="H142" s="160">
        <v>18.62</v>
      </c>
      <c r="I142" s="161"/>
      <c r="J142" s="160">
        <f>ROUND(I142*H142,3)</f>
        <v>0</v>
      </c>
      <c r="K142" s="162"/>
      <c r="L142" s="30"/>
      <c r="M142" s="163" t="s">
        <v>1</v>
      </c>
      <c r="N142" s="164" t="s">
        <v>40</v>
      </c>
      <c r="O142" s="55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151</v>
      </c>
      <c r="AT142" s="167" t="s">
        <v>147</v>
      </c>
      <c r="AU142" s="167" t="s">
        <v>123</v>
      </c>
      <c r="AY142" s="14" t="s">
        <v>145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123</v>
      </c>
      <c r="BK142" s="169">
        <f>ROUND(I142*H142,3)</f>
        <v>0</v>
      </c>
      <c r="BL142" s="14" t="s">
        <v>151</v>
      </c>
      <c r="BM142" s="167" t="s">
        <v>175</v>
      </c>
    </row>
    <row r="143" spans="1:65" s="2" customFormat="1" ht="21.75" customHeight="1">
      <c r="A143" s="29"/>
      <c r="B143" s="121"/>
      <c r="C143" s="170" t="s">
        <v>164</v>
      </c>
      <c r="D143" s="170" t="s">
        <v>177</v>
      </c>
      <c r="E143" s="171" t="s">
        <v>178</v>
      </c>
      <c r="F143" s="172" t="s">
        <v>179</v>
      </c>
      <c r="G143" s="173" t="s">
        <v>180</v>
      </c>
      <c r="H143" s="174">
        <v>31.094999999999999</v>
      </c>
      <c r="I143" s="175"/>
      <c r="J143" s="174">
        <f>ROUND(I143*H143,3)</f>
        <v>0</v>
      </c>
      <c r="K143" s="176"/>
      <c r="L143" s="177"/>
      <c r="M143" s="178" t="s">
        <v>1</v>
      </c>
      <c r="N143" s="179" t="s">
        <v>40</v>
      </c>
      <c r="O143" s="55"/>
      <c r="P143" s="165">
        <f>O143*H143</f>
        <v>0</v>
      </c>
      <c r="Q143" s="165">
        <v>1</v>
      </c>
      <c r="R143" s="165">
        <f>Q143*H143</f>
        <v>31.094999999999999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176</v>
      </c>
      <c r="AT143" s="167" t="s">
        <v>177</v>
      </c>
      <c r="AU143" s="167" t="s">
        <v>123</v>
      </c>
      <c r="AY143" s="14" t="s">
        <v>145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123</v>
      </c>
      <c r="BK143" s="169">
        <f>ROUND(I143*H143,3)</f>
        <v>0</v>
      </c>
      <c r="BL143" s="14" t="s">
        <v>151</v>
      </c>
      <c r="BM143" s="167" t="s">
        <v>181</v>
      </c>
    </row>
    <row r="144" spans="1:65" s="12" customFormat="1" ht="22.75" customHeight="1">
      <c r="B144" s="143"/>
      <c r="D144" s="144" t="s">
        <v>73</v>
      </c>
      <c r="E144" s="154" t="s">
        <v>164</v>
      </c>
      <c r="F144" s="154" t="s">
        <v>208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SUM(P145:P148)</f>
        <v>0</v>
      </c>
      <c r="Q144" s="149"/>
      <c r="R144" s="150">
        <f>SUM(R145:R148)</f>
        <v>175.351912</v>
      </c>
      <c r="S144" s="149"/>
      <c r="T144" s="151">
        <f>SUM(T145:T148)</f>
        <v>0</v>
      </c>
      <c r="AR144" s="144" t="s">
        <v>82</v>
      </c>
      <c r="AT144" s="152" t="s">
        <v>73</v>
      </c>
      <c r="AU144" s="152" t="s">
        <v>82</v>
      </c>
      <c r="AY144" s="144" t="s">
        <v>145</v>
      </c>
      <c r="BK144" s="153">
        <f>SUM(BK145:BK148)</f>
        <v>0</v>
      </c>
    </row>
    <row r="145" spans="1:65" s="2" customFormat="1" ht="33" customHeight="1">
      <c r="A145" s="29"/>
      <c r="B145" s="121"/>
      <c r="C145" s="156" t="s">
        <v>168</v>
      </c>
      <c r="D145" s="156" t="s">
        <v>147</v>
      </c>
      <c r="E145" s="157" t="s">
        <v>210</v>
      </c>
      <c r="F145" s="158" t="s">
        <v>211</v>
      </c>
      <c r="G145" s="159" t="s">
        <v>150</v>
      </c>
      <c r="H145" s="160">
        <v>226.67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0.24464</v>
      </c>
      <c r="R145" s="165">
        <f>Q145*H145</f>
        <v>55.452548799999995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123</v>
      </c>
      <c r="BK145" s="169">
        <f>ROUND(I145*H145,3)</f>
        <v>0</v>
      </c>
      <c r="BL145" s="14" t="s">
        <v>151</v>
      </c>
      <c r="BM145" s="167" t="s">
        <v>381</v>
      </c>
    </row>
    <row r="146" spans="1:65" s="2" customFormat="1" ht="33" customHeight="1">
      <c r="A146" s="29"/>
      <c r="B146" s="121"/>
      <c r="C146" s="156" t="s">
        <v>172</v>
      </c>
      <c r="D146" s="156" t="s">
        <v>147</v>
      </c>
      <c r="E146" s="157" t="s">
        <v>214</v>
      </c>
      <c r="F146" s="158" t="s">
        <v>215</v>
      </c>
      <c r="G146" s="159" t="s">
        <v>150</v>
      </c>
      <c r="H146" s="160">
        <v>226.67</v>
      </c>
      <c r="I146" s="161"/>
      <c r="J146" s="160">
        <f>ROUND(I146*H146,3)</f>
        <v>0</v>
      </c>
      <c r="K146" s="162"/>
      <c r="L146" s="30"/>
      <c r="M146" s="163" t="s">
        <v>1</v>
      </c>
      <c r="N146" s="164" t="s">
        <v>40</v>
      </c>
      <c r="O146" s="55"/>
      <c r="P146" s="165">
        <f>O146*H146</f>
        <v>0</v>
      </c>
      <c r="Q146" s="165">
        <v>0.37034</v>
      </c>
      <c r="R146" s="165">
        <f>Q146*H146</f>
        <v>83.944967800000001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151</v>
      </c>
      <c r="AT146" s="167" t="s">
        <v>147</v>
      </c>
      <c r="AU146" s="167" t="s">
        <v>123</v>
      </c>
      <c r="AY146" s="14" t="s">
        <v>145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123</v>
      </c>
      <c r="BK146" s="169">
        <f>ROUND(I146*H146,3)</f>
        <v>0</v>
      </c>
      <c r="BL146" s="14" t="s">
        <v>151</v>
      </c>
      <c r="BM146" s="167" t="s">
        <v>419</v>
      </c>
    </row>
    <row r="147" spans="1:65" s="2" customFormat="1" ht="21.75" customHeight="1">
      <c r="A147" s="29"/>
      <c r="B147" s="121"/>
      <c r="C147" s="156" t="s">
        <v>176</v>
      </c>
      <c r="D147" s="156" t="s">
        <v>147</v>
      </c>
      <c r="E147" s="157" t="s">
        <v>218</v>
      </c>
      <c r="F147" s="158" t="s">
        <v>219</v>
      </c>
      <c r="G147" s="159" t="s">
        <v>150</v>
      </c>
      <c r="H147" s="160">
        <v>226.67</v>
      </c>
      <c r="I147" s="161"/>
      <c r="J147" s="160">
        <f>ROUND(I147*H147,3)</f>
        <v>0</v>
      </c>
      <c r="K147" s="162"/>
      <c r="L147" s="30"/>
      <c r="M147" s="163" t="s">
        <v>1</v>
      </c>
      <c r="N147" s="164" t="s">
        <v>40</v>
      </c>
      <c r="O147" s="55"/>
      <c r="P147" s="165">
        <f>O147*H147</f>
        <v>0</v>
      </c>
      <c r="Q147" s="165">
        <v>3.0300000000000001E-3</v>
      </c>
      <c r="R147" s="165">
        <f>Q147*H147</f>
        <v>0.68681009999999998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151</v>
      </c>
      <c r="AT147" s="167" t="s">
        <v>147</v>
      </c>
      <c r="AU147" s="167" t="s">
        <v>123</v>
      </c>
      <c r="AY147" s="14" t="s">
        <v>145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123</v>
      </c>
      <c r="BK147" s="169">
        <f>ROUND(I147*H147,3)</f>
        <v>0</v>
      </c>
      <c r="BL147" s="14" t="s">
        <v>151</v>
      </c>
      <c r="BM147" s="167" t="s">
        <v>220</v>
      </c>
    </row>
    <row r="148" spans="1:65" s="2" customFormat="1" ht="33" customHeight="1">
      <c r="A148" s="29"/>
      <c r="B148" s="121"/>
      <c r="C148" s="156" t="s">
        <v>183</v>
      </c>
      <c r="D148" s="156" t="s">
        <v>147</v>
      </c>
      <c r="E148" s="157" t="s">
        <v>222</v>
      </c>
      <c r="F148" s="158" t="s">
        <v>223</v>
      </c>
      <c r="G148" s="159" t="s">
        <v>150</v>
      </c>
      <c r="H148" s="160">
        <v>226.67</v>
      </c>
      <c r="I148" s="161"/>
      <c r="J148" s="160">
        <f>ROUND(I148*H148,3)</f>
        <v>0</v>
      </c>
      <c r="K148" s="162"/>
      <c r="L148" s="30"/>
      <c r="M148" s="163" t="s">
        <v>1</v>
      </c>
      <c r="N148" s="164" t="s">
        <v>40</v>
      </c>
      <c r="O148" s="55"/>
      <c r="P148" s="165">
        <f>O148*H148</f>
        <v>0</v>
      </c>
      <c r="Q148" s="165">
        <v>0.15559000000000001</v>
      </c>
      <c r="R148" s="165">
        <f>Q148*H148</f>
        <v>35.2675853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151</v>
      </c>
      <c r="AT148" s="167" t="s">
        <v>147</v>
      </c>
      <c r="AU148" s="167" t="s">
        <v>123</v>
      </c>
      <c r="AY148" s="14" t="s">
        <v>145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123</v>
      </c>
      <c r="BK148" s="169">
        <f>ROUND(I148*H148,3)</f>
        <v>0</v>
      </c>
      <c r="BL148" s="14" t="s">
        <v>151</v>
      </c>
      <c r="BM148" s="167" t="s">
        <v>224</v>
      </c>
    </row>
    <row r="149" spans="1:65" s="12" customFormat="1" ht="22.75" customHeight="1">
      <c r="B149" s="143"/>
      <c r="D149" s="144" t="s">
        <v>73</v>
      </c>
      <c r="E149" s="154" t="s">
        <v>176</v>
      </c>
      <c r="F149" s="154" t="s">
        <v>225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SUM(P150:P164)</f>
        <v>0</v>
      </c>
      <c r="Q149" s="149"/>
      <c r="R149" s="150">
        <f>SUM(R150:R164)</f>
        <v>5.3114602899999994</v>
      </c>
      <c r="S149" s="149"/>
      <c r="T149" s="151">
        <f>SUM(T150:T164)</f>
        <v>0</v>
      </c>
      <c r="AR149" s="144" t="s">
        <v>82</v>
      </c>
      <c r="AT149" s="152" t="s">
        <v>73</v>
      </c>
      <c r="AU149" s="152" t="s">
        <v>82</v>
      </c>
      <c r="AY149" s="144" t="s">
        <v>145</v>
      </c>
      <c r="BK149" s="153">
        <f>SUM(BK150:BK164)</f>
        <v>0</v>
      </c>
    </row>
    <row r="150" spans="1:65" s="2" customFormat="1" ht="21.75" customHeight="1">
      <c r="A150" s="29"/>
      <c r="B150" s="121"/>
      <c r="C150" s="156" t="s">
        <v>187</v>
      </c>
      <c r="D150" s="156" t="s">
        <v>147</v>
      </c>
      <c r="E150" s="157" t="s">
        <v>227</v>
      </c>
      <c r="F150" s="158" t="s">
        <v>228</v>
      </c>
      <c r="G150" s="159" t="s">
        <v>229</v>
      </c>
      <c r="H150" s="160">
        <v>5</v>
      </c>
      <c r="I150" s="161"/>
      <c r="J150" s="160">
        <f t="shared" ref="J150:J164" si="5">ROUND(I150*H150,3)</f>
        <v>0</v>
      </c>
      <c r="K150" s="162"/>
      <c r="L150" s="30"/>
      <c r="M150" s="163" t="s">
        <v>1</v>
      </c>
      <c r="N150" s="164" t="s">
        <v>40</v>
      </c>
      <c r="O150" s="55"/>
      <c r="P150" s="165">
        <f t="shared" ref="P150:P164" si="6">O150*H150</f>
        <v>0</v>
      </c>
      <c r="Q150" s="165">
        <v>1.0000000000000001E-5</v>
      </c>
      <c r="R150" s="165">
        <f t="shared" ref="R150:R164" si="7">Q150*H150</f>
        <v>5.0000000000000002E-5</v>
      </c>
      <c r="S150" s="165">
        <v>0</v>
      </c>
      <c r="T150" s="166">
        <f t="shared" ref="T150:T164" si="8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151</v>
      </c>
      <c r="AT150" s="167" t="s">
        <v>147</v>
      </c>
      <c r="AU150" s="167" t="s">
        <v>123</v>
      </c>
      <c r="AY150" s="14" t="s">
        <v>145</v>
      </c>
      <c r="BE150" s="168">
        <f t="shared" ref="BE150:BE164" si="9">IF(N150="základná",J150,0)</f>
        <v>0</v>
      </c>
      <c r="BF150" s="168">
        <f t="shared" ref="BF150:BF164" si="10">IF(N150="znížená",J150,0)</f>
        <v>0</v>
      </c>
      <c r="BG150" s="168">
        <f t="shared" ref="BG150:BG164" si="11">IF(N150="zákl. prenesená",J150,0)</f>
        <v>0</v>
      </c>
      <c r="BH150" s="168">
        <f t="shared" ref="BH150:BH164" si="12">IF(N150="zníž. prenesená",J150,0)</f>
        <v>0</v>
      </c>
      <c r="BI150" s="168">
        <f t="shared" ref="BI150:BI164" si="13">IF(N150="nulová",J150,0)</f>
        <v>0</v>
      </c>
      <c r="BJ150" s="14" t="s">
        <v>123</v>
      </c>
      <c r="BK150" s="169">
        <f t="shared" ref="BK150:BK164" si="14">ROUND(I150*H150,3)</f>
        <v>0</v>
      </c>
      <c r="BL150" s="14" t="s">
        <v>151</v>
      </c>
      <c r="BM150" s="167" t="s">
        <v>420</v>
      </c>
    </row>
    <row r="151" spans="1:65" s="2" customFormat="1" ht="33" customHeight="1">
      <c r="A151" s="29"/>
      <c r="B151" s="121"/>
      <c r="C151" s="170" t="s">
        <v>191</v>
      </c>
      <c r="D151" s="170" t="s">
        <v>177</v>
      </c>
      <c r="E151" s="171" t="s">
        <v>231</v>
      </c>
      <c r="F151" s="172" t="s">
        <v>232</v>
      </c>
      <c r="G151" s="173" t="s">
        <v>202</v>
      </c>
      <c r="H151" s="174">
        <v>0.83499999999999996</v>
      </c>
      <c r="I151" s="175"/>
      <c r="J151" s="174">
        <f t="shared" si="5"/>
        <v>0</v>
      </c>
      <c r="K151" s="176"/>
      <c r="L151" s="177"/>
      <c r="M151" s="178" t="s">
        <v>1</v>
      </c>
      <c r="N151" s="179" t="s">
        <v>40</v>
      </c>
      <c r="O151" s="55"/>
      <c r="P151" s="165">
        <f t="shared" si="6"/>
        <v>0</v>
      </c>
      <c r="Q151" s="165">
        <v>7.7999999999999996E-3</v>
      </c>
      <c r="R151" s="165">
        <f t="shared" si="7"/>
        <v>6.5129999999999997E-3</v>
      </c>
      <c r="S151" s="165">
        <v>0</v>
      </c>
      <c r="T151" s="166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176</v>
      </c>
      <c r="AT151" s="167" t="s">
        <v>177</v>
      </c>
      <c r="AU151" s="167" t="s">
        <v>123</v>
      </c>
      <c r="AY151" s="14" t="s">
        <v>145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4" t="s">
        <v>123</v>
      </c>
      <c r="BK151" s="169">
        <f t="shared" si="14"/>
        <v>0</v>
      </c>
      <c r="BL151" s="14" t="s">
        <v>151</v>
      </c>
      <c r="BM151" s="167" t="s">
        <v>421</v>
      </c>
    </row>
    <row r="152" spans="1:65" s="2" customFormat="1" ht="21.75" customHeight="1">
      <c r="A152" s="29"/>
      <c r="B152" s="121"/>
      <c r="C152" s="156" t="s">
        <v>195</v>
      </c>
      <c r="D152" s="156" t="s">
        <v>147</v>
      </c>
      <c r="E152" s="157" t="s">
        <v>235</v>
      </c>
      <c r="F152" s="158" t="s">
        <v>236</v>
      </c>
      <c r="G152" s="159" t="s">
        <v>229</v>
      </c>
      <c r="H152" s="160">
        <v>101</v>
      </c>
      <c r="I152" s="161"/>
      <c r="J152" s="160">
        <f t="shared" si="5"/>
        <v>0</v>
      </c>
      <c r="K152" s="162"/>
      <c r="L152" s="30"/>
      <c r="M152" s="163" t="s">
        <v>1</v>
      </c>
      <c r="N152" s="164" t="s">
        <v>40</v>
      </c>
      <c r="O152" s="55"/>
      <c r="P152" s="165">
        <f t="shared" si="6"/>
        <v>0</v>
      </c>
      <c r="Q152" s="165">
        <v>2.0000000000000002E-5</v>
      </c>
      <c r="R152" s="165">
        <f t="shared" si="7"/>
        <v>2.0200000000000001E-3</v>
      </c>
      <c r="S152" s="165">
        <v>0</v>
      </c>
      <c r="T152" s="166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151</v>
      </c>
      <c r="AT152" s="167" t="s">
        <v>147</v>
      </c>
      <c r="AU152" s="167" t="s">
        <v>123</v>
      </c>
      <c r="AY152" s="14" t="s">
        <v>145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4" t="s">
        <v>123</v>
      </c>
      <c r="BK152" s="169">
        <f t="shared" si="14"/>
        <v>0</v>
      </c>
      <c r="BL152" s="14" t="s">
        <v>151</v>
      </c>
      <c r="BM152" s="167" t="s">
        <v>422</v>
      </c>
    </row>
    <row r="153" spans="1:65" s="2" customFormat="1" ht="33" customHeight="1">
      <c r="A153" s="29"/>
      <c r="B153" s="121"/>
      <c r="C153" s="170" t="s">
        <v>199</v>
      </c>
      <c r="D153" s="170" t="s">
        <v>177</v>
      </c>
      <c r="E153" s="171" t="s">
        <v>239</v>
      </c>
      <c r="F153" s="172" t="s">
        <v>240</v>
      </c>
      <c r="G153" s="173" t="s">
        <v>202</v>
      </c>
      <c r="H153" s="174">
        <v>16.867000000000001</v>
      </c>
      <c r="I153" s="175"/>
      <c r="J153" s="174">
        <f t="shared" si="5"/>
        <v>0</v>
      </c>
      <c r="K153" s="176"/>
      <c r="L153" s="177"/>
      <c r="M153" s="178" t="s">
        <v>1</v>
      </c>
      <c r="N153" s="179" t="s">
        <v>40</v>
      </c>
      <c r="O153" s="55"/>
      <c r="P153" s="165">
        <f t="shared" si="6"/>
        <v>0</v>
      </c>
      <c r="Q153" s="165">
        <v>3.1399999999999997E-2</v>
      </c>
      <c r="R153" s="165">
        <f t="shared" si="7"/>
        <v>0.52962379999999998</v>
      </c>
      <c r="S153" s="165">
        <v>0</v>
      </c>
      <c r="T153" s="166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176</v>
      </c>
      <c r="AT153" s="167" t="s">
        <v>177</v>
      </c>
      <c r="AU153" s="167" t="s">
        <v>123</v>
      </c>
      <c r="AY153" s="14" t="s">
        <v>145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4" t="s">
        <v>123</v>
      </c>
      <c r="BK153" s="169">
        <f t="shared" si="14"/>
        <v>0</v>
      </c>
      <c r="BL153" s="14" t="s">
        <v>151</v>
      </c>
      <c r="BM153" s="167" t="s">
        <v>423</v>
      </c>
    </row>
    <row r="154" spans="1:65" s="2" customFormat="1" ht="21.75" customHeight="1">
      <c r="A154" s="29"/>
      <c r="B154" s="121"/>
      <c r="C154" s="156" t="s">
        <v>204</v>
      </c>
      <c r="D154" s="156" t="s">
        <v>147</v>
      </c>
      <c r="E154" s="157" t="s">
        <v>243</v>
      </c>
      <c r="F154" s="158" t="s">
        <v>244</v>
      </c>
      <c r="G154" s="159" t="s">
        <v>202</v>
      </c>
      <c r="H154" s="160">
        <v>5</v>
      </c>
      <c r="I154" s="161"/>
      <c r="J154" s="160">
        <f t="shared" si="5"/>
        <v>0</v>
      </c>
      <c r="K154" s="162"/>
      <c r="L154" s="30"/>
      <c r="M154" s="163" t="s">
        <v>1</v>
      </c>
      <c r="N154" s="164" t="s">
        <v>40</v>
      </c>
      <c r="O154" s="55"/>
      <c r="P154" s="165">
        <f t="shared" si="6"/>
        <v>0</v>
      </c>
      <c r="Q154" s="165">
        <v>5.0000000000000002E-5</v>
      </c>
      <c r="R154" s="165">
        <f t="shared" si="7"/>
        <v>2.5000000000000001E-4</v>
      </c>
      <c r="S154" s="165">
        <v>0</v>
      </c>
      <c r="T154" s="166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151</v>
      </c>
      <c r="AT154" s="167" t="s">
        <v>147</v>
      </c>
      <c r="AU154" s="167" t="s">
        <v>123</v>
      </c>
      <c r="AY154" s="14" t="s">
        <v>145</v>
      </c>
      <c r="BE154" s="168">
        <f t="shared" si="9"/>
        <v>0</v>
      </c>
      <c r="BF154" s="168">
        <f t="shared" si="10"/>
        <v>0</v>
      </c>
      <c r="BG154" s="168">
        <f t="shared" si="11"/>
        <v>0</v>
      </c>
      <c r="BH154" s="168">
        <f t="shared" si="12"/>
        <v>0</v>
      </c>
      <c r="BI154" s="168">
        <f t="shared" si="13"/>
        <v>0</v>
      </c>
      <c r="BJ154" s="14" t="s">
        <v>123</v>
      </c>
      <c r="BK154" s="169">
        <f t="shared" si="14"/>
        <v>0</v>
      </c>
      <c r="BL154" s="14" t="s">
        <v>151</v>
      </c>
      <c r="BM154" s="167" t="s">
        <v>424</v>
      </c>
    </row>
    <row r="155" spans="1:65" s="2" customFormat="1" ht="21.75" customHeight="1">
      <c r="A155" s="29"/>
      <c r="B155" s="121"/>
      <c r="C155" s="170" t="s">
        <v>209</v>
      </c>
      <c r="D155" s="170" t="s">
        <v>177</v>
      </c>
      <c r="E155" s="171" t="s">
        <v>247</v>
      </c>
      <c r="F155" s="172" t="s">
        <v>248</v>
      </c>
      <c r="G155" s="173" t="s">
        <v>202</v>
      </c>
      <c r="H155" s="174">
        <v>5</v>
      </c>
      <c r="I155" s="175"/>
      <c r="J155" s="174">
        <f t="shared" si="5"/>
        <v>0</v>
      </c>
      <c r="K155" s="176"/>
      <c r="L155" s="177"/>
      <c r="M155" s="178" t="s">
        <v>1</v>
      </c>
      <c r="N155" s="179" t="s">
        <v>40</v>
      </c>
      <c r="O155" s="55"/>
      <c r="P155" s="165">
        <f t="shared" si="6"/>
        <v>0</v>
      </c>
      <c r="Q155" s="165">
        <v>7.1000000000000002E-4</v>
      </c>
      <c r="R155" s="165">
        <f t="shared" si="7"/>
        <v>3.5500000000000002E-3</v>
      </c>
      <c r="S155" s="165">
        <v>0</v>
      </c>
      <c r="T155" s="166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176</v>
      </c>
      <c r="AT155" s="167" t="s">
        <v>177</v>
      </c>
      <c r="AU155" s="167" t="s">
        <v>123</v>
      </c>
      <c r="AY155" s="14" t="s">
        <v>145</v>
      </c>
      <c r="BE155" s="168">
        <f t="shared" si="9"/>
        <v>0</v>
      </c>
      <c r="BF155" s="168">
        <f t="shared" si="10"/>
        <v>0</v>
      </c>
      <c r="BG155" s="168">
        <f t="shared" si="11"/>
        <v>0</v>
      </c>
      <c r="BH155" s="168">
        <f t="shared" si="12"/>
        <v>0</v>
      </c>
      <c r="BI155" s="168">
        <f t="shared" si="13"/>
        <v>0</v>
      </c>
      <c r="BJ155" s="14" t="s">
        <v>123</v>
      </c>
      <c r="BK155" s="169">
        <f t="shared" si="14"/>
        <v>0</v>
      </c>
      <c r="BL155" s="14" t="s">
        <v>151</v>
      </c>
      <c r="BM155" s="167" t="s">
        <v>425</v>
      </c>
    </row>
    <row r="156" spans="1:65" s="2" customFormat="1" ht="21.75" customHeight="1">
      <c r="A156" s="29"/>
      <c r="B156" s="121"/>
      <c r="C156" s="156" t="s">
        <v>213</v>
      </c>
      <c r="D156" s="156" t="s">
        <v>147</v>
      </c>
      <c r="E156" s="157" t="s">
        <v>251</v>
      </c>
      <c r="F156" s="158" t="s">
        <v>252</v>
      </c>
      <c r="G156" s="159" t="s">
        <v>202</v>
      </c>
      <c r="H156" s="160">
        <v>5</v>
      </c>
      <c r="I156" s="161"/>
      <c r="J156" s="160">
        <f t="shared" si="5"/>
        <v>0</v>
      </c>
      <c r="K156" s="162"/>
      <c r="L156" s="30"/>
      <c r="M156" s="163" t="s">
        <v>1</v>
      </c>
      <c r="N156" s="164" t="s">
        <v>40</v>
      </c>
      <c r="O156" s="55"/>
      <c r="P156" s="165">
        <f t="shared" si="6"/>
        <v>0</v>
      </c>
      <c r="Q156" s="165">
        <v>1E-4</v>
      </c>
      <c r="R156" s="165">
        <f t="shared" si="7"/>
        <v>5.0000000000000001E-4</v>
      </c>
      <c r="S156" s="165">
        <v>0</v>
      </c>
      <c r="T156" s="166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151</v>
      </c>
      <c r="AT156" s="167" t="s">
        <v>147</v>
      </c>
      <c r="AU156" s="167" t="s">
        <v>123</v>
      </c>
      <c r="AY156" s="14" t="s">
        <v>145</v>
      </c>
      <c r="BE156" s="168">
        <f t="shared" si="9"/>
        <v>0</v>
      </c>
      <c r="BF156" s="168">
        <f t="shared" si="10"/>
        <v>0</v>
      </c>
      <c r="BG156" s="168">
        <f t="shared" si="11"/>
        <v>0</v>
      </c>
      <c r="BH156" s="168">
        <f t="shared" si="12"/>
        <v>0</v>
      </c>
      <c r="BI156" s="168">
        <f t="shared" si="13"/>
        <v>0</v>
      </c>
      <c r="BJ156" s="14" t="s">
        <v>123</v>
      </c>
      <c r="BK156" s="169">
        <f t="shared" si="14"/>
        <v>0</v>
      </c>
      <c r="BL156" s="14" t="s">
        <v>151</v>
      </c>
      <c r="BM156" s="167" t="s">
        <v>426</v>
      </c>
    </row>
    <row r="157" spans="1:65" s="2" customFormat="1" ht="21.75" customHeight="1">
      <c r="A157" s="29"/>
      <c r="B157" s="121"/>
      <c r="C157" s="170" t="s">
        <v>217</v>
      </c>
      <c r="D157" s="170" t="s">
        <v>177</v>
      </c>
      <c r="E157" s="171" t="s">
        <v>255</v>
      </c>
      <c r="F157" s="172" t="s">
        <v>256</v>
      </c>
      <c r="G157" s="173" t="s">
        <v>202</v>
      </c>
      <c r="H157" s="174">
        <v>5</v>
      </c>
      <c r="I157" s="175"/>
      <c r="J157" s="174">
        <f t="shared" si="5"/>
        <v>0</v>
      </c>
      <c r="K157" s="176"/>
      <c r="L157" s="177"/>
      <c r="M157" s="178" t="s">
        <v>1</v>
      </c>
      <c r="N157" s="179" t="s">
        <v>40</v>
      </c>
      <c r="O157" s="55"/>
      <c r="P157" s="165">
        <f t="shared" si="6"/>
        <v>0</v>
      </c>
      <c r="Q157" s="165">
        <v>4.5999999999999999E-3</v>
      </c>
      <c r="R157" s="165">
        <f t="shared" si="7"/>
        <v>2.3E-2</v>
      </c>
      <c r="S157" s="165">
        <v>0</v>
      </c>
      <c r="T157" s="166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176</v>
      </c>
      <c r="AT157" s="167" t="s">
        <v>177</v>
      </c>
      <c r="AU157" s="167" t="s">
        <v>123</v>
      </c>
      <c r="AY157" s="14" t="s">
        <v>145</v>
      </c>
      <c r="BE157" s="168">
        <f t="shared" si="9"/>
        <v>0</v>
      </c>
      <c r="BF157" s="168">
        <f t="shared" si="10"/>
        <v>0</v>
      </c>
      <c r="BG157" s="168">
        <f t="shared" si="11"/>
        <v>0</v>
      </c>
      <c r="BH157" s="168">
        <f t="shared" si="12"/>
        <v>0</v>
      </c>
      <c r="BI157" s="168">
        <f t="shared" si="13"/>
        <v>0</v>
      </c>
      <c r="BJ157" s="14" t="s">
        <v>123</v>
      </c>
      <c r="BK157" s="169">
        <f t="shared" si="14"/>
        <v>0</v>
      </c>
      <c r="BL157" s="14" t="s">
        <v>151</v>
      </c>
      <c r="BM157" s="167" t="s">
        <v>427</v>
      </c>
    </row>
    <row r="158" spans="1:65" s="2" customFormat="1" ht="21.75" customHeight="1">
      <c r="A158" s="29"/>
      <c r="B158" s="121"/>
      <c r="C158" s="156" t="s">
        <v>221</v>
      </c>
      <c r="D158" s="156" t="s">
        <v>147</v>
      </c>
      <c r="E158" s="157" t="s">
        <v>259</v>
      </c>
      <c r="F158" s="158" t="s">
        <v>260</v>
      </c>
      <c r="G158" s="159" t="s">
        <v>202</v>
      </c>
      <c r="H158" s="160">
        <v>5</v>
      </c>
      <c r="I158" s="161"/>
      <c r="J158" s="160">
        <f t="shared" si="5"/>
        <v>0</v>
      </c>
      <c r="K158" s="162"/>
      <c r="L158" s="30"/>
      <c r="M158" s="163" t="s">
        <v>1</v>
      </c>
      <c r="N158" s="164" t="s">
        <v>40</v>
      </c>
      <c r="O158" s="55"/>
      <c r="P158" s="165">
        <f t="shared" si="6"/>
        <v>0</v>
      </c>
      <c r="Q158" s="165">
        <v>1E-4</v>
      </c>
      <c r="R158" s="165">
        <f t="shared" si="7"/>
        <v>5.0000000000000001E-4</v>
      </c>
      <c r="S158" s="165">
        <v>0</v>
      </c>
      <c r="T158" s="166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151</v>
      </c>
      <c r="AT158" s="167" t="s">
        <v>147</v>
      </c>
      <c r="AU158" s="167" t="s">
        <v>123</v>
      </c>
      <c r="AY158" s="14" t="s">
        <v>145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4" t="s">
        <v>123</v>
      </c>
      <c r="BK158" s="169">
        <f t="shared" si="14"/>
        <v>0</v>
      </c>
      <c r="BL158" s="14" t="s">
        <v>151</v>
      </c>
      <c r="BM158" s="167" t="s">
        <v>428</v>
      </c>
    </row>
    <row r="159" spans="1:65" s="2" customFormat="1" ht="33" customHeight="1">
      <c r="A159" s="29"/>
      <c r="B159" s="121"/>
      <c r="C159" s="170" t="s">
        <v>226</v>
      </c>
      <c r="D159" s="170" t="s">
        <v>177</v>
      </c>
      <c r="E159" s="171" t="s">
        <v>263</v>
      </c>
      <c r="F159" s="172" t="s">
        <v>264</v>
      </c>
      <c r="G159" s="173" t="s">
        <v>202</v>
      </c>
      <c r="H159" s="174">
        <v>4.9999999999999902</v>
      </c>
      <c r="I159" s="175"/>
      <c r="J159" s="174">
        <f t="shared" si="5"/>
        <v>0</v>
      </c>
      <c r="K159" s="176"/>
      <c r="L159" s="177"/>
      <c r="M159" s="178" t="s">
        <v>1</v>
      </c>
      <c r="N159" s="179" t="s">
        <v>40</v>
      </c>
      <c r="O159" s="55"/>
      <c r="P159" s="165">
        <f t="shared" si="6"/>
        <v>0</v>
      </c>
      <c r="Q159" s="165">
        <v>4.6600000000000001E-3</v>
      </c>
      <c r="R159" s="165">
        <f t="shared" si="7"/>
        <v>2.3299999999999956E-2</v>
      </c>
      <c r="S159" s="165">
        <v>0</v>
      </c>
      <c r="T159" s="166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176</v>
      </c>
      <c r="AT159" s="167" t="s">
        <v>177</v>
      </c>
      <c r="AU159" s="167" t="s">
        <v>123</v>
      </c>
      <c r="AY159" s="14" t="s">
        <v>145</v>
      </c>
      <c r="BE159" s="168">
        <f t="shared" si="9"/>
        <v>0</v>
      </c>
      <c r="BF159" s="168">
        <f t="shared" si="10"/>
        <v>0</v>
      </c>
      <c r="BG159" s="168">
        <f t="shared" si="11"/>
        <v>0</v>
      </c>
      <c r="BH159" s="168">
        <f t="shared" si="12"/>
        <v>0</v>
      </c>
      <c r="BI159" s="168">
        <f t="shared" si="13"/>
        <v>0</v>
      </c>
      <c r="BJ159" s="14" t="s">
        <v>123</v>
      </c>
      <c r="BK159" s="169">
        <f t="shared" si="14"/>
        <v>0</v>
      </c>
      <c r="BL159" s="14" t="s">
        <v>151</v>
      </c>
      <c r="BM159" s="167" t="s">
        <v>429</v>
      </c>
    </row>
    <row r="160" spans="1:65" s="2" customFormat="1" ht="21.75" customHeight="1">
      <c r="A160" s="29"/>
      <c r="B160" s="121"/>
      <c r="C160" s="156" t="s">
        <v>7</v>
      </c>
      <c r="D160" s="156" t="s">
        <v>147</v>
      </c>
      <c r="E160" s="157" t="s">
        <v>267</v>
      </c>
      <c r="F160" s="158" t="s">
        <v>268</v>
      </c>
      <c r="G160" s="159" t="s">
        <v>202</v>
      </c>
      <c r="H160" s="160">
        <v>5</v>
      </c>
      <c r="I160" s="161"/>
      <c r="J160" s="160">
        <f t="shared" si="5"/>
        <v>0</v>
      </c>
      <c r="K160" s="162"/>
      <c r="L160" s="30"/>
      <c r="M160" s="163" t="s">
        <v>1</v>
      </c>
      <c r="N160" s="164" t="s">
        <v>40</v>
      </c>
      <c r="O160" s="55"/>
      <c r="P160" s="165">
        <f t="shared" si="6"/>
        <v>0</v>
      </c>
      <c r="Q160" s="165">
        <v>0.34308</v>
      </c>
      <c r="R160" s="165">
        <f t="shared" si="7"/>
        <v>1.7154</v>
      </c>
      <c r="S160" s="165">
        <v>0</v>
      </c>
      <c r="T160" s="166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151</v>
      </c>
      <c r="AT160" s="167" t="s">
        <v>147</v>
      </c>
      <c r="AU160" s="167" t="s">
        <v>123</v>
      </c>
      <c r="AY160" s="14" t="s">
        <v>145</v>
      </c>
      <c r="BE160" s="168">
        <f t="shared" si="9"/>
        <v>0</v>
      </c>
      <c r="BF160" s="168">
        <f t="shared" si="10"/>
        <v>0</v>
      </c>
      <c r="BG160" s="168">
        <f t="shared" si="11"/>
        <v>0</v>
      </c>
      <c r="BH160" s="168">
        <f t="shared" si="12"/>
        <v>0</v>
      </c>
      <c r="BI160" s="168">
        <f t="shared" si="13"/>
        <v>0</v>
      </c>
      <c r="BJ160" s="14" t="s">
        <v>123</v>
      </c>
      <c r="BK160" s="169">
        <f t="shared" si="14"/>
        <v>0</v>
      </c>
      <c r="BL160" s="14" t="s">
        <v>151</v>
      </c>
      <c r="BM160" s="167" t="s">
        <v>430</v>
      </c>
    </row>
    <row r="161" spans="1:65" s="2" customFormat="1" ht="33" customHeight="1">
      <c r="A161" s="29"/>
      <c r="B161" s="121"/>
      <c r="C161" s="170" t="s">
        <v>234</v>
      </c>
      <c r="D161" s="170" t="s">
        <v>177</v>
      </c>
      <c r="E161" s="171" t="s">
        <v>271</v>
      </c>
      <c r="F161" s="172" t="s">
        <v>272</v>
      </c>
      <c r="G161" s="173" t="s">
        <v>202</v>
      </c>
      <c r="H161" s="174">
        <v>5.05</v>
      </c>
      <c r="I161" s="175"/>
      <c r="J161" s="174">
        <f t="shared" si="5"/>
        <v>0</v>
      </c>
      <c r="K161" s="176"/>
      <c r="L161" s="177"/>
      <c r="M161" s="178" t="s">
        <v>1</v>
      </c>
      <c r="N161" s="179" t="s">
        <v>40</v>
      </c>
      <c r="O161" s="55"/>
      <c r="P161" s="165">
        <f t="shared" si="6"/>
        <v>0</v>
      </c>
      <c r="Q161" s="165">
        <v>0.10199999999999999</v>
      </c>
      <c r="R161" s="165">
        <f t="shared" si="7"/>
        <v>0.5151</v>
      </c>
      <c r="S161" s="165">
        <v>0</v>
      </c>
      <c r="T161" s="166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176</v>
      </c>
      <c r="AT161" s="167" t="s">
        <v>177</v>
      </c>
      <c r="AU161" s="167" t="s">
        <v>123</v>
      </c>
      <c r="AY161" s="14" t="s">
        <v>145</v>
      </c>
      <c r="BE161" s="168">
        <f t="shared" si="9"/>
        <v>0</v>
      </c>
      <c r="BF161" s="168">
        <f t="shared" si="10"/>
        <v>0</v>
      </c>
      <c r="BG161" s="168">
        <f t="shared" si="11"/>
        <v>0</v>
      </c>
      <c r="BH161" s="168">
        <f t="shared" si="12"/>
        <v>0</v>
      </c>
      <c r="BI161" s="168">
        <f t="shared" si="13"/>
        <v>0</v>
      </c>
      <c r="BJ161" s="14" t="s">
        <v>123</v>
      </c>
      <c r="BK161" s="169">
        <f t="shared" si="14"/>
        <v>0</v>
      </c>
      <c r="BL161" s="14" t="s">
        <v>151</v>
      </c>
      <c r="BM161" s="167" t="s">
        <v>431</v>
      </c>
    </row>
    <row r="162" spans="1:65" s="2" customFormat="1" ht="33" customHeight="1">
      <c r="A162" s="29"/>
      <c r="B162" s="121"/>
      <c r="C162" s="170" t="s">
        <v>238</v>
      </c>
      <c r="D162" s="170" t="s">
        <v>177</v>
      </c>
      <c r="E162" s="171" t="s">
        <v>275</v>
      </c>
      <c r="F162" s="172" t="s">
        <v>276</v>
      </c>
      <c r="G162" s="173" t="s">
        <v>202</v>
      </c>
      <c r="H162" s="174">
        <v>5.05</v>
      </c>
      <c r="I162" s="175"/>
      <c r="J162" s="174">
        <f t="shared" si="5"/>
        <v>0</v>
      </c>
      <c r="K162" s="176"/>
      <c r="L162" s="177"/>
      <c r="M162" s="178" t="s">
        <v>1</v>
      </c>
      <c r="N162" s="179" t="s">
        <v>40</v>
      </c>
      <c r="O162" s="55"/>
      <c r="P162" s="165">
        <f t="shared" si="6"/>
        <v>0</v>
      </c>
      <c r="Q162" s="165">
        <v>9.1999999999999998E-3</v>
      </c>
      <c r="R162" s="165">
        <f t="shared" si="7"/>
        <v>4.6459999999999994E-2</v>
      </c>
      <c r="S162" s="165">
        <v>0</v>
      </c>
      <c r="T162" s="166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176</v>
      </c>
      <c r="AT162" s="167" t="s">
        <v>177</v>
      </c>
      <c r="AU162" s="167" t="s">
        <v>123</v>
      </c>
      <c r="AY162" s="14" t="s">
        <v>145</v>
      </c>
      <c r="BE162" s="168">
        <f t="shared" si="9"/>
        <v>0</v>
      </c>
      <c r="BF162" s="168">
        <f t="shared" si="10"/>
        <v>0</v>
      </c>
      <c r="BG162" s="168">
        <f t="shared" si="11"/>
        <v>0</v>
      </c>
      <c r="BH162" s="168">
        <f t="shared" si="12"/>
        <v>0</v>
      </c>
      <c r="BI162" s="168">
        <f t="shared" si="13"/>
        <v>0</v>
      </c>
      <c r="BJ162" s="14" t="s">
        <v>123</v>
      </c>
      <c r="BK162" s="169">
        <f t="shared" si="14"/>
        <v>0</v>
      </c>
      <c r="BL162" s="14" t="s">
        <v>151</v>
      </c>
      <c r="BM162" s="167" t="s">
        <v>432</v>
      </c>
    </row>
    <row r="163" spans="1:65" s="2" customFormat="1" ht="21.75" customHeight="1">
      <c r="A163" s="29"/>
      <c r="B163" s="121"/>
      <c r="C163" s="170" t="s">
        <v>242</v>
      </c>
      <c r="D163" s="170" t="s">
        <v>177</v>
      </c>
      <c r="E163" s="171" t="s">
        <v>279</v>
      </c>
      <c r="F163" s="172" t="s">
        <v>280</v>
      </c>
      <c r="G163" s="173" t="s">
        <v>202</v>
      </c>
      <c r="H163" s="174">
        <v>5.05</v>
      </c>
      <c r="I163" s="175"/>
      <c r="J163" s="174">
        <f t="shared" si="5"/>
        <v>0</v>
      </c>
      <c r="K163" s="176"/>
      <c r="L163" s="177"/>
      <c r="M163" s="178" t="s">
        <v>1</v>
      </c>
      <c r="N163" s="179" t="s">
        <v>40</v>
      </c>
      <c r="O163" s="55"/>
      <c r="P163" s="165">
        <f t="shared" si="6"/>
        <v>0</v>
      </c>
      <c r="Q163" s="165">
        <v>3.6999999999999999E-4</v>
      </c>
      <c r="R163" s="165">
        <f t="shared" si="7"/>
        <v>1.8684999999999999E-3</v>
      </c>
      <c r="S163" s="165">
        <v>0</v>
      </c>
      <c r="T163" s="166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176</v>
      </c>
      <c r="AT163" s="167" t="s">
        <v>177</v>
      </c>
      <c r="AU163" s="167" t="s">
        <v>123</v>
      </c>
      <c r="AY163" s="14" t="s">
        <v>145</v>
      </c>
      <c r="BE163" s="168">
        <f t="shared" si="9"/>
        <v>0</v>
      </c>
      <c r="BF163" s="168">
        <f t="shared" si="10"/>
        <v>0</v>
      </c>
      <c r="BG163" s="168">
        <f t="shared" si="11"/>
        <v>0</v>
      </c>
      <c r="BH163" s="168">
        <f t="shared" si="12"/>
        <v>0</v>
      </c>
      <c r="BI163" s="168">
        <f t="shared" si="13"/>
        <v>0</v>
      </c>
      <c r="BJ163" s="14" t="s">
        <v>123</v>
      </c>
      <c r="BK163" s="169">
        <f t="shared" si="14"/>
        <v>0</v>
      </c>
      <c r="BL163" s="14" t="s">
        <v>151</v>
      </c>
      <c r="BM163" s="167" t="s">
        <v>433</v>
      </c>
    </row>
    <row r="164" spans="1:65" s="2" customFormat="1" ht="33" customHeight="1">
      <c r="A164" s="29"/>
      <c r="B164" s="121"/>
      <c r="C164" s="156" t="s">
        <v>246</v>
      </c>
      <c r="D164" s="156" t="s">
        <v>147</v>
      </c>
      <c r="E164" s="157" t="s">
        <v>283</v>
      </c>
      <c r="F164" s="158" t="s">
        <v>284</v>
      </c>
      <c r="G164" s="159" t="s">
        <v>155</v>
      </c>
      <c r="H164" s="160">
        <v>1.093</v>
      </c>
      <c r="I164" s="161"/>
      <c r="J164" s="160">
        <f t="shared" si="5"/>
        <v>0</v>
      </c>
      <c r="K164" s="162"/>
      <c r="L164" s="30"/>
      <c r="M164" s="163" t="s">
        <v>1</v>
      </c>
      <c r="N164" s="164" t="s">
        <v>40</v>
      </c>
      <c r="O164" s="55"/>
      <c r="P164" s="165">
        <f t="shared" si="6"/>
        <v>0</v>
      </c>
      <c r="Q164" s="165">
        <v>2.23543</v>
      </c>
      <c r="R164" s="165">
        <f t="shared" si="7"/>
        <v>2.4433249899999998</v>
      </c>
      <c r="S164" s="165">
        <v>0</v>
      </c>
      <c r="T164" s="166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151</v>
      </c>
      <c r="AT164" s="167" t="s">
        <v>147</v>
      </c>
      <c r="AU164" s="167" t="s">
        <v>123</v>
      </c>
      <c r="AY164" s="14" t="s">
        <v>145</v>
      </c>
      <c r="BE164" s="168">
        <f t="shared" si="9"/>
        <v>0</v>
      </c>
      <c r="BF164" s="168">
        <f t="shared" si="10"/>
        <v>0</v>
      </c>
      <c r="BG164" s="168">
        <f t="shared" si="11"/>
        <v>0</v>
      </c>
      <c r="BH164" s="168">
        <f t="shared" si="12"/>
        <v>0</v>
      </c>
      <c r="BI164" s="168">
        <f t="shared" si="13"/>
        <v>0</v>
      </c>
      <c r="BJ164" s="14" t="s">
        <v>123</v>
      </c>
      <c r="BK164" s="169">
        <f t="shared" si="14"/>
        <v>0</v>
      </c>
      <c r="BL164" s="14" t="s">
        <v>151</v>
      </c>
      <c r="BM164" s="167" t="s">
        <v>434</v>
      </c>
    </row>
    <row r="165" spans="1:65" s="12" customFormat="1" ht="22.75" customHeight="1">
      <c r="B165" s="143"/>
      <c r="D165" s="144" t="s">
        <v>73</v>
      </c>
      <c r="E165" s="154" t="s">
        <v>183</v>
      </c>
      <c r="F165" s="154" t="s">
        <v>286</v>
      </c>
      <c r="I165" s="146"/>
      <c r="J165" s="155">
        <f>BK165</f>
        <v>0</v>
      </c>
      <c r="L165" s="143"/>
      <c r="M165" s="148"/>
      <c r="N165" s="149"/>
      <c r="O165" s="149"/>
      <c r="P165" s="150">
        <f>SUM(P166:P175)</f>
        <v>0</v>
      </c>
      <c r="Q165" s="149"/>
      <c r="R165" s="150">
        <f>SUM(R166:R175)</f>
        <v>167.62570219999998</v>
      </c>
      <c r="S165" s="149"/>
      <c r="T165" s="151">
        <f>SUM(T166:T175)</f>
        <v>2.2589999999999999</v>
      </c>
      <c r="AR165" s="144" t="s">
        <v>82</v>
      </c>
      <c r="AT165" s="152" t="s">
        <v>73</v>
      </c>
      <c r="AU165" s="152" t="s">
        <v>82</v>
      </c>
      <c r="AY165" s="144" t="s">
        <v>145</v>
      </c>
      <c r="BK165" s="153">
        <f>SUM(BK166:BK175)</f>
        <v>0</v>
      </c>
    </row>
    <row r="166" spans="1:65" s="2" customFormat="1" ht="33" customHeight="1">
      <c r="A166" s="29"/>
      <c r="B166" s="121"/>
      <c r="C166" s="156" t="s">
        <v>250</v>
      </c>
      <c r="D166" s="156" t="s">
        <v>147</v>
      </c>
      <c r="E166" s="157" t="s">
        <v>288</v>
      </c>
      <c r="F166" s="158" t="s">
        <v>289</v>
      </c>
      <c r="G166" s="159" t="s">
        <v>229</v>
      </c>
      <c r="H166" s="160">
        <v>236</v>
      </c>
      <c r="I166" s="161"/>
      <c r="J166" s="160">
        <f t="shared" ref="J166:J175" si="15">ROUND(I166*H166,3)</f>
        <v>0</v>
      </c>
      <c r="K166" s="162"/>
      <c r="L166" s="30"/>
      <c r="M166" s="163" t="s">
        <v>1</v>
      </c>
      <c r="N166" s="164" t="s">
        <v>40</v>
      </c>
      <c r="O166" s="55"/>
      <c r="P166" s="165">
        <f t="shared" ref="P166:P175" si="16">O166*H166</f>
        <v>0</v>
      </c>
      <c r="Q166" s="165">
        <v>0.16556000000000001</v>
      </c>
      <c r="R166" s="165">
        <f t="shared" ref="R166:R175" si="17">Q166*H166</f>
        <v>39.072160000000004</v>
      </c>
      <c r="S166" s="165">
        <v>0</v>
      </c>
      <c r="T166" s="166">
        <f t="shared" ref="T166:T175" si="18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151</v>
      </c>
      <c r="AT166" s="167" t="s">
        <v>147</v>
      </c>
      <c r="AU166" s="167" t="s">
        <v>123</v>
      </c>
      <c r="AY166" s="14" t="s">
        <v>145</v>
      </c>
      <c r="BE166" s="168">
        <f t="shared" ref="BE166:BE175" si="19">IF(N166="základná",J166,0)</f>
        <v>0</v>
      </c>
      <c r="BF166" s="168">
        <f t="shared" ref="BF166:BF175" si="20">IF(N166="znížená",J166,0)</f>
        <v>0</v>
      </c>
      <c r="BG166" s="168">
        <f t="shared" ref="BG166:BG175" si="21">IF(N166="zákl. prenesená",J166,0)</f>
        <v>0</v>
      </c>
      <c r="BH166" s="168">
        <f t="shared" ref="BH166:BH175" si="22">IF(N166="zníž. prenesená",J166,0)</f>
        <v>0</v>
      </c>
      <c r="BI166" s="168">
        <f t="shared" ref="BI166:BI175" si="23">IF(N166="nulová",J166,0)</f>
        <v>0</v>
      </c>
      <c r="BJ166" s="14" t="s">
        <v>123</v>
      </c>
      <c r="BK166" s="169">
        <f t="shared" ref="BK166:BK175" si="24">ROUND(I166*H166,3)</f>
        <v>0</v>
      </c>
      <c r="BL166" s="14" t="s">
        <v>151</v>
      </c>
      <c r="BM166" s="167" t="s">
        <v>290</v>
      </c>
    </row>
    <row r="167" spans="1:65" s="2" customFormat="1" ht="16.5" customHeight="1">
      <c r="A167" s="29"/>
      <c r="B167" s="121"/>
      <c r="C167" s="170" t="s">
        <v>254</v>
      </c>
      <c r="D167" s="170" t="s">
        <v>177</v>
      </c>
      <c r="E167" s="171" t="s">
        <v>296</v>
      </c>
      <c r="F167" s="172" t="s">
        <v>297</v>
      </c>
      <c r="G167" s="173" t="s">
        <v>202</v>
      </c>
      <c r="H167" s="174">
        <v>3</v>
      </c>
      <c r="I167" s="175"/>
      <c r="J167" s="174">
        <f t="shared" si="15"/>
        <v>0</v>
      </c>
      <c r="K167" s="176"/>
      <c r="L167" s="177"/>
      <c r="M167" s="178" t="s">
        <v>1</v>
      </c>
      <c r="N167" s="179" t="s">
        <v>40</v>
      </c>
      <c r="O167" s="55"/>
      <c r="P167" s="165">
        <f t="shared" si="16"/>
        <v>0</v>
      </c>
      <c r="Q167" s="165">
        <v>6.5000000000000002E-2</v>
      </c>
      <c r="R167" s="165">
        <f t="shared" si="17"/>
        <v>0.19500000000000001</v>
      </c>
      <c r="S167" s="165">
        <v>0</v>
      </c>
      <c r="T167" s="166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176</v>
      </c>
      <c r="AT167" s="167" t="s">
        <v>177</v>
      </c>
      <c r="AU167" s="167" t="s">
        <v>123</v>
      </c>
      <c r="AY167" s="14" t="s">
        <v>145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4" t="s">
        <v>123</v>
      </c>
      <c r="BK167" s="169">
        <f t="shared" si="24"/>
        <v>0</v>
      </c>
      <c r="BL167" s="14" t="s">
        <v>151</v>
      </c>
      <c r="BM167" s="167" t="s">
        <v>298</v>
      </c>
    </row>
    <row r="168" spans="1:65" s="2" customFormat="1" ht="16.5" customHeight="1">
      <c r="A168" s="29"/>
      <c r="B168" s="121"/>
      <c r="C168" s="170" t="s">
        <v>258</v>
      </c>
      <c r="D168" s="170" t="s">
        <v>177</v>
      </c>
      <c r="E168" s="171" t="s">
        <v>292</v>
      </c>
      <c r="F168" s="172" t="s">
        <v>293</v>
      </c>
      <c r="G168" s="173" t="s">
        <v>202</v>
      </c>
      <c r="H168" s="174">
        <v>233</v>
      </c>
      <c r="I168" s="175"/>
      <c r="J168" s="174">
        <f t="shared" si="15"/>
        <v>0</v>
      </c>
      <c r="K168" s="176"/>
      <c r="L168" s="177"/>
      <c r="M168" s="178" t="s">
        <v>1</v>
      </c>
      <c r="N168" s="179" t="s">
        <v>40</v>
      </c>
      <c r="O168" s="55"/>
      <c r="P168" s="165">
        <f t="shared" si="16"/>
        <v>0</v>
      </c>
      <c r="Q168" s="165">
        <v>8.1000000000000003E-2</v>
      </c>
      <c r="R168" s="165">
        <f t="shared" si="17"/>
        <v>18.873000000000001</v>
      </c>
      <c r="S168" s="165">
        <v>0</v>
      </c>
      <c r="T168" s="166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176</v>
      </c>
      <c r="AT168" s="167" t="s">
        <v>177</v>
      </c>
      <c r="AU168" s="167" t="s">
        <v>123</v>
      </c>
      <c r="AY168" s="14" t="s">
        <v>145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4" t="s">
        <v>123</v>
      </c>
      <c r="BK168" s="169">
        <f t="shared" si="24"/>
        <v>0</v>
      </c>
      <c r="BL168" s="14" t="s">
        <v>151</v>
      </c>
      <c r="BM168" s="167" t="s">
        <v>435</v>
      </c>
    </row>
    <row r="169" spans="1:65" s="2" customFormat="1" ht="21.75" customHeight="1">
      <c r="A169" s="29"/>
      <c r="B169" s="121"/>
      <c r="C169" s="156" t="s">
        <v>266</v>
      </c>
      <c r="D169" s="156" t="s">
        <v>147</v>
      </c>
      <c r="E169" s="157" t="s">
        <v>300</v>
      </c>
      <c r="F169" s="158" t="s">
        <v>301</v>
      </c>
      <c r="G169" s="159" t="s">
        <v>155</v>
      </c>
      <c r="H169" s="160">
        <v>40.94</v>
      </c>
      <c r="I169" s="161"/>
      <c r="J169" s="160">
        <f t="shared" si="15"/>
        <v>0</v>
      </c>
      <c r="K169" s="162"/>
      <c r="L169" s="30"/>
      <c r="M169" s="163" t="s">
        <v>1</v>
      </c>
      <c r="N169" s="164" t="s">
        <v>40</v>
      </c>
      <c r="O169" s="55"/>
      <c r="P169" s="165">
        <f t="shared" si="16"/>
        <v>0</v>
      </c>
      <c r="Q169" s="165">
        <v>2.2151299999999998</v>
      </c>
      <c r="R169" s="165">
        <f t="shared" si="17"/>
        <v>90.687422199999986</v>
      </c>
      <c r="S169" s="165">
        <v>0</v>
      </c>
      <c r="T169" s="166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151</v>
      </c>
      <c r="AT169" s="167" t="s">
        <v>147</v>
      </c>
      <c r="AU169" s="167" t="s">
        <v>123</v>
      </c>
      <c r="AY169" s="14" t="s">
        <v>145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4" t="s">
        <v>123</v>
      </c>
      <c r="BK169" s="169">
        <f t="shared" si="24"/>
        <v>0</v>
      </c>
      <c r="BL169" s="14" t="s">
        <v>151</v>
      </c>
      <c r="BM169" s="167" t="s">
        <v>401</v>
      </c>
    </row>
    <row r="170" spans="1:65" s="2" customFormat="1" ht="21.75" customHeight="1">
      <c r="A170" s="29"/>
      <c r="B170" s="121"/>
      <c r="C170" s="156" t="s">
        <v>270</v>
      </c>
      <c r="D170" s="156" t="s">
        <v>147</v>
      </c>
      <c r="E170" s="157" t="s">
        <v>304</v>
      </c>
      <c r="F170" s="158" t="s">
        <v>305</v>
      </c>
      <c r="G170" s="159" t="s">
        <v>229</v>
      </c>
      <c r="H170" s="160">
        <v>101</v>
      </c>
      <c r="I170" s="161"/>
      <c r="J170" s="160">
        <f t="shared" si="15"/>
        <v>0</v>
      </c>
      <c r="K170" s="162"/>
      <c r="L170" s="30"/>
      <c r="M170" s="163" t="s">
        <v>1</v>
      </c>
      <c r="N170" s="164" t="s">
        <v>40</v>
      </c>
      <c r="O170" s="55"/>
      <c r="P170" s="165">
        <f t="shared" si="16"/>
        <v>0</v>
      </c>
      <c r="Q170" s="165">
        <v>0.11812</v>
      </c>
      <c r="R170" s="165">
        <f t="shared" si="17"/>
        <v>11.930120000000001</v>
      </c>
      <c r="S170" s="165">
        <v>0</v>
      </c>
      <c r="T170" s="166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151</v>
      </c>
      <c r="AT170" s="167" t="s">
        <v>147</v>
      </c>
      <c r="AU170" s="167" t="s">
        <v>123</v>
      </c>
      <c r="AY170" s="14" t="s">
        <v>145</v>
      </c>
      <c r="BE170" s="168">
        <f t="shared" si="19"/>
        <v>0</v>
      </c>
      <c r="BF170" s="168">
        <f t="shared" si="20"/>
        <v>0</v>
      </c>
      <c r="BG170" s="168">
        <f t="shared" si="21"/>
        <v>0</v>
      </c>
      <c r="BH170" s="168">
        <f t="shared" si="22"/>
        <v>0</v>
      </c>
      <c r="BI170" s="168">
        <f t="shared" si="23"/>
        <v>0</v>
      </c>
      <c r="BJ170" s="14" t="s">
        <v>123</v>
      </c>
      <c r="BK170" s="169">
        <f t="shared" si="24"/>
        <v>0</v>
      </c>
      <c r="BL170" s="14" t="s">
        <v>151</v>
      </c>
      <c r="BM170" s="167" t="s">
        <v>436</v>
      </c>
    </row>
    <row r="171" spans="1:65" s="2" customFormat="1" ht="16.5" customHeight="1">
      <c r="A171" s="29"/>
      <c r="B171" s="121"/>
      <c r="C171" s="170" t="s">
        <v>274</v>
      </c>
      <c r="D171" s="170" t="s">
        <v>177</v>
      </c>
      <c r="E171" s="171" t="s">
        <v>308</v>
      </c>
      <c r="F171" s="172" t="s">
        <v>309</v>
      </c>
      <c r="G171" s="173" t="s">
        <v>202</v>
      </c>
      <c r="H171" s="174">
        <v>202</v>
      </c>
      <c r="I171" s="175"/>
      <c r="J171" s="174">
        <f t="shared" si="15"/>
        <v>0</v>
      </c>
      <c r="K171" s="176"/>
      <c r="L171" s="177"/>
      <c r="M171" s="178" t="s">
        <v>1</v>
      </c>
      <c r="N171" s="179" t="s">
        <v>40</v>
      </c>
      <c r="O171" s="55"/>
      <c r="P171" s="165">
        <f t="shared" si="16"/>
        <v>0</v>
      </c>
      <c r="Q171" s="165">
        <v>3.4000000000000002E-2</v>
      </c>
      <c r="R171" s="165">
        <f t="shared" si="17"/>
        <v>6.8680000000000003</v>
      </c>
      <c r="S171" s="165">
        <v>0</v>
      </c>
      <c r="T171" s="166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176</v>
      </c>
      <c r="AT171" s="167" t="s">
        <v>177</v>
      </c>
      <c r="AU171" s="167" t="s">
        <v>123</v>
      </c>
      <c r="AY171" s="14" t="s">
        <v>145</v>
      </c>
      <c r="BE171" s="168">
        <f t="shared" si="19"/>
        <v>0</v>
      </c>
      <c r="BF171" s="168">
        <f t="shared" si="20"/>
        <v>0</v>
      </c>
      <c r="BG171" s="168">
        <f t="shared" si="21"/>
        <v>0</v>
      </c>
      <c r="BH171" s="168">
        <f t="shared" si="22"/>
        <v>0</v>
      </c>
      <c r="BI171" s="168">
        <f t="shared" si="23"/>
        <v>0</v>
      </c>
      <c r="BJ171" s="14" t="s">
        <v>123</v>
      </c>
      <c r="BK171" s="169">
        <f t="shared" si="24"/>
        <v>0</v>
      </c>
      <c r="BL171" s="14" t="s">
        <v>151</v>
      </c>
      <c r="BM171" s="167" t="s">
        <v>437</v>
      </c>
    </row>
    <row r="172" spans="1:65" s="2" customFormat="1" ht="21.75" customHeight="1">
      <c r="A172" s="29"/>
      <c r="B172" s="121"/>
      <c r="C172" s="156" t="s">
        <v>278</v>
      </c>
      <c r="D172" s="156" t="s">
        <v>147</v>
      </c>
      <c r="E172" s="157" t="s">
        <v>312</v>
      </c>
      <c r="F172" s="158" t="s">
        <v>313</v>
      </c>
      <c r="G172" s="159" t="s">
        <v>229</v>
      </c>
      <c r="H172" s="160">
        <v>3</v>
      </c>
      <c r="I172" s="161"/>
      <c r="J172" s="160">
        <f t="shared" si="15"/>
        <v>0</v>
      </c>
      <c r="K172" s="162"/>
      <c r="L172" s="30"/>
      <c r="M172" s="163" t="s">
        <v>1</v>
      </c>
      <c r="N172" s="164" t="s">
        <v>40</v>
      </c>
      <c r="O172" s="55"/>
      <c r="P172" s="165">
        <f t="shared" si="16"/>
        <v>0</v>
      </c>
      <c r="Q172" s="165">
        <v>0</v>
      </c>
      <c r="R172" s="165">
        <f t="shared" si="17"/>
        <v>0</v>
      </c>
      <c r="S172" s="165">
        <v>0.753</v>
      </c>
      <c r="T172" s="166">
        <f t="shared" si="18"/>
        <v>2.2589999999999999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151</v>
      </c>
      <c r="AT172" s="167" t="s">
        <v>147</v>
      </c>
      <c r="AU172" s="167" t="s">
        <v>123</v>
      </c>
      <c r="AY172" s="14" t="s">
        <v>145</v>
      </c>
      <c r="BE172" s="168">
        <f t="shared" si="19"/>
        <v>0</v>
      </c>
      <c r="BF172" s="168">
        <f t="shared" si="20"/>
        <v>0</v>
      </c>
      <c r="BG172" s="168">
        <f t="shared" si="21"/>
        <v>0</v>
      </c>
      <c r="BH172" s="168">
        <f t="shared" si="22"/>
        <v>0</v>
      </c>
      <c r="BI172" s="168">
        <f t="shared" si="23"/>
        <v>0</v>
      </c>
      <c r="BJ172" s="14" t="s">
        <v>123</v>
      </c>
      <c r="BK172" s="169">
        <f t="shared" si="24"/>
        <v>0</v>
      </c>
      <c r="BL172" s="14" t="s">
        <v>151</v>
      </c>
      <c r="BM172" s="167" t="s">
        <v>405</v>
      </c>
    </row>
    <row r="173" spans="1:65" s="2" customFormat="1" ht="21.75" customHeight="1">
      <c r="A173" s="29"/>
      <c r="B173" s="121"/>
      <c r="C173" s="156" t="s">
        <v>282</v>
      </c>
      <c r="D173" s="156" t="s">
        <v>147</v>
      </c>
      <c r="E173" s="157" t="s">
        <v>316</v>
      </c>
      <c r="F173" s="158" t="s">
        <v>317</v>
      </c>
      <c r="G173" s="159" t="s">
        <v>180</v>
      </c>
      <c r="H173" s="160">
        <v>2.2589999999999999</v>
      </c>
      <c r="I173" s="161"/>
      <c r="J173" s="160">
        <f t="shared" si="15"/>
        <v>0</v>
      </c>
      <c r="K173" s="162"/>
      <c r="L173" s="30"/>
      <c r="M173" s="163" t="s">
        <v>1</v>
      </c>
      <c r="N173" s="164" t="s">
        <v>40</v>
      </c>
      <c r="O173" s="55"/>
      <c r="P173" s="165">
        <f t="shared" si="16"/>
        <v>0</v>
      </c>
      <c r="Q173" s="165">
        <v>0</v>
      </c>
      <c r="R173" s="165">
        <f t="shared" si="17"/>
        <v>0</v>
      </c>
      <c r="S173" s="165">
        <v>0</v>
      </c>
      <c r="T173" s="166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151</v>
      </c>
      <c r="AT173" s="167" t="s">
        <v>147</v>
      </c>
      <c r="AU173" s="167" t="s">
        <v>123</v>
      </c>
      <c r="AY173" s="14" t="s">
        <v>145</v>
      </c>
      <c r="BE173" s="168">
        <f t="shared" si="19"/>
        <v>0</v>
      </c>
      <c r="BF173" s="168">
        <f t="shared" si="20"/>
        <v>0</v>
      </c>
      <c r="BG173" s="168">
        <f t="shared" si="21"/>
        <v>0</v>
      </c>
      <c r="BH173" s="168">
        <f t="shared" si="22"/>
        <v>0</v>
      </c>
      <c r="BI173" s="168">
        <f t="shared" si="23"/>
        <v>0</v>
      </c>
      <c r="BJ173" s="14" t="s">
        <v>123</v>
      </c>
      <c r="BK173" s="169">
        <f t="shared" si="24"/>
        <v>0</v>
      </c>
      <c r="BL173" s="14" t="s">
        <v>151</v>
      </c>
      <c r="BM173" s="167" t="s">
        <v>318</v>
      </c>
    </row>
    <row r="174" spans="1:65" s="2" customFormat="1" ht="21.75" customHeight="1">
      <c r="A174" s="29"/>
      <c r="B174" s="121"/>
      <c r="C174" s="156" t="s">
        <v>287</v>
      </c>
      <c r="D174" s="156" t="s">
        <v>147</v>
      </c>
      <c r="E174" s="157" t="s">
        <v>320</v>
      </c>
      <c r="F174" s="158" t="s">
        <v>321</v>
      </c>
      <c r="G174" s="159" t="s">
        <v>180</v>
      </c>
      <c r="H174" s="160">
        <v>45.18</v>
      </c>
      <c r="I174" s="161"/>
      <c r="J174" s="160">
        <f t="shared" si="15"/>
        <v>0</v>
      </c>
      <c r="K174" s="162"/>
      <c r="L174" s="30"/>
      <c r="M174" s="163" t="s">
        <v>1</v>
      </c>
      <c r="N174" s="164" t="s">
        <v>40</v>
      </c>
      <c r="O174" s="55"/>
      <c r="P174" s="165">
        <f t="shared" si="16"/>
        <v>0</v>
      </c>
      <c r="Q174" s="165">
        <v>0</v>
      </c>
      <c r="R174" s="165">
        <f t="shared" si="17"/>
        <v>0</v>
      </c>
      <c r="S174" s="165">
        <v>0</v>
      </c>
      <c r="T174" s="166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151</v>
      </c>
      <c r="AT174" s="167" t="s">
        <v>147</v>
      </c>
      <c r="AU174" s="167" t="s">
        <v>123</v>
      </c>
      <c r="AY174" s="14" t="s">
        <v>145</v>
      </c>
      <c r="BE174" s="168">
        <f t="shared" si="19"/>
        <v>0</v>
      </c>
      <c r="BF174" s="168">
        <f t="shared" si="20"/>
        <v>0</v>
      </c>
      <c r="BG174" s="168">
        <f t="shared" si="21"/>
        <v>0</v>
      </c>
      <c r="BH174" s="168">
        <f t="shared" si="22"/>
        <v>0</v>
      </c>
      <c r="BI174" s="168">
        <f t="shared" si="23"/>
        <v>0</v>
      </c>
      <c r="BJ174" s="14" t="s">
        <v>123</v>
      </c>
      <c r="BK174" s="169">
        <f t="shared" si="24"/>
        <v>0</v>
      </c>
      <c r="BL174" s="14" t="s">
        <v>151</v>
      </c>
      <c r="BM174" s="167" t="s">
        <v>322</v>
      </c>
    </row>
    <row r="175" spans="1:65" s="2" customFormat="1" ht="21.75" customHeight="1">
      <c r="A175" s="29"/>
      <c r="B175" s="121"/>
      <c r="C175" s="156" t="s">
        <v>402</v>
      </c>
      <c r="D175" s="156" t="s">
        <v>147</v>
      </c>
      <c r="E175" s="157" t="s">
        <v>324</v>
      </c>
      <c r="F175" s="158" t="s">
        <v>325</v>
      </c>
      <c r="G175" s="159" t="s">
        <v>180</v>
      </c>
      <c r="H175" s="160">
        <v>2.2589999999999999</v>
      </c>
      <c r="I175" s="161"/>
      <c r="J175" s="160">
        <f t="shared" si="15"/>
        <v>0</v>
      </c>
      <c r="K175" s="162"/>
      <c r="L175" s="30"/>
      <c r="M175" s="163" t="s">
        <v>1</v>
      </c>
      <c r="N175" s="164" t="s">
        <v>40</v>
      </c>
      <c r="O175" s="55"/>
      <c r="P175" s="165">
        <f t="shared" si="16"/>
        <v>0</v>
      </c>
      <c r="Q175" s="165">
        <v>0</v>
      </c>
      <c r="R175" s="165">
        <f t="shared" si="17"/>
        <v>0</v>
      </c>
      <c r="S175" s="165">
        <v>0</v>
      </c>
      <c r="T175" s="166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151</v>
      </c>
      <c r="AT175" s="167" t="s">
        <v>147</v>
      </c>
      <c r="AU175" s="167" t="s">
        <v>123</v>
      </c>
      <c r="AY175" s="14" t="s">
        <v>145</v>
      </c>
      <c r="BE175" s="168">
        <f t="shared" si="19"/>
        <v>0</v>
      </c>
      <c r="BF175" s="168">
        <f t="shared" si="20"/>
        <v>0</v>
      </c>
      <c r="BG175" s="168">
        <f t="shared" si="21"/>
        <v>0</v>
      </c>
      <c r="BH175" s="168">
        <f t="shared" si="22"/>
        <v>0</v>
      </c>
      <c r="BI175" s="168">
        <f t="shared" si="23"/>
        <v>0</v>
      </c>
      <c r="BJ175" s="14" t="s">
        <v>123</v>
      </c>
      <c r="BK175" s="169">
        <f t="shared" si="24"/>
        <v>0</v>
      </c>
      <c r="BL175" s="14" t="s">
        <v>151</v>
      </c>
      <c r="BM175" s="167" t="s">
        <v>326</v>
      </c>
    </row>
    <row r="176" spans="1:65" s="12" customFormat="1" ht="22.75" customHeight="1">
      <c r="B176" s="143"/>
      <c r="D176" s="144" t="s">
        <v>73</v>
      </c>
      <c r="E176" s="154" t="s">
        <v>327</v>
      </c>
      <c r="F176" s="154" t="s">
        <v>328</v>
      </c>
      <c r="I176" s="146"/>
      <c r="J176" s="155">
        <f>BK176</f>
        <v>0</v>
      </c>
      <c r="L176" s="143"/>
      <c r="M176" s="148"/>
      <c r="N176" s="149"/>
      <c r="O176" s="149"/>
      <c r="P176" s="150">
        <f>P177</f>
        <v>0</v>
      </c>
      <c r="Q176" s="149"/>
      <c r="R176" s="150">
        <f>R177</f>
        <v>0</v>
      </c>
      <c r="S176" s="149"/>
      <c r="T176" s="151">
        <f>T177</f>
        <v>0</v>
      </c>
      <c r="AR176" s="144" t="s">
        <v>82</v>
      </c>
      <c r="AT176" s="152" t="s">
        <v>73</v>
      </c>
      <c r="AU176" s="152" t="s">
        <v>82</v>
      </c>
      <c r="AY176" s="144" t="s">
        <v>145</v>
      </c>
      <c r="BK176" s="153">
        <f>BK177</f>
        <v>0</v>
      </c>
    </row>
    <row r="177" spans="1:65" s="2" customFormat="1" ht="33" customHeight="1">
      <c r="A177" s="29"/>
      <c r="B177" s="121"/>
      <c r="C177" s="156" t="s">
        <v>295</v>
      </c>
      <c r="D177" s="156" t="s">
        <v>147</v>
      </c>
      <c r="E177" s="157" t="s">
        <v>330</v>
      </c>
      <c r="F177" s="158" t="s">
        <v>331</v>
      </c>
      <c r="G177" s="159" t="s">
        <v>180</v>
      </c>
      <c r="H177" s="160">
        <v>379.38400000000001</v>
      </c>
      <c r="I177" s="161"/>
      <c r="J177" s="160">
        <f>ROUND(I177*H177,3)</f>
        <v>0</v>
      </c>
      <c r="K177" s="162"/>
      <c r="L177" s="30"/>
      <c r="M177" s="163" t="s">
        <v>1</v>
      </c>
      <c r="N177" s="164" t="s">
        <v>40</v>
      </c>
      <c r="O177" s="55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151</v>
      </c>
      <c r="AT177" s="167" t="s">
        <v>147</v>
      </c>
      <c r="AU177" s="167" t="s">
        <v>123</v>
      </c>
      <c r="AY177" s="14" t="s">
        <v>145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4" t="s">
        <v>123</v>
      </c>
      <c r="BK177" s="169">
        <f>ROUND(I177*H177,3)</f>
        <v>0</v>
      </c>
      <c r="BL177" s="14" t="s">
        <v>151</v>
      </c>
      <c r="BM177" s="167" t="s">
        <v>332</v>
      </c>
    </row>
    <row r="178" spans="1:65" s="12" customFormat="1" ht="25.9" customHeight="1">
      <c r="B178" s="143"/>
      <c r="D178" s="144" t="s">
        <v>73</v>
      </c>
      <c r="E178" s="145" t="s">
        <v>177</v>
      </c>
      <c r="F178" s="145" t="s">
        <v>333</v>
      </c>
      <c r="I178" s="146"/>
      <c r="J178" s="147">
        <f>BK178</f>
        <v>0</v>
      </c>
      <c r="L178" s="143"/>
      <c r="M178" s="148"/>
      <c r="N178" s="149"/>
      <c r="O178" s="149"/>
      <c r="P178" s="150">
        <f>P179+P181+P184</f>
        <v>0</v>
      </c>
      <c r="Q178" s="149"/>
      <c r="R178" s="150">
        <f>R179+R181+R184</f>
        <v>0</v>
      </c>
      <c r="S178" s="149"/>
      <c r="T178" s="151">
        <f>T179+T181+T184</f>
        <v>0</v>
      </c>
      <c r="AR178" s="144" t="s">
        <v>157</v>
      </c>
      <c r="AT178" s="152" t="s">
        <v>73</v>
      </c>
      <c r="AU178" s="152" t="s">
        <v>74</v>
      </c>
      <c r="AY178" s="144" t="s">
        <v>145</v>
      </c>
      <c r="BK178" s="153">
        <f>BK179+BK181+BK184</f>
        <v>0</v>
      </c>
    </row>
    <row r="179" spans="1:65" s="12" customFormat="1" ht="22.75" customHeight="1">
      <c r="B179" s="143"/>
      <c r="D179" s="144" t="s">
        <v>73</v>
      </c>
      <c r="E179" s="154" t="s">
        <v>334</v>
      </c>
      <c r="F179" s="154" t="s">
        <v>335</v>
      </c>
      <c r="I179" s="146"/>
      <c r="J179" s="155">
        <f>BK179</f>
        <v>0</v>
      </c>
      <c r="L179" s="143"/>
      <c r="M179" s="148"/>
      <c r="N179" s="149"/>
      <c r="O179" s="149"/>
      <c r="P179" s="150">
        <f>P180</f>
        <v>0</v>
      </c>
      <c r="Q179" s="149"/>
      <c r="R179" s="150">
        <f>R180</f>
        <v>0</v>
      </c>
      <c r="S179" s="149"/>
      <c r="T179" s="151">
        <f>T180</f>
        <v>0</v>
      </c>
      <c r="AR179" s="144" t="s">
        <v>157</v>
      </c>
      <c r="AT179" s="152" t="s">
        <v>73</v>
      </c>
      <c r="AU179" s="152" t="s">
        <v>82</v>
      </c>
      <c r="AY179" s="144" t="s">
        <v>145</v>
      </c>
      <c r="BK179" s="153">
        <f>BK180</f>
        <v>0</v>
      </c>
    </row>
    <row r="180" spans="1:65" s="2" customFormat="1" ht="16.5" customHeight="1">
      <c r="A180" s="29"/>
      <c r="B180" s="121"/>
      <c r="C180" s="156" t="s">
        <v>299</v>
      </c>
      <c r="D180" s="156" t="s">
        <v>147</v>
      </c>
      <c r="E180" s="157" t="s">
        <v>337</v>
      </c>
      <c r="F180" s="158" t="s">
        <v>338</v>
      </c>
      <c r="G180" s="159" t="s">
        <v>202</v>
      </c>
      <c r="H180" s="160">
        <v>4</v>
      </c>
      <c r="I180" s="161"/>
      <c r="J180" s="160">
        <f>ROUND(I180*H180,3)</f>
        <v>0</v>
      </c>
      <c r="K180" s="162"/>
      <c r="L180" s="30"/>
      <c r="M180" s="163" t="s">
        <v>1</v>
      </c>
      <c r="N180" s="164" t="s">
        <v>40</v>
      </c>
      <c r="O180" s="55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339</v>
      </c>
      <c r="AT180" s="167" t="s">
        <v>147</v>
      </c>
      <c r="AU180" s="167" t="s">
        <v>123</v>
      </c>
      <c r="AY180" s="14" t="s">
        <v>145</v>
      </c>
      <c r="BE180" s="168">
        <f>IF(N180="základná",J180,0)</f>
        <v>0</v>
      </c>
      <c r="BF180" s="168">
        <f>IF(N180="znížená",J180,0)</f>
        <v>0</v>
      </c>
      <c r="BG180" s="168">
        <f>IF(N180="zákl. prenesená",J180,0)</f>
        <v>0</v>
      </c>
      <c r="BH180" s="168">
        <f>IF(N180="zníž. prenesená",J180,0)</f>
        <v>0</v>
      </c>
      <c r="BI180" s="168">
        <f>IF(N180="nulová",J180,0)</f>
        <v>0</v>
      </c>
      <c r="BJ180" s="14" t="s">
        <v>123</v>
      </c>
      <c r="BK180" s="169">
        <f>ROUND(I180*H180,3)</f>
        <v>0</v>
      </c>
      <c r="BL180" s="14" t="s">
        <v>339</v>
      </c>
      <c r="BM180" s="167" t="s">
        <v>438</v>
      </c>
    </row>
    <row r="181" spans="1:65" s="12" customFormat="1" ht="22.75" customHeight="1">
      <c r="B181" s="143"/>
      <c r="D181" s="144" t="s">
        <v>73</v>
      </c>
      <c r="E181" s="154" t="s">
        <v>341</v>
      </c>
      <c r="F181" s="154" t="s">
        <v>342</v>
      </c>
      <c r="I181" s="146"/>
      <c r="J181" s="155">
        <f>BK181</f>
        <v>0</v>
      </c>
      <c r="L181" s="143"/>
      <c r="M181" s="148"/>
      <c r="N181" s="149"/>
      <c r="O181" s="149"/>
      <c r="P181" s="150">
        <f>SUM(P182:P183)</f>
        <v>0</v>
      </c>
      <c r="Q181" s="149"/>
      <c r="R181" s="150">
        <f>SUM(R182:R183)</f>
        <v>0</v>
      </c>
      <c r="S181" s="149"/>
      <c r="T181" s="151">
        <f>SUM(T182:T183)</f>
        <v>0</v>
      </c>
      <c r="AR181" s="144" t="s">
        <v>157</v>
      </c>
      <c r="AT181" s="152" t="s">
        <v>73</v>
      </c>
      <c r="AU181" s="152" t="s">
        <v>82</v>
      </c>
      <c r="AY181" s="144" t="s">
        <v>145</v>
      </c>
      <c r="BK181" s="153">
        <f>SUM(BK182:BK183)</f>
        <v>0</v>
      </c>
    </row>
    <row r="182" spans="1:65" s="2" customFormat="1" ht="33" customHeight="1">
      <c r="A182" s="29"/>
      <c r="B182" s="121"/>
      <c r="C182" s="156" t="s">
        <v>303</v>
      </c>
      <c r="D182" s="156" t="s">
        <v>147</v>
      </c>
      <c r="E182" s="157" t="s">
        <v>344</v>
      </c>
      <c r="F182" s="158" t="s">
        <v>345</v>
      </c>
      <c r="G182" s="159" t="s">
        <v>202</v>
      </c>
      <c r="H182" s="160">
        <v>4</v>
      </c>
      <c r="I182" s="161"/>
      <c r="J182" s="160">
        <f>ROUND(I182*H182,3)</f>
        <v>0</v>
      </c>
      <c r="K182" s="162"/>
      <c r="L182" s="30"/>
      <c r="M182" s="163" t="s">
        <v>1</v>
      </c>
      <c r="N182" s="164" t="s">
        <v>40</v>
      </c>
      <c r="O182" s="55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339</v>
      </c>
      <c r="AT182" s="167" t="s">
        <v>147</v>
      </c>
      <c r="AU182" s="167" t="s">
        <v>123</v>
      </c>
      <c r="AY182" s="14" t="s">
        <v>145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4" t="s">
        <v>123</v>
      </c>
      <c r="BK182" s="169">
        <f>ROUND(I182*H182,3)</f>
        <v>0</v>
      </c>
      <c r="BL182" s="14" t="s">
        <v>339</v>
      </c>
      <c r="BM182" s="167" t="s">
        <v>439</v>
      </c>
    </row>
    <row r="183" spans="1:65" s="2" customFormat="1" ht="21.75" customHeight="1">
      <c r="A183" s="29"/>
      <c r="B183" s="121"/>
      <c r="C183" s="156" t="s">
        <v>307</v>
      </c>
      <c r="D183" s="156" t="s">
        <v>147</v>
      </c>
      <c r="E183" s="157" t="s">
        <v>348</v>
      </c>
      <c r="F183" s="158" t="s">
        <v>349</v>
      </c>
      <c r="G183" s="159" t="s">
        <v>202</v>
      </c>
      <c r="H183" s="160">
        <v>4</v>
      </c>
      <c r="I183" s="161"/>
      <c r="J183" s="160">
        <f>ROUND(I183*H183,3)</f>
        <v>0</v>
      </c>
      <c r="K183" s="162"/>
      <c r="L183" s="30"/>
      <c r="M183" s="163" t="s">
        <v>1</v>
      </c>
      <c r="N183" s="164" t="s">
        <v>40</v>
      </c>
      <c r="O183" s="55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339</v>
      </c>
      <c r="AT183" s="167" t="s">
        <v>147</v>
      </c>
      <c r="AU183" s="167" t="s">
        <v>123</v>
      </c>
      <c r="AY183" s="14" t="s">
        <v>145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4" t="s">
        <v>123</v>
      </c>
      <c r="BK183" s="169">
        <f>ROUND(I183*H183,3)</f>
        <v>0</v>
      </c>
      <c r="BL183" s="14" t="s">
        <v>339</v>
      </c>
      <c r="BM183" s="167" t="s">
        <v>440</v>
      </c>
    </row>
    <row r="184" spans="1:65" s="12" customFormat="1" ht="22.75" customHeight="1">
      <c r="B184" s="143"/>
      <c r="D184" s="144" t="s">
        <v>73</v>
      </c>
      <c r="E184" s="154" t="s">
        <v>351</v>
      </c>
      <c r="F184" s="154" t="s">
        <v>352</v>
      </c>
      <c r="I184" s="146"/>
      <c r="J184" s="155">
        <f>BK184</f>
        <v>0</v>
      </c>
      <c r="L184" s="143"/>
      <c r="M184" s="148"/>
      <c r="N184" s="149"/>
      <c r="O184" s="149"/>
      <c r="P184" s="150">
        <f>P185</f>
        <v>0</v>
      </c>
      <c r="Q184" s="149"/>
      <c r="R184" s="150">
        <f>R185</f>
        <v>0</v>
      </c>
      <c r="S184" s="149"/>
      <c r="T184" s="151">
        <f>T185</f>
        <v>0</v>
      </c>
      <c r="AR184" s="144" t="s">
        <v>157</v>
      </c>
      <c r="AT184" s="152" t="s">
        <v>73</v>
      </c>
      <c r="AU184" s="152" t="s">
        <v>82</v>
      </c>
      <c r="AY184" s="144" t="s">
        <v>145</v>
      </c>
      <c r="BK184" s="153">
        <f>BK185</f>
        <v>0</v>
      </c>
    </row>
    <row r="185" spans="1:65" s="2" customFormat="1" ht="21.75" customHeight="1">
      <c r="A185" s="29"/>
      <c r="B185" s="121"/>
      <c r="C185" s="156" t="s">
        <v>311</v>
      </c>
      <c r="D185" s="156" t="s">
        <v>147</v>
      </c>
      <c r="E185" s="157" t="s">
        <v>354</v>
      </c>
      <c r="F185" s="158" t="s">
        <v>355</v>
      </c>
      <c r="G185" s="159" t="s">
        <v>202</v>
      </c>
      <c r="H185" s="160">
        <v>4</v>
      </c>
      <c r="I185" s="161"/>
      <c r="J185" s="160">
        <f>ROUND(I185*H185,3)</f>
        <v>0</v>
      </c>
      <c r="K185" s="162"/>
      <c r="L185" s="30"/>
      <c r="M185" s="180" t="s">
        <v>1</v>
      </c>
      <c r="N185" s="181" t="s">
        <v>40</v>
      </c>
      <c r="O185" s="182"/>
      <c r="P185" s="183">
        <f>O185*H185</f>
        <v>0</v>
      </c>
      <c r="Q185" s="183">
        <v>0</v>
      </c>
      <c r="R185" s="183">
        <f>Q185*H185</f>
        <v>0</v>
      </c>
      <c r="S185" s="183">
        <v>0</v>
      </c>
      <c r="T185" s="18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339</v>
      </c>
      <c r="AT185" s="167" t="s">
        <v>147</v>
      </c>
      <c r="AU185" s="167" t="s">
        <v>123</v>
      </c>
      <c r="AY185" s="14" t="s">
        <v>145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4" t="s">
        <v>123</v>
      </c>
      <c r="BK185" s="169">
        <f>ROUND(I185*H185,3)</f>
        <v>0</v>
      </c>
      <c r="BL185" s="14" t="s">
        <v>339</v>
      </c>
      <c r="BM185" s="167" t="s">
        <v>441</v>
      </c>
    </row>
    <row r="186" spans="1:65" s="2" customFormat="1" ht="7" customHeight="1">
      <c r="A186" s="29"/>
      <c r="B186" s="44"/>
      <c r="C186" s="45"/>
      <c r="D186" s="45"/>
      <c r="E186" s="45"/>
      <c r="F186" s="45"/>
      <c r="G186" s="45"/>
      <c r="H186" s="45"/>
      <c r="I186" s="45"/>
      <c r="J186" s="45"/>
      <c r="K186" s="45"/>
      <c r="L186" s="30"/>
      <c r="M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</sheetData>
  <autoFilter ref="C135:K185" xr:uid="{00000000-0009-0000-0000-000005000000}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9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5" customHeight="1">
      <c r="B4" s="17"/>
      <c r="D4" s="18" t="s">
        <v>99</v>
      </c>
      <c r="L4" s="17"/>
      <c r="M4" s="90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Zvýšenie kvality a bezpečnosti verejných priestranstiev Parchovany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100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442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3. 3. 2021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2" t="s">
        <v>102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5" t="s">
        <v>103</v>
      </c>
      <c r="E31" s="29"/>
      <c r="F31" s="29"/>
      <c r="G31" s="29"/>
      <c r="H31" s="29"/>
      <c r="I31" s="29"/>
      <c r="J31" s="94">
        <f>J104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>
      <c r="A35" s="29"/>
      <c r="B35" s="30"/>
      <c r="C35" s="29"/>
      <c r="D35" s="97" t="s">
        <v>38</v>
      </c>
      <c r="E35" s="24" t="s">
        <v>39</v>
      </c>
      <c r="F35" s="98">
        <f>ROUND((SUM(BE104:BE111) + SUM(BE131:BE148)),  2)</f>
        <v>0</v>
      </c>
      <c r="G35" s="29"/>
      <c r="H35" s="29"/>
      <c r="I35" s="99">
        <v>0.2</v>
      </c>
      <c r="J35" s="98">
        <f>ROUND(((SUM(BE104:BE111) + SUM(BE131:BE148))*I35),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>
      <c r="A36" s="29"/>
      <c r="B36" s="30"/>
      <c r="C36" s="29"/>
      <c r="D36" s="29"/>
      <c r="E36" s="24" t="s">
        <v>40</v>
      </c>
      <c r="F36" s="98">
        <f>ROUND((SUM(BF104:BF111) + SUM(BF131:BF148)),  2)</f>
        <v>0</v>
      </c>
      <c r="G36" s="29"/>
      <c r="H36" s="29"/>
      <c r="I36" s="99">
        <v>0.2</v>
      </c>
      <c r="J36" s="98">
        <f>ROUND(((SUM(BF104:BF111) + SUM(BF131:BF148))*I36),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41</v>
      </c>
      <c r="F37" s="98">
        <f>ROUND((SUM(BG104:BG111) + SUM(BG131:BG148)),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>
      <c r="A38" s="29"/>
      <c r="B38" s="30"/>
      <c r="C38" s="29"/>
      <c r="D38" s="29"/>
      <c r="E38" s="24" t="s">
        <v>42</v>
      </c>
      <c r="F38" s="98">
        <f>ROUND((SUM(BH104:BH111) + SUM(BH131:BH148)),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>
      <c r="A39" s="29"/>
      <c r="B39" s="30"/>
      <c r="C39" s="29"/>
      <c r="D39" s="29"/>
      <c r="E39" s="24" t="s">
        <v>43</v>
      </c>
      <c r="F39" s="98">
        <f>ROUND((SUM(BI104:BI111) + SUM(BI131:BI148)),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Zvýšenie kvality a bezpečnosti verejných priestranstiev Parchovany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100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061 - SO 01 Chodník - vjazdy úsek č. 6 novy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Parchovany </v>
      </c>
      <c r="G89" s="29"/>
      <c r="H89" s="29"/>
      <c r="I89" s="24" t="s">
        <v>20</v>
      </c>
      <c r="J89" s="52" t="str">
        <f>IF(J12="","",J12)</f>
        <v>3. 3. 2021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22</v>
      </c>
      <c r="D91" s="29"/>
      <c r="E91" s="29"/>
      <c r="F91" s="22" t="str">
        <f>E15</f>
        <v xml:space="preserve">Obec Parchovany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105</v>
      </c>
      <c r="D94" s="100"/>
      <c r="E94" s="100"/>
      <c r="F94" s="100"/>
      <c r="G94" s="100"/>
      <c r="H94" s="100"/>
      <c r="I94" s="100"/>
      <c r="J94" s="109" t="s">
        <v>106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10" t="s">
        <v>107</v>
      </c>
      <c r="D96" s="29"/>
      <c r="E96" s="29"/>
      <c r="F96" s="29"/>
      <c r="G96" s="29"/>
      <c r="H96" s="29"/>
      <c r="I96" s="29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108</v>
      </c>
    </row>
    <row r="97" spans="1:65" s="9" customFormat="1" ht="25" customHeight="1">
      <c r="B97" s="111"/>
      <c r="D97" s="112" t="s">
        <v>109</v>
      </c>
      <c r="E97" s="113"/>
      <c r="F97" s="113"/>
      <c r="G97" s="113"/>
      <c r="H97" s="113"/>
      <c r="I97" s="113"/>
      <c r="J97" s="114">
        <f>J132</f>
        <v>0</v>
      </c>
      <c r="L97" s="111"/>
    </row>
    <row r="98" spans="1:65" s="10" customFormat="1" ht="19.899999999999999" customHeight="1">
      <c r="B98" s="115"/>
      <c r="D98" s="116" t="s">
        <v>110</v>
      </c>
      <c r="E98" s="117"/>
      <c r="F98" s="117"/>
      <c r="G98" s="117"/>
      <c r="H98" s="117"/>
      <c r="I98" s="117"/>
      <c r="J98" s="118">
        <f>J133</f>
        <v>0</v>
      </c>
      <c r="L98" s="115"/>
    </row>
    <row r="99" spans="1:65" s="10" customFormat="1" ht="19.899999999999999" customHeight="1">
      <c r="B99" s="115"/>
      <c r="D99" s="116" t="s">
        <v>112</v>
      </c>
      <c r="E99" s="117"/>
      <c r="F99" s="117"/>
      <c r="G99" s="117"/>
      <c r="H99" s="117"/>
      <c r="I99" s="117"/>
      <c r="J99" s="118">
        <f>J137</f>
        <v>0</v>
      </c>
      <c r="L99" s="115"/>
    </row>
    <row r="100" spans="1:65" s="10" customFormat="1" ht="19.899999999999999" customHeight="1">
      <c r="B100" s="115"/>
      <c r="D100" s="116" t="s">
        <v>114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65" s="10" customFormat="1" ht="19.899999999999999" customHeight="1">
      <c r="B101" s="115"/>
      <c r="D101" s="116" t="s">
        <v>115</v>
      </c>
      <c r="E101" s="117"/>
      <c r="F101" s="117"/>
      <c r="G101" s="117"/>
      <c r="H101" s="117"/>
      <c r="I101" s="117"/>
      <c r="J101" s="118">
        <f>J147</f>
        <v>0</v>
      </c>
      <c r="L101" s="115"/>
    </row>
    <row r="102" spans="1:65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7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29.25" customHeight="1">
      <c r="A104" s="29"/>
      <c r="B104" s="30"/>
      <c r="C104" s="110" t="s">
        <v>120</v>
      </c>
      <c r="D104" s="29"/>
      <c r="E104" s="29"/>
      <c r="F104" s="29"/>
      <c r="G104" s="29"/>
      <c r="H104" s="29"/>
      <c r="I104" s="29"/>
      <c r="J104" s="119">
        <f>ROUND(J105 + J106 + J107 + J108 + J109 + J110,2)</f>
        <v>0</v>
      </c>
      <c r="K104" s="29"/>
      <c r="L104" s="39"/>
      <c r="N104" s="120" t="s">
        <v>38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18" customHeight="1">
      <c r="A105" s="29"/>
      <c r="B105" s="121"/>
      <c r="C105" s="122"/>
      <c r="D105" s="228" t="s">
        <v>121</v>
      </c>
      <c r="E105" s="229"/>
      <c r="F105" s="229"/>
      <c r="G105" s="122"/>
      <c r="H105" s="122"/>
      <c r="I105" s="122"/>
      <c r="J105" s="124">
        <v>0</v>
      </c>
      <c r="K105" s="122"/>
      <c r="L105" s="125"/>
      <c r="M105" s="126"/>
      <c r="N105" s="127" t="s">
        <v>40</v>
      </c>
      <c r="O105" s="126"/>
      <c r="P105" s="126"/>
      <c r="Q105" s="126"/>
      <c r="R105" s="126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8" t="s">
        <v>122</v>
      </c>
      <c r="AZ105" s="126"/>
      <c r="BA105" s="126"/>
      <c r="BB105" s="126"/>
      <c r="BC105" s="126"/>
      <c r="BD105" s="126"/>
      <c r="BE105" s="129">
        <f t="shared" ref="BE105:BE110" si="0">IF(N105="základná",J105,0)</f>
        <v>0</v>
      </c>
      <c r="BF105" s="129">
        <f t="shared" ref="BF105:BF110" si="1">IF(N105="znížená",J105,0)</f>
        <v>0</v>
      </c>
      <c r="BG105" s="129">
        <f t="shared" ref="BG105:BG110" si="2">IF(N105="zákl. prenesená",J105,0)</f>
        <v>0</v>
      </c>
      <c r="BH105" s="129">
        <f t="shared" ref="BH105:BH110" si="3">IF(N105="zníž. prenesená",J105,0)</f>
        <v>0</v>
      </c>
      <c r="BI105" s="129">
        <f t="shared" ref="BI105:BI110" si="4">IF(N105="nulová",J105,0)</f>
        <v>0</v>
      </c>
      <c r="BJ105" s="128" t="s">
        <v>123</v>
      </c>
      <c r="BK105" s="126"/>
      <c r="BL105" s="126"/>
      <c r="BM105" s="126"/>
    </row>
    <row r="106" spans="1:65" s="2" customFormat="1" ht="18" customHeight="1">
      <c r="A106" s="29"/>
      <c r="B106" s="121"/>
      <c r="C106" s="122"/>
      <c r="D106" s="228" t="s">
        <v>124</v>
      </c>
      <c r="E106" s="229"/>
      <c r="F106" s="229"/>
      <c r="G106" s="122"/>
      <c r="H106" s="122"/>
      <c r="I106" s="122"/>
      <c r="J106" s="124">
        <v>0</v>
      </c>
      <c r="K106" s="122"/>
      <c r="L106" s="125"/>
      <c r="M106" s="126"/>
      <c r="N106" s="127" t="s">
        <v>40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122</v>
      </c>
      <c r="AZ106" s="126"/>
      <c r="BA106" s="126"/>
      <c r="BB106" s="126"/>
      <c r="BC106" s="126"/>
      <c r="BD106" s="126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123</v>
      </c>
      <c r="BK106" s="126"/>
      <c r="BL106" s="126"/>
      <c r="BM106" s="126"/>
    </row>
    <row r="107" spans="1:65" s="2" customFormat="1" ht="18" customHeight="1">
      <c r="A107" s="29"/>
      <c r="B107" s="121"/>
      <c r="C107" s="122"/>
      <c r="D107" s="228" t="s">
        <v>125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122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123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126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122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123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127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122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123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123" t="s">
        <v>128</v>
      </c>
      <c r="E110" s="122"/>
      <c r="F110" s="122"/>
      <c r="G110" s="122"/>
      <c r="H110" s="122"/>
      <c r="I110" s="122"/>
      <c r="J110" s="124">
        <f>ROUND(J30*T110,2)</f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129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123</v>
      </c>
      <c r="BK110" s="126"/>
      <c r="BL110" s="126"/>
      <c r="BM110" s="126"/>
    </row>
    <row r="111" spans="1:65" s="2" customFormat="1" ht="10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29.25" customHeight="1">
      <c r="A112" s="29"/>
      <c r="B112" s="30"/>
      <c r="C112" s="130" t="s">
        <v>130</v>
      </c>
      <c r="D112" s="100"/>
      <c r="E112" s="100"/>
      <c r="F112" s="100"/>
      <c r="G112" s="100"/>
      <c r="H112" s="100"/>
      <c r="I112" s="100"/>
      <c r="J112" s="131">
        <f>ROUND(J96+J104,2)</f>
        <v>0</v>
      </c>
      <c r="K112" s="100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7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7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5" customHeight="1">
      <c r="A118" s="29"/>
      <c r="B118" s="30"/>
      <c r="C118" s="18" t="s">
        <v>131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7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24" t="str">
        <f>E7</f>
        <v>Zvýšenie kvality a bezpečnosti verejných priestranstiev Parchovany</v>
      </c>
      <c r="F121" s="225"/>
      <c r="G121" s="225"/>
      <c r="H121" s="225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100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185" t="str">
        <f>E9</f>
        <v xml:space="preserve">061 - SO 01 Chodník - vjazdy úsek č. 6 novy </v>
      </c>
      <c r="F123" s="226"/>
      <c r="G123" s="226"/>
      <c r="H123" s="226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 xml:space="preserve">Parchovany </v>
      </c>
      <c r="G125" s="29"/>
      <c r="H125" s="29"/>
      <c r="I125" s="24" t="s">
        <v>20</v>
      </c>
      <c r="J125" s="52" t="str">
        <f>IF(J12="","",J12)</f>
        <v>3. 3. 2021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15" customHeight="1">
      <c r="A127" s="29"/>
      <c r="B127" s="30"/>
      <c r="C127" s="24" t="s">
        <v>22</v>
      </c>
      <c r="D127" s="29"/>
      <c r="E127" s="29"/>
      <c r="F127" s="22" t="str">
        <f>E15</f>
        <v xml:space="preserve">Obec Parchovany </v>
      </c>
      <c r="G127" s="29"/>
      <c r="H127" s="29"/>
      <c r="I127" s="24" t="s">
        <v>28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>
      <c r="A128" s="29"/>
      <c r="B128" s="30"/>
      <c r="C128" s="24" t="s">
        <v>26</v>
      </c>
      <c r="D128" s="29"/>
      <c r="E128" s="29"/>
      <c r="F128" s="22" t="str">
        <f>IF(E18="","",E18)</f>
        <v>Vyplň údaj</v>
      </c>
      <c r="G128" s="29"/>
      <c r="H128" s="29"/>
      <c r="I128" s="24" t="s">
        <v>32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2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2"/>
      <c r="B130" s="133"/>
      <c r="C130" s="134" t="s">
        <v>132</v>
      </c>
      <c r="D130" s="135" t="s">
        <v>59</v>
      </c>
      <c r="E130" s="135" t="s">
        <v>55</v>
      </c>
      <c r="F130" s="135" t="s">
        <v>56</v>
      </c>
      <c r="G130" s="135" t="s">
        <v>133</v>
      </c>
      <c r="H130" s="135" t="s">
        <v>134</v>
      </c>
      <c r="I130" s="135" t="s">
        <v>135</v>
      </c>
      <c r="J130" s="136" t="s">
        <v>106</v>
      </c>
      <c r="K130" s="137" t="s">
        <v>136</v>
      </c>
      <c r="L130" s="138"/>
      <c r="M130" s="59" t="s">
        <v>1</v>
      </c>
      <c r="N130" s="60" t="s">
        <v>38</v>
      </c>
      <c r="O130" s="60" t="s">
        <v>137</v>
      </c>
      <c r="P130" s="60" t="s">
        <v>138</v>
      </c>
      <c r="Q130" s="60" t="s">
        <v>139</v>
      </c>
      <c r="R130" s="60" t="s">
        <v>140</v>
      </c>
      <c r="S130" s="60" t="s">
        <v>141</v>
      </c>
      <c r="T130" s="61" t="s">
        <v>142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75" customHeight="1">
      <c r="A131" s="29"/>
      <c r="B131" s="30"/>
      <c r="C131" s="66" t="s">
        <v>102</v>
      </c>
      <c r="D131" s="29"/>
      <c r="E131" s="29"/>
      <c r="F131" s="29"/>
      <c r="G131" s="29"/>
      <c r="H131" s="29"/>
      <c r="I131" s="29"/>
      <c r="J131" s="139">
        <f>BK131</f>
        <v>0</v>
      </c>
      <c r="K131" s="29"/>
      <c r="L131" s="30"/>
      <c r="M131" s="62"/>
      <c r="N131" s="53"/>
      <c r="O131" s="63"/>
      <c r="P131" s="140">
        <f>P132</f>
        <v>0</v>
      </c>
      <c r="Q131" s="63"/>
      <c r="R131" s="140">
        <f>R132</f>
        <v>8.9946602000000002</v>
      </c>
      <c r="S131" s="63"/>
      <c r="T131" s="141">
        <f>T132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73</v>
      </c>
      <c r="AU131" s="14" t="s">
        <v>108</v>
      </c>
      <c r="BK131" s="142">
        <f>BK132</f>
        <v>0</v>
      </c>
    </row>
    <row r="132" spans="1:65" s="12" customFormat="1" ht="25.9" customHeight="1">
      <c r="B132" s="143"/>
      <c r="D132" s="144" t="s">
        <v>73</v>
      </c>
      <c r="E132" s="145" t="s">
        <v>143</v>
      </c>
      <c r="F132" s="145" t="s">
        <v>144</v>
      </c>
      <c r="I132" s="146"/>
      <c r="J132" s="147">
        <f>BK132</f>
        <v>0</v>
      </c>
      <c r="L132" s="143"/>
      <c r="M132" s="148"/>
      <c r="N132" s="149"/>
      <c r="O132" s="149"/>
      <c r="P132" s="150">
        <f>P133+P137+P142+P147</f>
        <v>0</v>
      </c>
      <c r="Q132" s="149"/>
      <c r="R132" s="150">
        <f>R133+R137+R142+R147</f>
        <v>8.9946602000000002</v>
      </c>
      <c r="S132" s="149"/>
      <c r="T132" s="151">
        <f>T133+T137+T142+T147</f>
        <v>0</v>
      </c>
      <c r="AR132" s="144" t="s">
        <v>82</v>
      </c>
      <c r="AT132" s="152" t="s">
        <v>73</v>
      </c>
      <c r="AU132" s="152" t="s">
        <v>74</v>
      </c>
      <c r="AY132" s="144" t="s">
        <v>145</v>
      </c>
      <c r="BK132" s="153">
        <f>BK133+BK137+BK142+BK147</f>
        <v>0</v>
      </c>
    </row>
    <row r="133" spans="1:65" s="12" customFormat="1" ht="22.75" customHeight="1">
      <c r="B133" s="143"/>
      <c r="D133" s="144" t="s">
        <v>73</v>
      </c>
      <c r="E133" s="154" t="s">
        <v>82</v>
      </c>
      <c r="F133" s="154" t="s">
        <v>146</v>
      </c>
      <c r="I133" s="146"/>
      <c r="J133" s="155">
        <f>BK133</f>
        <v>0</v>
      </c>
      <c r="L133" s="143"/>
      <c r="M133" s="148"/>
      <c r="N133" s="149"/>
      <c r="O133" s="149"/>
      <c r="P133" s="150">
        <f>SUM(P134:P136)</f>
        <v>0</v>
      </c>
      <c r="Q133" s="149"/>
      <c r="R133" s="150">
        <f>SUM(R134:R136)</f>
        <v>0</v>
      </c>
      <c r="S133" s="149"/>
      <c r="T133" s="151">
        <f>SUM(T134:T136)</f>
        <v>0</v>
      </c>
      <c r="AR133" s="144" t="s">
        <v>82</v>
      </c>
      <c r="AT133" s="152" t="s">
        <v>73</v>
      </c>
      <c r="AU133" s="152" t="s">
        <v>82</v>
      </c>
      <c r="AY133" s="144" t="s">
        <v>145</v>
      </c>
      <c r="BK133" s="153">
        <f>SUM(BK134:BK136)</f>
        <v>0</v>
      </c>
    </row>
    <row r="134" spans="1:65" s="2" customFormat="1" ht="21.75" customHeight="1">
      <c r="A134" s="29"/>
      <c r="B134" s="121"/>
      <c r="C134" s="156" t="s">
        <v>82</v>
      </c>
      <c r="D134" s="156" t="s">
        <v>147</v>
      </c>
      <c r="E134" s="157" t="s">
        <v>358</v>
      </c>
      <c r="F134" s="158" t="s">
        <v>359</v>
      </c>
      <c r="G134" s="159" t="s">
        <v>155</v>
      </c>
      <c r="H134" s="160">
        <v>2.21</v>
      </c>
      <c r="I134" s="161"/>
      <c r="J134" s="160">
        <f>ROUND(I134*H134,3)</f>
        <v>0</v>
      </c>
      <c r="K134" s="162"/>
      <c r="L134" s="30"/>
      <c r="M134" s="163" t="s">
        <v>1</v>
      </c>
      <c r="N134" s="164" t="s">
        <v>40</v>
      </c>
      <c r="O134" s="55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151</v>
      </c>
      <c r="AT134" s="167" t="s">
        <v>147</v>
      </c>
      <c r="AU134" s="167" t="s">
        <v>123</v>
      </c>
      <c r="AY134" s="14" t="s">
        <v>145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4" t="s">
        <v>123</v>
      </c>
      <c r="BK134" s="169">
        <f>ROUND(I134*H134,3)</f>
        <v>0</v>
      </c>
      <c r="BL134" s="14" t="s">
        <v>151</v>
      </c>
      <c r="BM134" s="167" t="s">
        <v>443</v>
      </c>
    </row>
    <row r="135" spans="1:65" s="2" customFormat="1" ht="21.75" customHeight="1">
      <c r="A135" s="29"/>
      <c r="B135" s="121"/>
      <c r="C135" s="156" t="s">
        <v>123</v>
      </c>
      <c r="D135" s="156" t="s">
        <v>147</v>
      </c>
      <c r="E135" s="157" t="s">
        <v>361</v>
      </c>
      <c r="F135" s="158" t="s">
        <v>362</v>
      </c>
      <c r="G135" s="159" t="s">
        <v>155</v>
      </c>
      <c r="H135" s="160">
        <v>2.21</v>
      </c>
      <c r="I135" s="161"/>
      <c r="J135" s="160">
        <f>ROUND(I135*H135,3)</f>
        <v>0</v>
      </c>
      <c r="K135" s="162"/>
      <c r="L135" s="30"/>
      <c r="M135" s="163" t="s">
        <v>1</v>
      </c>
      <c r="N135" s="164" t="s">
        <v>40</v>
      </c>
      <c r="O135" s="5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151</v>
      </c>
      <c r="AT135" s="167" t="s">
        <v>147</v>
      </c>
      <c r="AU135" s="167" t="s">
        <v>123</v>
      </c>
      <c r="AY135" s="14" t="s">
        <v>145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4" t="s">
        <v>123</v>
      </c>
      <c r="BK135" s="169">
        <f>ROUND(I135*H135,3)</f>
        <v>0</v>
      </c>
      <c r="BL135" s="14" t="s">
        <v>151</v>
      </c>
      <c r="BM135" s="167" t="s">
        <v>444</v>
      </c>
    </row>
    <row r="136" spans="1:65" s="2" customFormat="1" ht="21.75" customHeight="1">
      <c r="A136" s="29"/>
      <c r="B136" s="121"/>
      <c r="C136" s="156" t="s">
        <v>157</v>
      </c>
      <c r="D136" s="156" t="s">
        <v>147</v>
      </c>
      <c r="E136" s="157" t="s">
        <v>364</v>
      </c>
      <c r="F136" s="158" t="s">
        <v>365</v>
      </c>
      <c r="G136" s="159" t="s">
        <v>155</v>
      </c>
      <c r="H136" s="160">
        <v>2.21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151</v>
      </c>
      <c r="AT136" s="167" t="s">
        <v>147</v>
      </c>
      <c r="AU136" s="167" t="s">
        <v>123</v>
      </c>
      <c r="AY136" s="14" t="s">
        <v>145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123</v>
      </c>
      <c r="BK136" s="169">
        <f>ROUND(I136*H136,3)</f>
        <v>0</v>
      </c>
      <c r="BL136" s="14" t="s">
        <v>151</v>
      </c>
      <c r="BM136" s="167" t="s">
        <v>445</v>
      </c>
    </row>
    <row r="137" spans="1:65" s="12" customFormat="1" ht="22.75" customHeight="1">
      <c r="B137" s="143"/>
      <c r="D137" s="144" t="s">
        <v>73</v>
      </c>
      <c r="E137" s="154" t="s">
        <v>164</v>
      </c>
      <c r="F137" s="154" t="s">
        <v>208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SUM(P138:P141)</f>
        <v>0</v>
      </c>
      <c r="Q137" s="149"/>
      <c r="R137" s="150">
        <f>SUM(R138:R141)</f>
        <v>6.5756000000000006</v>
      </c>
      <c r="S137" s="149"/>
      <c r="T137" s="151">
        <f>SUM(T138:T141)</f>
        <v>0</v>
      </c>
      <c r="AR137" s="144" t="s">
        <v>82</v>
      </c>
      <c r="AT137" s="152" t="s">
        <v>73</v>
      </c>
      <c r="AU137" s="152" t="s">
        <v>82</v>
      </c>
      <c r="AY137" s="144" t="s">
        <v>145</v>
      </c>
      <c r="BK137" s="153">
        <f>SUM(BK138:BK141)</f>
        <v>0</v>
      </c>
    </row>
    <row r="138" spans="1:65" s="2" customFormat="1" ht="33" customHeight="1">
      <c r="A138" s="29"/>
      <c r="B138" s="121"/>
      <c r="C138" s="156" t="s">
        <v>151</v>
      </c>
      <c r="D138" s="156" t="s">
        <v>147</v>
      </c>
      <c r="E138" s="157" t="s">
        <v>210</v>
      </c>
      <c r="F138" s="158" t="s">
        <v>211</v>
      </c>
      <c r="G138" s="159" t="s">
        <v>150</v>
      </c>
      <c r="H138" s="160">
        <v>8.5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40</v>
      </c>
      <c r="O138" s="55"/>
      <c r="P138" s="165">
        <f>O138*H138</f>
        <v>0</v>
      </c>
      <c r="Q138" s="165">
        <v>0.24464</v>
      </c>
      <c r="R138" s="165">
        <f>Q138*H138</f>
        <v>2.07944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151</v>
      </c>
      <c r="AT138" s="167" t="s">
        <v>147</v>
      </c>
      <c r="AU138" s="167" t="s">
        <v>123</v>
      </c>
      <c r="AY138" s="14" t="s">
        <v>145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123</v>
      </c>
      <c r="BK138" s="169">
        <f>ROUND(I138*H138,3)</f>
        <v>0</v>
      </c>
      <c r="BL138" s="14" t="s">
        <v>151</v>
      </c>
      <c r="BM138" s="167" t="s">
        <v>381</v>
      </c>
    </row>
    <row r="139" spans="1:65" s="2" customFormat="1" ht="33" customHeight="1">
      <c r="A139" s="29"/>
      <c r="B139" s="121"/>
      <c r="C139" s="156" t="s">
        <v>164</v>
      </c>
      <c r="D139" s="156" t="s">
        <v>147</v>
      </c>
      <c r="E139" s="157" t="s">
        <v>214</v>
      </c>
      <c r="F139" s="158" t="s">
        <v>215</v>
      </c>
      <c r="G139" s="159" t="s">
        <v>150</v>
      </c>
      <c r="H139" s="160">
        <v>8.5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40</v>
      </c>
      <c r="O139" s="55"/>
      <c r="P139" s="165">
        <f>O139*H139</f>
        <v>0</v>
      </c>
      <c r="Q139" s="165">
        <v>0.37034</v>
      </c>
      <c r="R139" s="165">
        <f>Q139*H139</f>
        <v>3.1478899999999999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151</v>
      </c>
      <c r="AT139" s="167" t="s">
        <v>147</v>
      </c>
      <c r="AU139" s="167" t="s">
        <v>123</v>
      </c>
      <c r="AY139" s="14" t="s">
        <v>145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123</v>
      </c>
      <c r="BK139" s="169">
        <f>ROUND(I139*H139,3)</f>
        <v>0</v>
      </c>
      <c r="BL139" s="14" t="s">
        <v>151</v>
      </c>
      <c r="BM139" s="167" t="s">
        <v>419</v>
      </c>
    </row>
    <row r="140" spans="1:65" s="2" customFormat="1" ht="21.75" customHeight="1">
      <c r="A140" s="29"/>
      <c r="B140" s="121"/>
      <c r="C140" s="156" t="s">
        <v>168</v>
      </c>
      <c r="D140" s="156" t="s">
        <v>147</v>
      </c>
      <c r="E140" s="157" t="s">
        <v>218</v>
      </c>
      <c r="F140" s="158" t="s">
        <v>219</v>
      </c>
      <c r="G140" s="159" t="s">
        <v>150</v>
      </c>
      <c r="H140" s="160">
        <v>8.5</v>
      </c>
      <c r="I140" s="161"/>
      <c r="J140" s="160">
        <f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>O140*H140</f>
        <v>0</v>
      </c>
      <c r="Q140" s="165">
        <v>3.0300000000000001E-3</v>
      </c>
      <c r="R140" s="165">
        <f>Q140*H140</f>
        <v>2.5755E-2</v>
      </c>
      <c r="S140" s="165">
        <v>0</v>
      </c>
      <c r="T140" s="166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151</v>
      </c>
      <c r="AT140" s="167" t="s">
        <v>147</v>
      </c>
      <c r="AU140" s="167" t="s">
        <v>123</v>
      </c>
      <c r="AY140" s="14" t="s">
        <v>145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4" t="s">
        <v>123</v>
      </c>
      <c r="BK140" s="169">
        <f>ROUND(I140*H140,3)</f>
        <v>0</v>
      </c>
      <c r="BL140" s="14" t="s">
        <v>151</v>
      </c>
      <c r="BM140" s="167" t="s">
        <v>220</v>
      </c>
    </row>
    <row r="141" spans="1:65" s="2" customFormat="1" ht="33" customHeight="1">
      <c r="A141" s="29"/>
      <c r="B141" s="121"/>
      <c r="C141" s="156" t="s">
        <v>172</v>
      </c>
      <c r="D141" s="156" t="s">
        <v>147</v>
      </c>
      <c r="E141" s="157" t="s">
        <v>222</v>
      </c>
      <c r="F141" s="158" t="s">
        <v>223</v>
      </c>
      <c r="G141" s="159" t="s">
        <v>150</v>
      </c>
      <c r="H141" s="160">
        <v>8.5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0.15559000000000001</v>
      </c>
      <c r="R141" s="165">
        <f>Q141*H141</f>
        <v>1.3225150000000001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151</v>
      </c>
      <c r="AT141" s="167" t="s">
        <v>147</v>
      </c>
      <c r="AU141" s="167" t="s">
        <v>123</v>
      </c>
      <c r="AY141" s="14" t="s">
        <v>145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123</v>
      </c>
      <c r="BK141" s="169">
        <f>ROUND(I141*H141,3)</f>
        <v>0</v>
      </c>
      <c r="BL141" s="14" t="s">
        <v>151</v>
      </c>
      <c r="BM141" s="167" t="s">
        <v>224</v>
      </c>
    </row>
    <row r="142" spans="1:65" s="12" customFormat="1" ht="22.75" customHeight="1">
      <c r="B142" s="143"/>
      <c r="D142" s="144" t="s">
        <v>73</v>
      </c>
      <c r="E142" s="154" t="s">
        <v>183</v>
      </c>
      <c r="F142" s="154" t="s">
        <v>286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SUM(P143:P146)</f>
        <v>0</v>
      </c>
      <c r="Q142" s="149"/>
      <c r="R142" s="150">
        <f>SUM(R143:R146)</f>
        <v>2.4190602000000001</v>
      </c>
      <c r="S142" s="149"/>
      <c r="T142" s="151">
        <f>SUM(T143:T146)</f>
        <v>0</v>
      </c>
      <c r="AR142" s="144" t="s">
        <v>82</v>
      </c>
      <c r="AT142" s="152" t="s">
        <v>73</v>
      </c>
      <c r="AU142" s="152" t="s">
        <v>82</v>
      </c>
      <c r="AY142" s="144" t="s">
        <v>145</v>
      </c>
      <c r="BK142" s="153">
        <f>SUM(BK143:BK146)</f>
        <v>0</v>
      </c>
    </row>
    <row r="143" spans="1:65" s="2" customFormat="1" ht="33" customHeight="1">
      <c r="A143" s="29"/>
      <c r="B143" s="121"/>
      <c r="C143" s="156" t="s">
        <v>176</v>
      </c>
      <c r="D143" s="156" t="s">
        <v>147</v>
      </c>
      <c r="E143" s="157" t="s">
        <v>288</v>
      </c>
      <c r="F143" s="158" t="s">
        <v>289</v>
      </c>
      <c r="G143" s="159" t="s">
        <v>229</v>
      </c>
      <c r="H143" s="160">
        <v>6</v>
      </c>
      <c r="I143" s="161"/>
      <c r="J143" s="160">
        <f>ROUND(I143*H143,3)</f>
        <v>0</v>
      </c>
      <c r="K143" s="162"/>
      <c r="L143" s="30"/>
      <c r="M143" s="163" t="s">
        <v>1</v>
      </c>
      <c r="N143" s="164" t="s">
        <v>40</v>
      </c>
      <c r="O143" s="55"/>
      <c r="P143" s="165">
        <f>O143*H143</f>
        <v>0</v>
      </c>
      <c r="Q143" s="165">
        <v>0.16556000000000001</v>
      </c>
      <c r="R143" s="165">
        <f>Q143*H143</f>
        <v>0.99336000000000002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151</v>
      </c>
      <c r="AT143" s="167" t="s">
        <v>147</v>
      </c>
      <c r="AU143" s="167" t="s">
        <v>123</v>
      </c>
      <c r="AY143" s="14" t="s">
        <v>145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123</v>
      </c>
      <c r="BK143" s="169">
        <f>ROUND(I143*H143,3)</f>
        <v>0</v>
      </c>
      <c r="BL143" s="14" t="s">
        <v>151</v>
      </c>
      <c r="BM143" s="167" t="s">
        <v>446</v>
      </c>
    </row>
    <row r="144" spans="1:65" s="2" customFormat="1" ht="16.5" customHeight="1">
      <c r="A144" s="29"/>
      <c r="B144" s="121"/>
      <c r="C144" s="170" t="s">
        <v>183</v>
      </c>
      <c r="D144" s="170" t="s">
        <v>177</v>
      </c>
      <c r="E144" s="171" t="s">
        <v>447</v>
      </c>
      <c r="F144" s="172" t="s">
        <v>448</v>
      </c>
      <c r="G144" s="173" t="s">
        <v>202</v>
      </c>
      <c r="H144" s="174">
        <v>6</v>
      </c>
      <c r="I144" s="175"/>
      <c r="J144" s="174">
        <f>ROUND(I144*H144,3)</f>
        <v>0</v>
      </c>
      <c r="K144" s="176"/>
      <c r="L144" s="177"/>
      <c r="M144" s="178" t="s">
        <v>1</v>
      </c>
      <c r="N144" s="179" t="s">
        <v>40</v>
      </c>
      <c r="O144" s="55"/>
      <c r="P144" s="165">
        <f>O144*H144</f>
        <v>0</v>
      </c>
      <c r="Q144" s="165">
        <v>0.02</v>
      </c>
      <c r="R144" s="165">
        <f>Q144*H144</f>
        <v>0.12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176</v>
      </c>
      <c r="AT144" s="167" t="s">
        <v>177</v>
      </c>
      <c r="AU144" s="167" t="s">
        <v>123</v>
      </c>
      <c r="AY144" s="14" t="s">
        <v>145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123</v>
      </c>
      <c r="BK144" s="169">
        <f>ROUND(I144*H144,3)</f>
        <v>0</v>
      </c>
      <c r="BL144" s="14" t="s">
        <v>151</v>
      </c>
      <c r="BM144" s="167" t="s">
        <v>449</v>
      </c>
    </row>
    <row r="145" spans="1:65" s="2" customFormat="1" ht="21.75" customHeight="1">
      <c r="A145" s="29"/>
      <c r="B145" s="121"/>
      <c r="C145" s="156" t="s">
        <v>187</v>
      </c>
      <c r="D145" s="156" t="s">
        <v>147</v>
      </c>
      <c r="E145" s="157" t="s">
        <v>300</v>
      </c>
      <c r="F145" s="158" t="s">
        <v>301</v>
      </c>
      <c r="G145" s="159" t="s">
        <v>155</v>
      </c>
      <c r="H145" s="160">
        <v>0.54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2.2151299999999998</v>
      </c>
      <c r="R145" s="165">
        <f>Q145*H145</f>
        <v>1.1961702000000001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151</v>
      </c>
      <c r="AT145" s="167" t="s">
        <v>147</v>
      </c>
      <c r="AU145" s="167" t="s">
        <v>123</v>
      </c>
      <c r="AY145" s="14" t="s">
        <v>145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123</v>
      </c>
      <c r="BK145" s="169">
        <f>ROUND(I145*H145,3)</f>
        <v>0</v>
      </c>
      <c r="BL145" s="14" t="s">
        <v>151</v>
      </c>
      <c r="BM145" s="167" t="s">
        <v>450</v>
      </c>
    </row>
    <row r="146" spans="1:65" s="2" customFormat="1" ht="21.75" customHeight="1">
      <c r="A146" s="29"/>
      <c r="B146" s="121"/>
      <c r="C146" s="156" t="s">
        <v>191</v>
      </c>
      <c r="D146" s="156" t="s">
        <v>147</v>
      </c>
      <c r="E146" s="157" t="s">
        <v>370</v>
      </c>
      <c r="F146" s="158" t="s">
        <v>371</v>
      </c>
      <c r="G146" s="159" t="s">
        <v>229</v>
      </c>
      <c r="H146" s="160">
        <v>3</v>
      </c>
      <c r="I146" s="161"/>
      <c r="J146" s="160">
        <f>ROUND(I146*H146,3)</f>
        <v>0</v>
      </c>
      <c r="K146" s="162"/>
      <c r="L146" s="30"/>
      <c r="M146" s="163" t="s">
        <v>1</v>
      </c>
      <c r="N146" s="164" t="s">
        <v>40</v>
      </c>
      <c r="O146" s="55"/>
      <c r="P146" s="165">
        <f>O146*H146</f>
        <v>0</v>
      </c>
      <c r="Q146" s="165">
        <v>3.6510000000000001E-2</v>
      </c>
      <c r="R146" s="165">
        <f>Q146*H146</f>
        <v>0.10953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151</v>
      </c>
      <c r="AT146" s="167" t="s">
        <v>147</v>
      </c>
      <c r="AU146" s="167" t="s">
        <v>123</v>
      </c>
      <c r="AY146" s="14" t="s">
        <v>145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123</v>
      </c>
      <c r="BK146" s="169">
        <f>ROUND(I146*H146,3)</f>
        <v>0</v>
      </c>
      <c r="BL146" s="14" t="s">
        <v>151</v>
      </c>
      <c r="BM146" s="167" t="s">
        <v>451</v>
      </c>
    </row>
    <row r="147" spans="1:65" s="12" customFormat="1" ht="22.75" customHeight="1">
      <c r="B147" s="143"/>
      <c r="D147" s="144" t="s">
        <v>73</v>
      </c>
      <c r="E147" s="154" t="s">
        <v>327</v>
      </c>
      <c r="F147" s="154" t="s">
        <v>328</v>
      </c>
      <c r="I147" s="146"/>
      <c r="J147" s="155">
        <f>BK147</f>
        <v>0</v>
      </c>
      <c r="L147" s="143"/>
      <c r="M147" s="148"/>
      <c r="N147" s="149"/>
      <c r="O147" s="149"/>
      <c r="P147" s="150">
        <f>P148</f>
        <v>0</v>
      </c>
      <c r="Q147" s="149"/>
      <c r="R147" s="150">
        <f>R148</f>
        <v>0</v>
      </c>
      <c r="S147" s="149"/>
      <c r="T147" s="151">
        <f>T148</f>
        <v>0</v>
      </c>
      <c r="AR147" s="144" t="s">
        <v>82</v>
      </c>
      <c r="AT147" s="152" t="s">
        <v>73</v>
      </c>
      <c r="AU147" s="152" t="s">
        <v>82</v>
      </c>
      <c r="AY147" s="144" t="s">
        <v>145</v>
      </c>
      <c r="BK147" s="153">
        <f>BK148</f>
        <v>0</v>
      </c>
    </row>
    <row r="148" spans="1:65" s="2" customFormat="1" ht="33" customHeight="1">
      <c r="A148" s="29"/>
      <c r="B148" s="121"/>
      <c r="C148" s="156" t="s">
        <v>195</v>
      </c>
      <c r="D148" s="156" t="s">
        <v>147</v>
      </c>
      <c r="E148" s="157" t="s">
        <v>330</v>
      </c>
      <c r="F148" s="158" t="s">
        <v>331</v>
      </c>
      <c r="G148" s="159" t="s">
        <v>180</v>
      </c>
      <c r="H148" s="160">
        <v>8.9949999999999992</v>
      </c>
      <c r="I148" s="161"/>
      <c r="J148" s="160">
        <f>ROUND(I148*H148,3)</f>
        <v>0</v>
      </c>
      <c r="K148" s="162"/>
      <c r="L148" s="30"/>
      <c r="M148" s="180" t="s">
        <v>1</v>
      </c>
      <c r="N148" s="181" t="s">
        <v>40</v>
      </c>
      <c r="O148" s="182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151</v>
      </c>
      <c r="AT148" s="167" t="s">
        <v>147</v>
      </c>
      <c r="AU148" s="167" t="s">
        <v>123</v>
      </c>
      <c r="AY148" s="14" t="s">
        <v>145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123</v>
      </c>
      <c r="BK148" s="169">
        <f>ROUND(I148*H148,3)</f>
        <v>0</v>
      </c>
      <c r="BL148" s="14" t="s">
        <v>151</v>
      </c>
      <c r="BM148" s="167" t="s">
        <v>332</v>
      </c>
    </row>
    <row r="149" spans="1:65" s="2" customFormat="1" ht="7" customHeight="1">
      <c r="A149" s="29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autoFilter ref="C130:K148" xr:uid="{00000000-0009-0000-0000-000006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02 - SO 01 Chodník - úsek...</vt:lpstr>
      <vt:lpstr>021 - SO 01 Chodník - vja...</vt:lpstr>
      <vt:lpstr>04 - SO 01 Chodník - úsek...</vt:lpstr>
      <vt:lpstr>041 - SO 01 Chodník - vja...</vt:lpstr>
      <vt:lpstr>06 - SO 01 Chodník - úsek...</vt:lpstr>
      <vt:lpstr>061 - SO 01 Chodník - vja...</vt:lpstr>
      <vt:lpstr>'02 - SO 01 Chodník - úsek...'!Názvy_tlače</vt:lpstr>
      <vt:lpstr>'021 - SO 01 Chodník - vja...'!Názvy_tlače</vt:lpstr>
      <vt:lpstr>'04 - SO 01 Chodník - úsek...'!Názvy_tlače</vt:lpstr>
      <vt:lpstr>'041 - SO 01 Chodník - vja...'!Názvy_tlače</vt:lpstr>
      <vt:lpstr>'06 - SO 01 Chodník - úsek...'!Názvy_tlače</vt:lpstr>
      <vt:lpstr>'061 - SO 01 Chodník - vja...'!Názvy_tlače</vt:lpstr>
      <vt:lpstr>'Rekapitulácia stavby'!Názvy_tlače</vt:lpstr>
      <vt:lpstr>'02 - SO 01 Chodník - úsek...'!Oblasť_tlače</vt:lpstr>
      <vt:lpstr>'021 - SO 01 Chodník - vja...'!Oblasť_tlače</vt:lpstr>
      <vt:lpstr>'04 - SO 01 Chodník - úsek...'!Oblasť_tlače</vt:lpstr>
      <vt:lpstr>'041 - SO 01 Chodník - vja...'!Oblasť_tlače</vt:lpstr>
      <vt:lpstr>'06 - SO 01 Chodník - úsek...'!Oblasť_tlače</vt:lpstr>
      <vt:lpstr>'061 - SO 01 Chodník - vja...'!Oblasť_tlače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Vozár</cp:lastModifiedBy>
  <dcterms:created xsi:type="dcterms:W3CDTF">2021-03-04T10:40:55Z</dcterms:created>
  <dcterms:modified xsi:type="dcterms:W3CDTF">2021-12-28T13:28:41Z</dcterms:modified>
</cp:coreProperties>
</file>