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Robert\Desktop\"/>
    </mc:Choice>
  </mc:AlternateContent>
  <xr:revisionPtr revIDLastSave="0" documentId="13_ncr:1_{937BC600-50F9-480E-914D-3D34DBF22D32}" xr6:coauthVersionLast="47" xr6:coauthVersionMax="47" xr10:uidLastSave="{00000000-0000-0000-0000-000000000000}"/>
  <bookViews>
    <workbookView xWindow="14295" yWindow="0" windowWidth="14430" windowHeight="15750" xr2:uid="{00000000-000D-0000-FFFF-FFFF00000000}"/>
  </bookViews>
  <sheets>
    <sheet name="Rekapitulácia stavby" sheetId="1" r:id="rId1"/>
    <sheet name="001 - Chodník A2" sheetId="2" r:id="rId2"/>
    <sheet name="002 - Chodník A3" sheetId="3" r:id="rId3"/>
    <sheet name="003 - Chodník A4" sheetId="4" r:id="rId4"/>
    <sheet name="004 - Chodník A5" sheetId="5" r:id="rId5"/>
    <sheet name="005 - Chodník A6" sheetId="6" r:id="rId6"/>
    <sheet name="006 - Chodník A7" sheetId="7" r:id="rId7"/>
    <sheet name="007 - Chodník A8" sheetId="8" r:id="rId8"/>
    <sheet name="008 - Chodník A9" sheetId="9" r:id="rId9"/>
    <sheet name="009 - Objekt B - Schodisk..." sheetId="10" r:id="rId10"/>
    <sheet name="010 - Objekt C - Schodisk..." sheetId="11" r:id="rId11"/>
    <sheet name="011 - Objekt D - Mostík" sheetId="12" r:id="rId12"/>
    <sheet name="012 - Objekt E - Schodisk..." sheetId="13" r:id="rId13"/>
    <sheet name="013 - Objekt F - Odpočívadlo" sheetId="14" r:id="rId14"/>
    <sheet name="014 - Objekt G - Odbočeni..." sheetId="15" r:id="rId15"/>
    <sheet name="015 - Objekt H - Odpočívadlo" sheetId="16" r:id="rId16"/>
    <sheet name="016 - Objekt I - Vyhliadk..." sheetId="17" r:id="rId17"/>
    <sheet name="017 - Objekt J  - Úprava ..." sheetId="18" r:id="rId18"/>
  </sheets>
  <definedNames>
    <definedName name="_xlnm._FilterDatabase" localSheetId="1" hidden="1">'001 - Chodník A2'!$C$124:$K$172</definedName>
    <definedName name="_xlnm._FilterDatabase" localSheetId="2" hidden="1">'002 - Chodník A3'!$C$121:$K$152</definedName>
    <definedName name="_xlnm._FilterDatabase" localSheetId="3" hidden="1">'003 - Chodník A4'!$C$122:$K$156</definedName>
    <definedName name="_xlnm._FilterDatabase" localSheetId="4" hidden="1">'004 - Chodník A5'!$C$124:$K$171</definedName>
    <definedName name="_xlnm._FilterDatabase" localSheetId="5" hidden="1">'005 - Chodník A6'!$C$124:$K$167</definedName>
    <definedName name="_xlnm._FilterDatabase" localSheetId="6" hidden="1">'006 - Chodník A7'!$C$125:$K$178</definedName>
    <definedName name="_xlnm._FilterDatabase" localSheetId="7" hidden="1">'007 - Chodník A8'!$C$121:$K$150</definedName>
    <definedName name="_xlnm._FilterDatabase" localSheetId="8" hidden="1">'008 - Chodník A9'!$C$123:$K$161</definedName>
    <definedName name="_xlnm._FilterDatabase" localSheetId="9" hidden="1">'009 - Objekt B - Schodisk...'!$C$126:$K$172</definedName>
    <definedName name="_xlnm._FilterDatabase" localSheetId="10" hidden="1">'010 - Objekt C - Schodisk...'!$C$127:$K$182</definedName>
    <definedName name="_xlnm._FilterDatabase" localSheetId="11" hidden="1">'011 - Objekt D - Mostík'!$C$124:$K$166</definedName>
    <definedName name="_xlnm._FilterDatabase" localSheetId="12" hidden="1">'012 - Objekt E - Schodisk...'!$C$121:$K$142</definedName>
    <definedName name="_xlnm._FilterDatabase" localSheetId="13" hidden="1">'013 - Objekt F - Odpočívadlo'!$C$124:$K$165</definedName>
    <definedName name="_xlnm._FilterDatabase" localSheetId="14" hidden="1">'014 - Objekt G - Odbočeni...'!$C$124:$K$170</definedName>
    <definedName name="_xlnm._FilterDatabase" localSheetId="15" hidden="1">'015 - Objekt H - Odpočívadlo'!$C$124:$K$161</definedName>
    <definedName name="_xlnm._FilterDatabase" localSheetId="16" hidden="1">'016 - Objekt I - Vyhliadk...'!$C$123:$K$150</definedName>
    <definedName name="_xlnm._FilterDatabase" localSheetId="17" hidden="1">'017 - Objekt J  - Úprava ...'!$C$117:$K$122</definedName>
    <definedName name="_xlnm.Print_Titles" localSheetId="1">'001 - Chodník A2'!$124:$124</definedName>
    <definedName name="_xlnm.Print_Titles" localSheetId="2">'002 - Chodník A3'!$121:$121</definedName>
    <definedName name="_xlnm.Print_Titles" localSheetId="3">'003 - Chodník A4'!$122:$122</definedName>
    <definedName name="_xlnm.Print_Titles" localSheetId="4">'004 - Chodník A5'!$124:$124</definedName>
    <definedName name="_xlnm.Print_Titles" localSheetId="5">'005 - Chodník A6'!$124:$124</definedName>
    <definedName name="_xlnm.Print_Titles" localSheetId="6">'006 - Chodník A7'!$125:$125</definedName>
    <definedName name="_xlnm.Print_Titles" localSheetId="7">'007 - Chodník A8'!$121:$121</definedName>
    <definedName name="_xlnm.Print_Titles" localSheetId="8">'008 - Chodník A9'!$123:$123</definedName>
    <definedName name="_xlnm.Print_Titles" localSheetId="9">'009 - Objekt B - Schodisk...'!$126:$126</definedName>
    <definedName name="_xlnm.Print_Titles" localSheetId="10">'010 - Objekt C - Schodisk...'!$127:$127</definedName>
    <definedName name="_xlnm.Print_Titles" localSheetId="11">'011 - Objekt D - Mostík'!$124:$124</definedName>
    <definedName name="_xlnm.Print_Titles" localSheetId="12">'012 - Objekt E - Schodisk...'!$121:$121</definedName>
    <definedName name="_xlnm.Print_Titles" localSheetId="13">'013 - Objekt F - Odpočívadlo'!$124:$124</definedName>
    <definedName name="_xlnm.Print_Titles" localSheetId="14">'014 - Objekt G - Odbočeni...'!$124:$124</definedName>
    <definedName name="_xlnm.Print_Titles" localSheetId="15">'015 - Objekt H - Odpočívadlo'!$124:$124</definedName>
    <definedName name="_xlnm.Print_Titles" localSheetId="16">'016 - Objekt I - Vyhliadk...'!$123:$123</definedName>
    <definedName name="_xlnm.Print_Titles" localSheetId="17">'017 - Objekt J  - Úprava ...'!$117:$117</definedName>
    <definedName name="_xlnm.Print_Titles" localSheetId="0">'Rekapitulácia stavby'!$92:$92</definedName>
    <definedName name="_xlnm.Print_Area" localSheetId="1">'001 - Chodník A2'!$C$4:$J$76,'001 - Chodník A2'!$C$82:$J$106,'001 - Chodník A2'!$C$112:$J$172</definedName>
    <definedName name="_xlnm.Print_Area" localSheetId="2">'002 - Chodník A3'!$C$4:$J$76,'002 - Chodník A3'!$C$82:$J$103,'002 - Chodník A3'!$C$109:$J$152</definedName>
    <definedName name="_xlnm.Print_Area" localSheetId="3">'003 - Chodník A4'!$C$4:$J$76,'003 - Chodník A4'!$C$82:$J$104,'003 - Chodník A4'!$C$110:$J$156</definedName>
    <definedName name="_xlnm.Print_Area" localSheetId="4">'004 - Chodník A5'!$C$4:$J$76,'004 - Chodník A5'!$C$82:$J$106,'004 - Chodník A5'!$C$112:$J$171</definedName>
    <definedName name="_xlnm.Print_Area" localSheetId="5">'005 - Chodník A6'!$C$4:$J$76,'005 - Chodník A6'!$C$82:$J$106,'005 - Chodník A6'!$C$112:$J$167</definedName>
    <definedName name="_xlnm.Print_Area" localSheetId="6">'006 - Chodník A7'!$C$4:$J$76,'006 - Chodník A7'!$C$82:$J$107,'006 - Chodník A7'!$C$113:$J$178</definedName>
    <definedName name="_xlnm.Print_Area" localSheetId="7">'007 - Chodník A8'!$C$4:$J$76,'007 - Chodník A8'!$C$82:$J$103,'007 - Chodník A8'!$C$109:$J$150</definedName>
    <definedName name="_xlnm.Print_Area" localSheetId="8">'008 - Chodník A9'!$C$4:$J$76,'008 - Chodník A9'!$C$82:$J$105,'008 - Chodník A9'!$C$111:$J$161</definedName>
    <definedName name="_xlnm.Print_Area" localSheetId="9">'009 - Objekt B - Schodisk...'!$C$4:$J$76,'009 - Objekt B - Schodisk...'!$C$82:$J$108,'009 - Objekt B - Schodisk...'!$C$114:$J$172</definedName>
    <definedName name="_xlnm.Print_Area" localSheetId="10">'010 - Objekt C - Schodisk...'!$C$4:$J$76,'010 - Objekt C - Schodisk...'!$C$82:$J$109,'010 - Objekt C - Schodisk...'!$C$115:$J$182</definedName>
    <definedName name="_xlnm.Print_Area" localSheetId="11">'011 - Objekt D - Mostík'!$C$4:$J$76,'011 - Objekt D - Mostík'!$C$82:$J$106,'011 - Objekt D - Mostík'!$C$112:$J$166</definedName>
    <definedName name="_xlnm.Print_Area" localSheetId="12">'012 - Objekt E - Schodisk...'!$C$4:$J$76,'012 - Objekt E - Schodisk...'!$C$82:$J$103,'012 - Objekt E - Schodisk...'!$C$109:$J$142</definedName>
    <definedName name="_xlnm.Print_Area" localSheetId="13">'013 - Objekt F - Odpočívadlo'!$C$4:$J$76,'013 - Objekt F - Odpočívadlo'!$C$82:$J$106,'013 - Objekt F - Odpočívadlo'!$C$112:$J$165</definedName>
    <definedName name="_xlnm.Print_Area" localSheetId="14">'014 - Objekt G - Odbočeni...'!$C$4:$J$76,'014 - Objekt G - Odbočeni...'!$C$82:$J$106,'014 - Objekt G - Odbočeni...'!$C$112:$J$170</definedName>
    <definedName name="_xlnm.Print_Area" localSheetId="15">'015 - Objekt H - Odpočívadlo'!$C$4:$J$76,'015 - Objekt H - Odpočívadlo'!$C$82:$J$106,'015 - Objekt H - Odpočívadlo'!$C$112:$J$161</definedName>
    <definedName name="_xlnm.Print_Area" localSheetId="16">'016 - Objekt I - Vyhliadk...'!$C$4:$J$76,'016 - Objekt I - Vyhliadk...'!$C$82:$J$105,'016 - Objekt I - Vyhliadk...'!$C$111:$J$150</definedName>
    <definedName name="_xlnm.Print_Area" localSheetId="17">'017 - Objekt J  - Úprava ...'!$C$4:$J$76,'017 - Objekt J  - Úprava ...'!$C$82:$J$99,'017 - Objekt J  - Úprava ...'!$C$105:$J$122</definedName>
    <definedName name="_xlnm.Print_Area" localSheetId="0">'Rekapitulácia stavby'!$D$4:$AO$76,'Rekapitulácia stavby'!$C$82:$AQ$112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18" l="1"/>
  <c r="J36" i="18"/>
  <c r="AY111" i="1"/>
  <c r="J35" i="18"/>
  <c r="AX111" i="1" s="1"/>
  <c r="BI122" i="18"/>
  <c r="BH122" i="18"/>
  <c r="BG122" i="18"/>
  <c r="BE122" i="18"/>
  <c r="T122" i="18"/>
  <c r="R122" i="18"/>
  <c r="P122" i="18"/>
  <c r="BI121" i="18"/>
  <c r="BH121" i="18"/>
  <c r="BG121" i="18"/>
  <c r="BE121" i="18"/>
  <c r="T121" i="18"/>
  <c r="R121" i="18"/>
  <c r="P121" i="18"/>
  <c r="J115" i="18"/>
  <c r="J114" i="18"/>
  <c r="F114" i="18"/>
  <c r="F112" i="18"/>
  <c r="E110" i="18"/>
  <c r="J92" i="18"/>
  <c r="J91" i="18"/>
  <c r="F91" i="18"/>
  <c r="F89" i="18"/>
  <c r="E87" i="18"/>
  <c r="J18" i="18"/>
  <c r="E18" i="18"/>
  <c r="F115" i="18"/>
  <c r="J17" i="18"/>
  <c r="J12" i="18"/>
  <c r="J112" i="18"/>
  <c r="E7" i="18"/>
  <c r="E108" i="18" s="1"/>
  <c r="J37" i="17"/>
  <c r="J36" i="17"/>
  <c r="AY110" i="1"/>
  <c r="J35" i="17"/>
  <c r="AX110" i="1"/>
  <c r="BI150" i="17"/>
  <c r="BH150" i="17"/>
  <c r="BG150" i="17"/>
  <c r="BE150" i="17"/>
  <c r="T150" i="17"/>
  <c r="R150" i="17"/>
  <c r="P150" i="17"/>
  <c r="BI149" i="17"/>
  <c r="BH149" i="17"/>
  <c r="BG149" i="17"/>
  <c r="BE149" i="17"/>
  <c r="T149" i="17"/>
  <c r="R149" i="17"/>
  <c r="P149" i="17"/>
  <c r="BI148" i="17"/>
  <c r="BH148" i="17"/>
  <c r="BG148" i="17"/>
  <c r="BE148" i="17"/>
  <c r="T148" i="17"/>
  <c r="R148" i="17"/>
  <c r="P148" i="17"/>
  <c r="BI146" i="17"/>
  <c r="BH146" i="17"/>
  <c r="BG146" i="17"/>
  <c r="BE146" i="17"/>
  <c r="T146" i="17"/>
  <c r="R146" i="17"/>
  <c r="P146" i="17"/>
  <c r="BI145" i="17"/>
  <c r="BH145" i="17"/>
  <c r="BG145" i="17"/>
  <c r="BE145" i="17"/>
  <c r="T145" i="17"/>
  <c r="R145" i="17"/>
  <c r="P145" i="17"/>
  <c r="BI144" i="17"/>
  <c r="BH144" i="17"/>
  <c r="BG144" i="17"/>
  <c r="BE144" i="17"/>
  <c r="T144" i="17"/>
  <c r="R144" i="17"/>
  <c r="P144" i="17"/>
  <c r="BI143" i="17"/>
  <c r="BH143" i="17"/>
  <c r="BG143" i="17"/>
  <c r="BE143" i="17"/>
  <c r="T143" i="17"/>
  <c r="R143" i="17"/>
  <c r="P143" i="17"/>
  <c r="BI142" i="17"/>
  <c r="BH142" i="17"/>
  <c r="BG142" i="17"/>
  <c r="BE142" i="17"/>
  <c r="T142" i="17"/>
  <c r="R142" i="17"/>
  <c r="P142" i="17"/>
  <c r="BI141" i="17"/>
  <c r="BH141" i="17"/>
  <c r="BG141" i="17"/>
  <c r="BE141" i="17"/>
  <c r="T141" i="17"/>
  <c r="R141" i="17"/>
  <c r="P141" i="17"/>
  <c r="BI140" i="17"/>
  <c r="BH140" i="17"/>
  <c r="BG140" i="17"/>
  <c r="BE140" i="17"/>
  <c r="T140" i="17"/>
  <c r="R140" i="17"/>
  <c r="P140" i="17"/>
  <c r="BI138" i="17"/>
  <c r="BH138" i="17"/>
  <c r="BG138" i="17"/>
  <c r="BE138" i="17"/>
  <c r="T138" i="17"/>
  <c r="R138" i="17"/>
  <c r="P138" i="17"/>
  <c r="BI137" i="17"/>
  <c r="BH137" i="17"/>
  <c r="BG137" i="17"/>
  <c r="BE137" i="17"/>
  <c r="T137" i="17"/>
  <c r="R137" i="17"/>
  <c r="P137" i="17"/>
  <c r="BI136" i="17"/>
  <c r="BH136" i="17"/>
  <c r="BG136" i="17"/>
  <c r="BE136" i="17"/>
  <c r="T136" i="17"/>
  <c r="R136" i="17"/>
  <c r="P136" i="17"/>
  <c r="BI135" i="17"/>
  <c r="BH135" i="17"/>
  <c r="BG135" i="17"/>
  <c r="BE135" i="17"/>
  <c r="T135" i="17"/>
  <c r="R135" i="17"/>
  <c r="P135" i="17"/>
  <c r="BI132" i="17"/>
  <c r="BH132" i="17"/>
  <c r="BG132" i="17"/>
  <c r="BE132" i="17"/>
  <c r="T132" i="17"/>
  <c r="T131" i="17" s="1"/>
  <c r="R132" i="17"/>
  <c r="R131" i="17"/>
  <c r="P132" i="17"/>
  <c r="P131" i="17"/>
  <c r="BI130" i="17"/>
  <c r="BH130" i="17"/>
  <c r="BG130" i="17"/>
  <c r="BE130" i="17"/>
  <c r="T130" i="17"/>
  <c r="T129" i="17"/>
  <c r="R130" i="17"/>
  <c r="R129" i="17"/>
  <c r="P130" i="17"/>
  <c r="P129" i="17"/>
  <c r="BI128" i="17"/>
  <c r="BH128" i="17"/>
  <c r="BG128" i="17"/>
  <c r="BE128" i="17"/>
  <c r="T128" i="17"/>
  <c r="R128" i="17"/>
  <c r="P128" i="17"/>
  <c r="BI127" i="17"/>
  <c r="BH127" i="17"/>
  <c r="BG127" i="17"/>
  <c r="BE127" i="17"/>
  <c r="T127" i="17"/>
  <c r="R127" i="17"/>
  <c r="P127" i="17"/>
  <c r="J121" i="17"/>
  <c r="J120" i="17"/>
  <c r="F120" i="17"/>
  <c r="F118" i="17"/>
  <c r="E116" i="17"/>
  <c r="J92" i="17"/>
  <c r="J91" i="17"/>
  <c r="F91" i="17"/>
  <c r="F89" i="17"/>
  <c r="E87" i="17"/>
  <c r="J18" i="17"/>
  <c r="E18" i="17"/>
  <c r="F92" i="17"/>
  <c r="J17" i="17"/>
  <c r="J12" i="17"/>
  <c r="J89" i="17" s="1"/>
  <c r="E7" i="17"/>
  <c r="E114" i="17"/>
  <c r="J37" i="16"/>
  <c r="J36" i="16"/>
  <c r="AY109" i="1"/>
  <c r="J35" i="16"/>
  <c r="AX109" i="1" s="1"/>
  <c r="BI161" i="16"/>
  <c r="BH161" i="16"/>
  <c r="BG161" i="16"/>
  <c r="BE161" i="16"/>
  <c r="T161" i="16"/>
  <c r="R161" i="16"/>
  <c r="P161" i="16"/>
  <c r="BI160" i="16"/>
  <c r="BH160" i="16"/>
  <c r="BG160" i="16"/>
  <c r="BE160" i="16"/>
  <c r="T160" i="16"/>
  <c r="R160" i="16"/>
  <c r="P160" i="16"/>
  <c r="BI159" i="16"/>
  <c r="BH159" i="16"/>
  <c r="BG159" i="16"/>
  <c r="BE159" i="16"/>
  <c r="T159" i="16"/>
  <c r="R159" i="16"/>
  <c r="P159" i="16"/>
  <c r="BI157" i="16"/>
  <c r="BH157" i="16"/>
  <c r="BG157" i="16"/>
  <c r="BE157" i="16"/>
  <c r="T157" i="16"/>
  <c r="R157" i="16"/>
  <c r="P157" i="16"/>
  <c r="BI156" i="16"/>
  <c r="BH156" i="16"/>
  <c r="BG156" i="16"/>
  <c r="BE156" i="16"/>
  <c r="T156" i="16"/>
  <c r="R156" i="16"/>
  <c r="P156" i="16"/>
  <c r="BI155" i="16"/>
  <c r="BH155" i="16"/>
  <c r="BG155" i="16"/>
  <c r="BE155" i="16"/>
  <c r="T155" i="16"/>
  <c r="R155" i="16"/>
  <c r="P155" i="16"/>
  <c r="BI154" i="16"/>
  <c r="BH154" i="16"/>
  <c r="BG154" i="16"/>
  <c r="BE154" i="16"/>
  <c r="T154" i="16"/>
  <c r="R154" i="16"/>
  <c r="P154" i="16"/>
  <c r="BI153" i="16"/>
  <c r="BH153" i="16"/>
  <c r="BG153" i="16"/>
  <c r="BE153" i="16"/>
  <c r="T153" i="16"/>
  <c r="R153" i="16"/>
  <c r="P153" i="16"/>
  <c r="BI152" i="16"/>
  <c r="BH152" i="16"/>
  <c r="BG152" i="16"/>
  <c r="BE152" i="16"/>
  <c r="T152" i="16"/>
  <c r="R152" i="16"/>
  <c r="P152" i="16"/>
  <c r="BI151" i="16"/>
  <c r="BH151" i="16"/>
  <c r="BG151" i="16"/>
  <c r="BE151" i="16"/>
  <c r="T151" i="16"/>
  <c r="R151" i="16"/>
  <c r="P151" i="16"/>
  <c r="BI149" i="16"/>
  <c r="BH149" i="16"/>
  <c r="BG149" i="16"/>
  <c r="BE149" i="16"/>
  <c r="T149" i="16"/>
  <c r="R149" i="16"/>
  <c r="P149" i="16"/>
  <c r="BI148" i="16"/>
  <c r="BH148" i="16"/>
  <c r="BG148" i="16"/>
  <c r="BE148" i="16"/>
  <c r="T148" i="16"/>
  <c r="R148" i="16"/>
  <c r="P148" i="16"/>
  <c r="BI147" i="16"/>
  <c r="BH147" i="16"/>
  <c r="BG147" i="16"/>
  <c r="BE147" i="16"/>
  <c r="T147" i="16"/>
  <c r="R147" i="16"/>
  <c r="P147" i="16"/>
  <c r="BI146" i="16"/>
  <c r="BH146" i="16"/>
  <c r="BG146" i="16"/>
  <c r="BE146" i="16"/>
  <c r="T146" i="16"/>
  <c r="R146" i="16"/>
  <c r="P146" i="16"/>
  <c r="BI143" i="16"/>
  <c r="BH143" i="16"/>
  <c r="BG143" i="16"/>
  <c r="BE143" i="16"/>
  <c r="T143" i="16"/>
  <c r="T142" i="16" s="1"/>
  <c r="R143" i="16"/>
  <c r="R142" i="16"/>
  <c r="P143" i="16"/>
  <c r="P142" i="16" s="1"/>
  <c r="BI141" i="16"/>
  <c r="BH141" i="16"/>
  <c r="BG141" i="16"/>
  <c r="BE141" i="16"/>
  <c r="T141" i="16"/>
  <c r="R141" i="16"/>
  <c r="P141" i="16"/>
  <c r="BI140" i="16"/>
  <c r="BH140" i="16"/>
  <c r="BG140" i="16"/>
  <c r="BE140" i="16"/>
  <c r="T140" i="16"/>
  <c r="R140" i="16"/>
  <c r="P140" i="16"/>
  <c r="BI138" i="16"/>
  <c r="BH138" i="16"/>
  <c r="BG138" i="16"/>
  <c r="BE138" i="16"/>
  <c r="T138" i="16"/>
  <c r="R138" i="16"/>
  <c r="P138" i="16"/>
  <c r="BI137" i="16"/>
  <c r="BH137" i="16"/>
  <c r="BG137" i="16"/>
  <c r="BE137" i="16"/>
  <c r="T137" i="16"/>
  <c r="R137" i="16"/>
  <c r="P137" i="16"/>
  <c r="BI135" i="16"/>
  <c r="BH135" i="16"/>
  <c r="BG135" i="16"/>
  <c r="BE135" i="16"/>
  <c r="T135" i="16"/>
  <c r="R135" i="16"/>
  <c r="P135" i="16"/>
  <c r="BI134" i="16"/>
  <c r="BH134" i="16"/>
  <c r="BG134" i="16"/>
  <c r="BE134" i="16"/>
  <c r="T134" i="16"/>
  <c r="R134" i="16"/>
  <c r="P134" i="16"/>
  <c r="BI133" i="16"/>
  <c r="BH133" i="16"/>
  <c r="BG133" i="16"/>
  <c r="BE133" i="16"/>
  <c r="T133" i="16"/>
  <c r="R133" i="16"/>
  <c r="P133" i="16"/>
  <c r="BI132" i="16"/>
  <c r="BH132" i="16"/>
  <c r="BG132" i="16"/>
  <c r="BE132" i="16"/>
  <c r="T132" i="16"/>
  <c r="R132" i="16"/>
  <c r="P132" i="16"/>
  <c r="BI131" i="16"/>
  <c r="BH131" i="16"/>
  <c r="BG131" i="16"/>
  <c r="BE131" i="16"/>
  <c r="T131" i="16"/>
  <c r="R131" i="16"/>
  <c r="P131" i="16"/>
  <c r="BI130" i="16"/>
  <c r="BH130" i="16"/>
  <c r="BG130" i="16"/>
  <c r="BE130" i="16"/>
  <c r="T130" i="16"/>
  <c r="R130" i="16"/>
  <c r="P130" i="16"/>
  <c r="BI129" i="16"/>
  <c r="BH129" i="16"/>
  <c r="BG129" i="16"/>
  <c r="BE129" i="16"/>
  <c r="T129" i="16"/>
  <c r="R129" i="16"/>
  <c r="P129" i="16"/>
  <c r="BI128" i="16"/>
  <c r="BH128" i="16"/>
  <c r="BG128" i="16"/>
  <c r="BE128" i="16"/>
  <c r="T128" i="16"/>
  <c r="R128" i="16"/>
  <c r="P128" i="16"/>
  <c r="J122" i="16"/>
  <c r="J121" i="16"/>
  <c r="F121" i="16"/>
  <c r="F119" i="16"/>
  <c r="E117" i="16"/>
  <c r="J92" i="16"/>
  <c r="J91" i="16"/>
  <c r="F91" i="16"/>
  <c r="F89" i="16"/>
  <c r="E87" i="16"/>
  <c r="J18" i="16"/>
  <c r="E18" i="16"/>
  <c r="F92" i="16"/>
  <c r="J17" i="16"/>
  <c r="J12" i="16"/>
  <c r="J119" i="16" s="1"/>
  <c r="E7" i="16"/>
  <c r="E115" i="16"/>
  <c r="J37" i="15"/>
  <c r="J36" i="15"/>
  <c r="AY108" i="1"/>
  <c r="J35" i="15"/>
  <c r="AX108" i="1"/>
  <c r="BI170" i="15"/>
  <c r="BH170" i="15"/>
  <c r="BG170" i="15"/>
  <c r="BE170" i="15"/>
  <c r="T170" i="15"/>
  <c r="R170" i="15"/>
  <c r="P170" i="15"/>
  <c r="BI169" i="15"/>
  <c r="BH169" i="15"/>
  <c r="BG169" i="15"/>
  <c r="BE169" i="15"/>
  <c r="T169" i="15"/>
  <c r="R169" i="15"/>
  <c r="P169" i="15"/>
  <c r="BI168" i="15"/>
  <c r="BH168" i="15"/>
  <c r="BG168" i="15"/>
  <c r="BE168" i="15"/>
  <c r="T168" i="15"/>
  <c r="R168" i="15"/>
  <c r="P168" i="15"/>
  <c r="BI166" i="15"/>
  <c r="BH166" i="15"/>
  <c r="BG166" i="15"/>
  <c r="BE166" i="15"/>
  <c r="T166" i="15"/>
  <c r="R166" i="15"/>
  <c r="P166" i="15"/>
  <c r="BI165" i="15"/>
  <c r="BH165" i="15"/>
  <c r="BG165" i="15"/>
  <c r="BE165" i="15"/>
  <c r="T165" i="15"/>
  <c r="R165" i="15"/>
  <c r="P165" i="15"/>
  <c r="BI164" i="15"/>
  <c r="BH164" i="15"/>
  <c r="BG164" i="15"/>
  <c r="BE164" i="15"/>
  <c r="T164" i="15"/>
  <c r="R164" i="15"/>
  <c r="P164" i="15"/>
  <c r="BI163" i="15"/>
  <c r="BH163" i="15"/>
  <c r="BG163" i="15"/>
  <c r="BE163" i="15"/>
  <c r="T163" i="15"/>
  <c r="R163" i="15"/>
  <c r="P163" i="15"/>
  <c r="BI162" i="15"/>
  <c r="BH162" i="15"/>
  <c r="BG162" i="15"/>
  <c r="BE162" i="15"/>
  <c r="T162" i="15"/>
  <c r="R162" i="15"/>
  <c r="P162" i="15"/>
  <c r="BI161" i="15"/>
  <c r="BH161" i="15"/>
  <c r="BG161" i="15"/>
  <c r="BE161" i="15"/>
  <c r="T161" i="15"/>
  <c r="R161" i="15"/>
  <c r="P161" i="15"/>
  <c r="BI160" i="15"/>
  <c r="BH160" i="15"/>
  <c r="BG160" i="15"/>
  <c r="BE160" i="15"/>
  <c r="T160" i="15"/>
  <c r="R160" i="15"/>
  <c r="P160" i="15"/>
  <c r="BI159" i="15"/>
  <c r="BH159" i="15"/>
  <c r="BG159" i="15"/>
  <c r="BE159" i="15"/>
  <c r="T159" i="15"/>
  <c r="R159" i="15"/>
  <c r="P159" i="15"/>
  <c r="BI158" i="15"/>
  <c r="BH158" i="15"/>
  <c r="BG158" i="15"/>
  <c r="BE158" i="15"/>
  <c r="T158" i="15"/>
  <c r="R158" i="15"/>
  <c r="P158" i="15"/>
  <c r="BI157" i="15"/>
  <c r="BH157" i="15"/>
  <c r="BG157" i="15"/>
  <c r="BE157" i="15"/>
  <c r="T157" i="15"/>
  <c r="R157" i="15"/>
  <c r="P157" i="15"/>
  <c r="BI156" i="15"/>
  <c r="BH156" i="15"/>
  <c r="BG156" i="15"/>
  <c r="BE156" i="15"/>
  <c r="T156" i="15"/>
  <c r="R156" i="15"/>
  <c r="P156" i="15"/>
  <c r="BI154" i="15"/>
  <c r="BH154" i="15"/>
  <c r="BG154" i="15"/>
  <c r="BE154" i="15"/>
  <c r="T154" i="15"/>
  <c r="R154" i="15"/>
  <c r="P154" i="15"/>
  <c r="BI153" i="15"/>
  <c r="BH153" i="15"/>
  <c r="BG153" i="15"/>
  <c r="BE153" i="15"/>
  <c r="T153" i="15"/>
  <c r="R153" i="15"/>
  <c r="P153" i="15"/>
  <c r="BI152" i="15"/>
  <c r="BH152" i="15"/>
  <c r="BG152" i="15"/>
  <c r="BE152" i="15"/>
  <c r="T152" i="15"/>
  <c r="R152" i="15"/>
  <c r="P152" i="15"/>
  <c r="BI151" i="15"/>
  <c r="BH151" i="15"/>
  <c r="BG151" i="15"/>
  <c r="BE151" i="15"/>
  <c r="T151" i="15"/>
  <c r="R151" i="15"/>
  <c r="P151" i="15"/>
  <c r="BI148" i="15"/>
  <c r="BH148" i="15"/>
  <c r="BG148" i="15"/>
  <c r="BE148" i="15"/>
  <c r="T148" i="15"/>
  <c r="T147" i="15"/>
  <c r="R148" i="15"/>
  <c r="R147" i="15"/>
  <c r="P148" i="15"/>
  <c r="P147" i="15"/>
  <c r="BI146" i="15"/>
  <c r="BH146" i="15"/>
  <c r="BG146" i="15"/>
  <c r="BE146" i="15"/>
  <c r="T146" i="15"/>
  <c r="R146" i="15"/>
  <c r="P146" i="15"/>
  <c r="BI145" i="15"/>
  <c r="BH145" i="15"/>
  <c r="BG145" i="15"/>
  <c r="BE145" i="15"/>
  <c r="T145" i="15"/>
  <c r="R145" i="15"/>
  <c r="P145" i="15"/>
  <c r="BI143" i="15"/>
  <c r="BH143" i="15"/>
  <c r="BG143" i="15"/>
  <c r="BE143" i="15"/>
  <c r="T143" i="15"/>
  <c r="R143" i="15"/>
  <c r="P143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6" i="15"/>
  <c r="BH136" i="15"/>
  <c r="BG136" i="15"/>
  <c r="BE136" i="15"/>
  <c r="T136" i="15"/>
  <c r="R136" i="15"/>
  <c r="P136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J122" i="15"/>
  <c r="J121" i="15"/>
  <c r="F121" i="15"/>
  <c r="F119" i="15"/>
  <c r="E117" i="15"/>
  <c r="J92" i="15"/>
  <c r="J91" i="15"/>
  <c r="F91" i="15"/>
  <c r="F89" i="15"/>
  <c r="E87" i="15"/>
  <c r="J18" i="15"/>
  <c r="E18" i="15"/>
  <c r="F122" i="15"/>
  <c r="J17" i="15"/>
  <c r="J12" i="15"/>
  <c r="J89" i="15"/>
  <c r="E7" i="15"/>
  <c r="E85" i="15" s="1"/>
  <c r="J37" i="14"/>
  <c r="J36" i="14"/>
  <c r="AY107" i="1"/>
  <c r="J35" i="14"/>
  <c r="AX107" i="1"/>
  <c r="BI165" i="14"/>
  <c r="BH165" i="14"/>
  <c r="BG165" i="14"/>
  <c r="BE165" i="14"/>
  <c r="T165" i="14"/>
  <c r="R165" i="14"/>
  <c r="P165" i="14"/>
  <c r="BI164" i="14"/>
  <c r="BH164" i="14"/>
  <c r="BG164" i="14"/>
  <c r="BE164" i="14"/>
  <c r="T164" i="14"/>
  <c r="R164" i="14"/>
  <c r="P164" i="14"/>
  <c r="BI163" i="14"/>
  <c r="BH163" i="14"/>
  <c r="BG163" i="14"/>
  <c r="BE163" i="14"/>
  <c r="T163" i="14"/>
  <c r="R163" i="14"/>
  <c r="P163" i="14"/>
  <c r="BI161" i="14"/>
  <c r="BH161" i="14"/>
  <c r="BG161" i="14"/>
  <c r="BE161" i="14"/>
  <c r="T161" i="14"/>
  <c r="R161" i="14"/>
  <c r="P161" i="14"/>
  <c r="BI160" i="14"/>
  <c r="BH160" i="14"/>
  <c r="BG160" i="14"/>
  <c r="BE160" i="14"/>
  <c r="T160" i="14"/>
  <c r="R160" i="14"/>
  <c r="P160" i="14"/>
  <c r="BI159" i="14"/>
  <c r="BH159" i="14"/>
  <c r="BG159" i="14"/>
  <c r="BE159" i="14"/>
  <c r="T159" i="14"/>
  <c r="R159" i="14"/>
  <c r="P159" i="14"/>
  <c r="BI158" i="14"/>
  <c r="BH158" i="14"/>
  <c r="BG158" i="14"/>
  <c r="BE158" i="14"/>
  <c r="T158" i="14"/>
  <c r="R158" i="14"/>
  <c r="P158" i="14"/>
  <c r="BI157" i="14"/>
  <c r="BH157" i="14"/>
  <c r="BG157" i="14"/>
  <c r="BE157" i="14"/>
  <c r="T157" i="14"/>
  <c r="R157" i="14"/>
  <c r="P157" i="14"/>
  <c r="BI156" i="14"/>
  <c r="BH156" i="14"/>
  <c r="BG156" i="14"/>
  <c r="BE156" i="14"/>
  <c r="T156" i="14"/>
  <c r="R156" i="14"/>
  <c r="P156" i="14"/>
  <c r="BI155" i="14"/>
  <c r="BH155" i="14"/>
  <c r="BG155" i="14"/>
  <c r="BE155" i="14"/>
  <c r="T155" i="14"/>
  <c r="R155" i="14"/>
  <c r="P155" i="14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7" i="14"/>
  <c r="BH147" i="14"/>
  <c r="BG147" i="14"/>
  <c r="BE147" i="14"/>
  <c r="T147" i="14"/>
  <c r="T146" i="14" s="1"/>
  <c r="R147" i="14"/>
  <c r="R146" i="14"/>
  <c r="P147" i="14"/>
  <c r="P146" i="14" s="1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2" i="14"/>
  <c r="BH142" i="14"/>
  <c r="BG142" i="14"/>
  <c r="BE142" i="14"/>
  <c r="T142" i="14"/>
  <c r="R142" i="14"/>
  <c r="P142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7" i="14"/>
  <c r="BH137" i="14"/>
  <c r="BG137" i="14"/>
  <c r="BE137" i="14"/>
  <c r="T137" i="14"/>
  <c r="R137" i="14"/>
  <c r="P137" i="14"/>
  <c r="BI136" i="14"/>
  <c r="BH136" i="14"/>
  <c r="BG136" i="14"/>
  <c r="BE136" i="14"/>
  <c r="T136" i="14"/>
  <c r="R136" i="14"/>
  <c r="P136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9" i="14"/>
  <c r="BH129" i="14"/>
  <c r="BG129" i="14"/>
  <c r="BE129" i="14"/>
  <c r="T129" i="14"/>
  <c r="R129" i="14"/>
  <c r="P129" i="14"/>
  <c r="BI128" i="14"/>
  <c r="BH128" i="14"/>
  <c r="BG128" i="14"/>
  <c r="BE128" i="14"/>
  <c r="T128" i="14"/>
  <c r="R128" i="14"/>
  <c r="P128" i="14"/>
  <c r="J122" i="14"/>
  <c r="J121" i="14"/>
  <c r="F121" i="14"/>
  <c r="F119" i="14"/>
  <c r="E117" i="14"/>
  <c r="J92" i="14"/>
  <c r="J91" i="14"/>
  <c r="F91" i="14"/>
  <c r="F89" i="14"/>
  <c r="E87" i="14"/>
  <c r="J18" i="14"/>
  <c r="E18" i="14"/>
  <c r="F92" i="14"/>
  <c r="J17" i="14"/>
  <c r="J12" i="14"/>
  <c r="J119" i="14" s="1"/>
  <c r="E7" i="14"/>
  <c r="E85" i="14"/>
  <c r="J37" i="13"/>
  <c r="J36" i="13"/>
  <c r="AY106" i="1"/>
  <c r="J35" i="13"/>
  <c r="AX106" i="1" s="1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7" i="13"/>
  <c r="BH137" i="13"/>
  <c r="BG137" i="13"/>
  <c r="BE137" i="13"/>
  <c r="T137" i="13"/>
  <c r="R137" i="13"/>
  <c r="P137" i="13"/>
  <c r="BI136" i="13"/>
  <c r="BH136" i="13"/>
  <c r="BG136" i="13"/>
  <c r="BE136" i="13"/>
  <c r="T136" i="13"/>
  <c r="R136" i="13"/>
  <c r="P136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BI127" i="13"/>
  <c r="BH127" i="13"/>
  <c r="BG127" i="13"/>
  <c r="BE127" i="13"/>
  <c r="T127" i="13"/>
  <c r="R127" i="13"/>
  <c r="P127" i="13"/>
  <c r="BI125" i="13"/>
  <c r="BH125" i="13"/>
  <c r="BG125" i="13"/>
  <c r="BE125" i="13"/>
  <c r="T125" i="13"/>
  <c r="T124" i="13"/>
  <c r="R125" i="13"/>
  <c r="R124" i="13"/>
  <c r="P125" i="13"/>
  <c r="P124" i="13"/>
  <c r="J119" i="13"/>
  <c r="J118" i="13"/>
  <c r="F118" i="13"/>
  <c r="F116" i="13"/>
  <c r="E114" i="13"/>
  <c r="J92" i="13"/>
  <c r="J91" i="13"/>
  <c r="F91" i="13"/>
  <c r="F89" i="13"/>
  <c r="E87" i="13"/>
  <c r="J18" i="13"/>
  <c r="E18" i="13"/>
  <c r="F119" i="13"/>
  <c r="J17" i="13"/>
  <c r="J12" i="13"/>
  <c r="J89" i="13" s="1"/>
  <c r="E7" i="13"/>
  <c r="E85" i="13"/>
  <c r="J37" i="12"/>
  <c r="J36" i="12"/>
  <c r="AY105" i="1"/>
  <c r="J35" i="12"/>
  <c r="AX105" i="1" s="1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7" i="12"/>
  <c r="BH147" i="12"/>
  <c r="BG147" i="12"/>
  <c r="BE147" i="12"/>
  <c r="T147" i="12"/>
  <c r="T146" i="12"/>
  <c r="R147" i="12"/>
  <c r="R146" i="12" s="1"/>
  <c r="P147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7" i="12"/>
  <c r="BH137" i="12"/>
  <c r="BG137" i="12"/>
  <c r="BE137" i="12"/>
  <c r="T137" i="12"/>
  <c r="T136" i="12"/>
  <c r="R137" i="12"/>
  <c r="R136" i="12" s="1"/>
  <c r="P137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30" i="12"/>
  <c r="BH130" i="12"/>
  <c r="BG130" i="12"/>
  <c r="BE130" i="12"/>
  <c r="T130" i="12"/>
  <c r="R130" i="12"/>
  <c r="P130" i="12"/>
  <c r="BI129" i="12"/>
  <c r="BH129" i="12"/>
  <c r="BG129" i="12"/>
  <c r="BE129" i="12"/>
  <c r="T129" i="12"/>
  <c r="R129" i="12"/>
  <c r="P129" i="12"/>
  <c r="BI128" i="12"/>
  <c r="BH128" i="12"/>
  <c r="BG128" i="12"/>
  <c r="BE128" i="12"/>
  <c r="T128" i="12"/>
  <c r="R128" i="12"/>
  <c r="P128" i="12"/>
  <c r="J122" i="12"/>
  <c r="J121" i="12"/>
  <c r="F121" i="12"/>
  <c r="F119" i="12"/>
  <c r="E117" i="12"/>
  <c r="J92" i="12"/>
  <c r="J91" i="12"/>
  <c r="F91" i="12"/>
  <c r="F89" i="12"/>
  <c r="E87" i="12"/>
  <c r="J18" i="12"/>
  <c r="E18" i="12"/>
  <c r="F122" i="12"/>
  <c r="J17" i="12"/>
  <c r="J12" i="12"/>
  <c r="J89" i="12"/>
  <c r="E7" i="12"/>
  <c r="E85" i="12" s="1"/>
  <c r="J37" i="11"/>
  <c r="J36" i="11"/>
  <c r="AY104" i="1"/>
  <c r="J35" i="11"/>
  <c r="AX104" i="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1" i="11"/>
  <c r="BH161" i="11"/>
  <c r="BG161" i="11"/>
  <c r="BE161" i="11"/>
  <c r="T161" i="11"/>
  <c r="T160" i="11"/>
  <c r="R161" i="11"/>
  <c r="R160" i="11" s="1"/>
  <c r="P161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49" i="11"/>
  <c r="BH149" i="11"/>
  <c r="BG149" i="11"/>
  <c r="BE149" i="11"/>
  <c r="T149" i="11"/>
  <c r="T148" i="11" s="1"/>
  <c r="R149" i="11"/>
  <c r="R148" i="11"/>
  <c r="P149" i="11"/>
  <c r="P148" i="11" s="1"/>
  <c r="BI147" i="11"/>
  <c r="BH147" i="11"/>
  <c r="BG147" i="11"/>
  <c r="BE147" i="11"/>
  <c r="T147" i="11"/>
  <c r="T146" i="11"/>
  <c r="R147" i="11"/>
  <c r="R146" i="11" s="1"/>
  <c r="P147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J125" i="11"/>
  <c r="J124" i="11"/>
  <c r="F124" i="11"/>
  <c r="F122" i="11"/>
  <c r="E120" i="11"/>
  <c r="J92" i="11"/>
  <c r="J91" i="11"/>
  <c r="F91" i="11"/>
  <c r="F89" i="11"/>
  <c r="E87" i="11"/>
  <c r="J18" i="11"/>
  <c r="E18" i="11"/>
  <c r="F125" i="11" s="1"/>
  <c r="J17" i="11"/>
  <c r="J12" i="11"/>
  <c r="J122" i="11" s="1"/>
  <c r="E7" i="11"/>
  <c r="E85" i="11"/>
  <c r="J37" i="10"/>
  <c r="J36" i="10"/>
  <c r="AY103" i="1" s="1"/>
  <c r="J35" i="10"/>
  <c r="AX103" i="1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0" i="10"/>
  <c r="BH160" i="10"/>
  <c r="BG160" i="10"/>
  <c r="BE160" i="10"/>
  <c r="T160" i="10"/>
  <c r="T159" i="10" s="1"/>
  <c r="R160" i="10"/>
  <c r="R159" i="10"/>
  <c r="P160" i="10"/>
  <c r="P159" i="10" s="1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J124" i="10"/>
  <c r="J123" i="10"/>
  <c r="F123" i="10"/>
  <c r="F121" i="10"/>
  <c r="E119" i="10"/>
  <c r="J92" i="10"/>
  <c r="J91" i="10"/>
  <c r="F91" i="10"/>
  <c r="F89" i="10"/>
  <c r="E87" i="10"/>
  <c r="J18" i="10"/>
  <c r="E18" i="10"/>
  <c r="F92" i="10" s="1"/>
  <c r="J17" i="10"/>
  <c r="J12" i="10"/>
  <c r="J121" i="10" s="1"/>
  <c r="E7" i="10"/>
  <c r="E85" i="10"/>
  <c r="J37" i="9"/>
  <c r="J36" i="9"/>
  <c r="AY102" i="1" s="1"/>
  <c r="J35" i="9"/>
  <c r="AX102" i="1"/>
  <c r="BI161" i="9"/>
  <c r="BH161" i="9"/>
  <c r="BG161" i="9"/>
  <c r="BE161" i="9"/>
  <c r="T161" i="9"/>
  <c r="R161" i="9"/>
  <c r="P161" i="9"/>
  <c r="BI160" i="9"/>
  <c r="BH160" i="9"/>
  <c r="BG160" i="9"/>
  <c r="BE160" i="9"/>
  <c r="T160" i="9"/>
  <c r="R160" i="9"/>
  <c r="P160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7" i="9"/>
  <c r="BH147" i="9"/>
  <c r="BG147" i="9"/>
  <c r="BE147" i="9"/>
  <c r="T147" i="9"/>
  <c r="T146" i="9"/>
  <c r="R147" i="9"/>
  <c r="R146" i="9" s="1"/>
  <c r="P147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J121" i="9"/>
  <c r="J120" i="9"/>
  <c r="F120" i="9"/>
  <c r="F118" i="9"/>
  <c r="E116" i="9"/>
  <c r="J92" i="9"/>
  <c r="J91" i="9"/>
  <c r="F91" i="9"/>
  <c r="F89" i="9"/>
  <c r="E87" i="9"/>
  <c r="J18" i="9"/>
  <c r="E18" i="9"/>
  <c r="F92" i="9"/>
  <c r="J17" i="9"/>
  <c r="J12" i="9"/>
  <c r="J118" i="9" s="1"/>
  <c r="E7" i="9"/>
  <c r="E85" i="9"/>
  <c r="J37" i="8"/>
  <c r="J36" i="8"/>
  <c r="AY101" i="1"/>
  <c r="J35" i="8"/>
  <c r="AX101" i="1" s="1"/>
  <c r="BI150" i="8"/>
  <c r="BH150" i="8"/>
  <c r="BG150" i="8"/>
  <c r="BE150" i="8"/>
  <c r="T150" i="8"/>
  <c r="T149" i="8"/>
  <c r="R150" i="8"/>
  <c r="R149" i="8" s="1"/>
  <c r="P150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J119" i="8"/>
  <c r="J118" i="8"/>
  <c r="F118" i="8"/>
  <c r="F116" i="8"/>
  <c r="E114" i="8"/>
  <c r="J92" i="8"/>
  <c r="J91" i="8"/>
  <c r="F91" i="8"/>
  <c r="F89" i="8"/>
  <c r="E87" i="8"/>
  <c r="J18" i="8"/>
  <c r="E18" i="8"/>
  <c r="F119" i="8"/>
  <c r="J17" i="8"/>
  <c r="J12" i="8"/>
  <c r="J89" i="8" s="1"/>
  <c r="E7" i="8"/>
  <c r="E112" i="8"/>
  <c r="J37" i="7"/>
  <c r="J36" i="7"/>
  <c r="AY100" i="1"/>
  <c r="J35" i="7"/>
  <c r="AX100" i="1" s="1"/>
  <c r="BI178" i="7"/>
  <c r="BH178" i="7"/>
  <c r="BG178" i="7"/>
  <c r="BE178" i="7"/>
  <c r="T178" i="7"/>
  <c r="R178" i="7"/>
  <c r="P178" i="7"/>
  <c r="BI177" i="7"/>
  <c r="BH177" i="7"/>
  <c r="BG177" i="7"/>
  <c r="BE177" i="7"/>
  <c r="T177" i="7"/>
  <c r="R177" i="7"/>
  <c r="P177" i="7"/>
  <c r="BI175" i="7"/>
  <c r="BH175" i="7"/>
  <c r="BG175" i="7"/>
  <c r="BE175" i="7"/>
  <c r="T175" i="7"/>
  <c r="R175" i="7"/>
  <c r="P175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69" i="7"/>
  <c r="BH169" i="7"/>
  <c r="BG169" i="7"/>
  <c r="BE169" i="7"/>
  <c r="T169" i="7"/>
  <c r="T168" i="7" s="1"/>
  <c r="R169" i="7"/>
  <c r="R168" i="7"/>
  <c r="P169" i="7"/>
  <c r="P168" i="7" s="1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J123" i="7"/>
  <c r="J122" i="7"/>
  <c r="F122" i="7"/>
  <c r="F120" i="7"/>
  <c r="E118" i="7"/>
  <c r="J92" i="7"/>
  <c r="J91" i="7"/>
  <c r="F91" i="7"/>
  <c r="F89" i="7"/>
  <c r="E87" i="7"/>
  <c r="J18" i="7"/>
  <c r="E18" i="7"/>
  <c r="F92" i="7"/>
  <c r="J17" i="7"/>
  <c r="J12" i="7"/>
  <c r="J120" i="7"/>
  <c r="E7" i="7"/>
  <c r="E85" i="7"/>
  <c r="J37" i="6"/>
  <c r="J36" i="6"/>
  <c r="AY99" i="1"/>
  <c r="J35" i="6"/>
  <c r="AX99" i="1" s="1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3" i="6"/>
  <c r="BH163" i="6"/>
  <c r="BG163" i="6"/>
  <c r="BE163" i="6"/>
  <c r="T163" i="6"/>
  <c r="T162" i="6" s="1"/>
  <c r="R163" i="6"/>
  <c r="R162" i="6"/>
  <c r="P163" i="6"/>
  <c r="P162" i="6" s="1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J122" i="6"/>
  <c r="J121" i="6"/>
  <c r="F121" i="6"/>
  <c r="F119" i="6"/>
  <c r="E117" i="6"/>
  <c r="J92" i="6"/>
  <c r="J91" i="6"/>
  <c r="F91" i="6"/>
  <c r="F89" i="6"/>
  <c r="E87" i="6"/>
  <c r="J18" i="6"/>
  <c r="E18" i="6"/>
  <c r="F92" i="6"/>
  <c r="J17" i="6"/>
  <c r="J12" i="6"/>
  <c r="J89" i="6"/>
  <c r="E7" i="6"/>
  <c r="E85" i="6" s="1"/>
  <c r="J37" i="5"/>
  <c r="J36" i="5"/>
  <c r="AY98" i="1"/>
  <c r="J35" i="5"/>
  <c r="AX98" i="1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7" i="5"/>
  <c r="BH167" i="5"/>
  <c r="BG167" i="5"/>
  <c r="BE167" i="5"/>
  <c r="T167" i="5"/>
  <c r="T166" i="5"/>
  <c r="R167" i="5"/>
  <c r="R166" i="5"/>
  <c r="P167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J122" i="5"/>
  <c r="J121" i="5"/>
  <c r="F121" i="5"/>
  <c r="F119" i="5"/>
  <c r="E117" i="5"/>
  <c r="J92" i="5"/>
  <c r="J91" i="5"/>
  <c r="F91" i="5"/>
  <c r="F89" i="5"/>
  <c r="E87" i="5"/>
  <c r="J18" i="5"/>
  <c r="E18" i="5"/>
  <c r="F122" i="5" s="1"/>
  <c r="J17" i="5"/>
  <c r="J12" i="5"/>
  <c r="J119" i="5"/>
  <c r="E7" i="5"/>
  <c r="E115" i="5"/>
  <c r="J156" i="4"/>
  <c r="J103" i="4" s="1"/>
  <c r="J37" i="4"/>
  <c r="J36" i="4"/>
  <c r="AY97" i="1"/>
  <c r="J35" i="4"/>
  <c r="AX97" i="1"/>
  <c r="BI155" i="4"/>
  <c r="BH155" i="4"/>
  <c r="BG155" i="4"/>
  <c r="BE155" i="4"/>
  <c r="T155" i="4"/>
  <c r="T154" i="4"/>
  <c r="R155" i="4"/>
  <c r="R154" i="4" s="1"/>
  <c r="P155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J120" i="4"/>
  <c r="J119" i="4"/>
  <c r="F119" i="4"/>
  <c r="F117" i="4"/>
  <c r="E115" i="4"/>
  <c r="J92" i="4"/>
  <c r="J91" i="4"/>
  <c r="F91" i="4"/>
  <c r="F89" i="4"/>
  <c r="E87" i="4"/>
  <c r="J18" i="4"/>
  <c r="E18" i="4"/>
  <c r="F92" i="4"/>
  <c r="J17" i="4"/>
  <c r="J12" i="4"/>
  <c r="J89" i="4"/>
  <c r="E7" i="4"/>
  <c r="E85" i="4"/>
  <c r="J37" i="3"/>
  <c r="J36" i="3"/>
  <c r="AY96" i="1"/>
  <c r="J35" i="3"/>
  <c r="AX96" i="1" s="1"/>
  <c r="BI152" i="3"/>
  <c r="BH152" i="3"/>
  <c r="BG152" i="3"/>
  <c r="BE152" i="3"/>
  <c r="T152" i="3"/>
  <c r="T151" i="3"/>
  <c r="R152" i="3"/>
  <c r="R151" i="3" s="1"/>
  <c r="P152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J119" i="3"/>
  <c r="J118" i="3"/>
  <c r="F118" i="3"/>
  <c r="F116" i="3"/>
  <c r="E114" i="3"/>
  <c r="J92" i="3"/>
  <c r="J91" i="3"/>
  <c r="F91" i="3"/>
  <c r="F89" i="3"/>
  <c r="E87" i="3"/>
  <c r="J18" i="3"/>
  <c r="E18" i="3"/>
  <c r="F119" i="3" s="1"/>
  <c r="J17" i="3"/>
  <c r="J12" i="3"/>
  <c r="J116" i="3"/>
  <c r="E7" i="3"/>
  <c r="E112" i="3"/>
  <c r="J37" i="2"/>
  <c r="J36" i="2"/>
  <c r="AY95" i="1" s="1"/>
  <c r="J35" i="2"/>
  <c r="AX95" i="1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68" i="2"/>
  <c r="BH168" i="2"/>
  <c r="BG168" i="2"/>
  <c r="BE168" i="2"/>
  <c r="T168" i="2"/>
  <c r="T167" i="2"/>
  <c r="R168" i="2"/>
  <c r="R167" i="2" s="1"/>
  <c r="P168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J122" i="2"/>
  <c r="J121" i="2"/>
  <c r="F121" i="2"/>
  <c r="F119" i="2"/>
  <c r="E117" i="2"/>
  <c r="J92" i="2"/>
  <c r="J91" i="2"/>
  <c r="F91" i="2"/>
  <c r="F89" i="2"/>
  <c r="E87" i="2"/>
  <c r="J18" i="2"/>
  <c r="E18" i="2"/>
  <c r="F92" i="2" s="1"/>
  <c r="J17" i="2"/>
  <c r="J12" i="2"/>
  <c r="J119" i="2"/>
  <c r="E7" i="2"/>
  <c r="E85" i="2"/>
  <c r="L90" i="1"/>
  <c r="AM90" i="1"/>
  <c r="AM89" i="1"/>
  <c r="L89" i="1"/>
  <c r="AM87" i="1"/>
  <c r="L87" i="1"/>
  <c r="L85" i="1"/>
  <c r="BK134" i="11"/>
  <c r="J161" i="12"/>
  <c r="BK158" i="12"/>
  <c r="J141" i="12"/>
  <c r="BK135" i="12"/>
  <c r="J165" i="12"/>
  <c r="J145" i="12"/>
  <c r="BK141" i="12"/>
  <c r="BK134" i="12"/>
  <c r="J164" i="12"/>
  <c r="J153" i="12"/>
  <c r="BK143" i="12"/>
  <c r="BK129" i="12"/>
  <c r="J157" i="12"/>
  <c r="BK151" i="12"/>
  <c r="BK142" i="12"/>
  <c r="BK142" i="13"/>
  <c r="J141" i="13"/>
  <c r="J131" i="13"/>
  <c r="J139" i="13"/>
  <c r="J129" i="13"/>
  <c r="BK132" i="13"/>
  <c r="J125" i="13"/>
  <c r="BK159" i="14"/>
  <c r="BK147" i="14"/>
  <c r="J136" i="14"/>
  <c r="BK165" i="14"/>
  <c r="J155" i="14"/>
  <c r="BK141" i="14"/>
  <c r="J128" i="14"/>
  <c r="BK153" i="14"/>
  <c r="J141" i="14"/>
  <c r="J135" i="14"/>
  <c r="J129" i="14"/>
  <c r="BK157" i="14"/>
  <c r="BK145" i="14"/>
  <c r="J131" i="14"/>
  <c r="BK169" i="15"/>
  <c r="BK162" i="15"/>
  <c r="BK152" i="15"/>
  <c r="J140" i="15"/>
  <c r="J133" i="15"/>
  <c r="J170" i="15"/>
  <c r="J164" i="15"/>
  <c r="J159" i="15"/>
  <c r="J148" i="15"/>
  <c r="BK143" i="15"/>
  <c r="BK136" i="15"/>
  <c r="BK130" i="15"/>
  <c r="J166" i="15"/>
  <c r="J162" i="15"/>
  <c r="BK156" i="15"/>
  <c r="J152" i="15"/>
  <c r="BK145" i="15"/>
  <c r="BK133" i="15"/>
  <c r="BK159" i="16"/>
  <c r="J154" i="16"/>
  <c r="BK140" i="16"/>
  <c r="BK160" i="16"/>
  <c r="J147" i="16"/>
  <c r="BK137" i="16"/>
  <c r="J159" i="16"/>
  <c r="J146" i="16"/>
  <c r="J138" i="16"/>
  <c r="BK129" i="16"/>
  <c r="J152" i="16"/>
  <c r="J135" i="16"/>
  <c r="J129" i="16"/>
  <c r="J146" i="17"/>
  <c r="J141" i="17"/>
  <c r="J127" i="17"/>
  <c r="J142" i="17"/>
  <c r="J136" i="17"/>
  <c r="BK144" i="17"/>
  <c r="J137" i="17"/>
  <c r="BK130" i="17"/>
  <c r="BK143" i="17"/>
  <c r="BK122" i="18"/>
  <c r="J122" i="18"/>
  <c r="J172" i="2"/>
  <c r="BK171" i="2"/>
  <c r="J168" i="2"/>
  <c r="J166" i="2"/>
  <c r="J165" i="2"/>
  <c r="J164" i="2"/>
  <c r="J162" i="2"/>
  <c r="BK161" i="2"/>
  <c r="J159" i="2"/>
  <c r="BK157" i="2"/>
  <c r="BK155" i="2"/>
  <c r="BK147" i="2"/>
  <c r="J143" i="2"/>
  <c r="BK140" i="2"/>
  <c r="BK137" i="2"/>
  <c r="BK133" i="2"/>
  <c r="J130" i="2"/>
  <c r="J140" i="2"/>
  <c r="J129" i="2"/>
  <c r="BK152" i="2"/>
  <c r="J152" i="6"/>
  <c r="J147" i="6"/>
  <c r="J141" i="6"/>
  <c r="BK135" i="6"/>
  <c r="J130" i="6"/>
  <c r="J161" i="6"/>
  <c r="BK156" i="6"/>
  <c r="J149" i="6"/>
  <c r="J138" i="6"/>
  <c r="J136" i="6"/>
  <c r="J165" i="7"/>
  <c r="BK160" i="7"/>
  <c r="BK152" i="7"/>
  <c r="BK138" i="7"/>
  <c r="BK133" i="7"/>
  <c r="J174" i="7"/>
  <c r="BK169" i="7"/>
  <c r="BK159" i="7"/>
  <c r="J153" i="7"/>
  <c r="BK148" i="7"/>
  <c r="BK144" i="7"/>
  <c r="J139" i="7"/>
  <c r="J136" i="7"/>
  <c r="BK132" i="7"/>
  <c r="J178" i="7"/>
  <c r="J167" i="7"/>
  <c r="BK156" i="7"/>
  <c r="BK150" i="7"/>
  <c r="J144" i="7"/>
  <c r="BK136" i="7"/>
  <c r="J130" i="7"/>
  <c r="BK174" i="7"/>
  <c r="BK165" i="7"/>
  <c r="BK162" i="7"/>
  <c r="J156" i="7"/>
  <c r="J150" i="7"/>
  <c r="J141" i="7"/>
  <c r="J150" i="8"/>
  <c r="BK146" i="8"/>
  <c r="J143" i="8"/>
  <c r="BK137" i="8"/>
  <c r="J133" i="8"/>
  <c r="BK147" i="8"/>
  <c r="J134" i="8"/>
  <c r="BK148" i="8"/>
  <c r="BK144" i="8"/>
  <c r="J132" i="8"/>
  <c r="J127" i="8"/>
  <c r="BK150" i="8"/>
  <c r="J138" i="8"/>
  <c r="BK131" i="8"/>
  <c r="BK126" i="8"/>
  <c r="BK158" i="9"/>
  <c r="J156" i="9"/>
  <c r="J154" i="9"/>
  <c r="BK147" i="9"/>
  <c r="J141" i="9"/>
  <c r="J133" i="9"/>
  <c r="J129" i="9"/>
  <c r="BK154" i="9"/>
  <c r="BK150" i="9"/>
  <c r="BK139" i="9"/>
  <c r="J132" i="9"/>
  <c r="BK129" i="9"/>
  <c r="BK156" i="9"/>
  <c r="BK145" i="9"/>
  <c r="BK136" i="9"/>
  <c r="BK127" i="9"/>
  <c r="BK142" i="9"/>
  <c r="BK135" i="9"/>
  <c r="BK130" i="9"/>
  <c r="J169" i="10"/>
  <c r="J166" i="10"/>
  <c r="J154" i="10"/>
  <c r="J146" i="10"/>
  <c r="J138" i="10"/>
  <c r="J132" i="10"/>
  <c r="BK172" i="10"/>
  <c r="J153" i="10"/>
  <c r="BK148" i="10"/>
  <c r="BK135" i="10"/>
  <c r="BK169" i="10"/>
  <c r="BK158" i="10"/>
  <c r="J156" i="10"/>
  <c r="BK146" i="10"/>
  <c r="J139" i="10"/>
  <c r="J136" i="10"/>
  <c r="BK168" i="10"/>
  <c r="J160" i="10"/>
  <c r="J155" i="10"/>
  <c r="J148" i="10"/>
  <c r="BK139" i="10"/>
  <c r="BK133" i="10"/>
  <c r="J173" i="11"/>
  <c r="BK168" i="11"/>
  <c r="J164" i="11"/>
  <c r="J154" i="11"/>
  <c r="J143" i="11"/>
  <c r="BK137" i="11"/>
  <c r="BK132" i="11"/>
  <c r="BK178" i="11"/>
  <c r="J171" i="11"/>
  <c r="BK158" i="11"/>
  <c r="BK152" i="11"/>
  <c r="BK145" i="11"/>
  <c r="BK139" i="11"/>
  <c r="BK182" i="11"/>
  <c r="BK180" i="11"/>
  <c r="BK171" i="11"/>
  <c r="J159" i="11"/>
  <c r="BK156" i="11"/>
  <c r="J137" i="11"/>
  <c r="J131" i="11"/>
  <c r="J178" i="11"/>
  <c r="BK175" i="11"/>
  <c r="BK164" i="11"/>
  <c r="J155" i="11"/>
  <c r="J152" i="11"/>
  <c r="J144" i="11"/>
  <c r="BK136" i="11"/>
  <c r="J132" i="11"/>
  <c r="BK164" i="12"/>
  <c r="BK159" i="12"/>
  <c r="BK150" i="12"/>
  <c r="J137" i="12"/>
  <c r="BK128" i="12"/>
  <c r="BK160" i="12"/>
  <c r="BK144" i="12"/>
  <c r="J140" i="12"/>
  <c r="J133" i="12"/>
  <c r="J128" i="12"/>
  <c r="BK157" i="12"/>
  <c r="J151" i="12"/>
  <c r="J132" i="12"/>
  <c r="BK162" i="12"/>
  <c r="J156" i="12"/>
  <c r="BK147" i="12"/>
  <c r="J134" i="12"/>
  <c r="J136" i="13"/>
  <c r="BK139" i="13"/>
  <c r="J128" i="13"/>
  <c r="BK131" i="13"/>
  <c r="BK141" i="13"/>
  <c r="BK136" i="13"/>
  <c r="BK127" i="13"/>
  <c r="BK161" i="14"/>
  <c r="BK152" i="14"/>
  <c r="BK144" i="14"/>
  <c r="BK133" i="14"/>
  <c r="J159" i="14"/>
  <c r="J147" i="14"/>
  <c r="BK134" i="14"/>
  <c r="J161" i="14"/>
  <c r="J152" i="14"/>
  <c r="J140" i="14"/>
  <c r="BK136" i="14"/>
  <c r="BK131" i="14"/>
  <c r="J158" i="14"/>
  <c r="BK150" i="14"/>
  <c r="J133" i="14"/>
  <c r="J168" i="15"/>
  <c r="J157" i="15"/>
  <c r="BK151" i="15"/>
  <c r="BK141" i="15"/>
  <c r="J131" i="15"/>
  <c r="J169" i="15"/>
  <c r="BK161" i="15"/>
  <c r="J156" i="15"/>
  <c r="BK142" i="15"/>
  <c r="BK137" i="15"/>
  <c r="J132" i="15"/>
  <c r="BK165" i="15"/>
  <c r="J161" i="15"/>
  <c r="BK154" i="15"/>
  <c r="J146" i="15"/>
  <c r="J136" i="15"/>
  <c r="BK135" i="15"/>
  <c r="J130" i="15"/>
  <c r="J155" i="16"/>
  <c r="BK147" i="16"/>
  <c r="J132" i="16"/>
  <c r="BK153" i="16"/>
  <c r="J148" i="16"/>
  <c r="J141" i="16"/>
  <c r="BK132" i="16"/>
  <c r="J149" i="16"/>
  <c r="J137" i="16"/>
  <c r="BK128" i="16"/>
  <c r="J153" i="16"/>
  <c r="BK138" i="16"/>
  <c r="BK130" i="16"/>
  <c r="J143" i="17"/>
  <c r="J132" i="17"/>
  <c r="BK150" i="17"/>
  <c r="J140" i="17"/>
  <c r="BK135" i="17"/>
  <c r="BK141" i="17"/>
  <c r="J135" i="17"/>
  <c r="BK149" i="17"/>
  <c r="BK127" i="17"/>
  <c r="BK168" i="2"/>
  <c r="BK150" i="2"/>
  <c r="BK159" i="2"/>
  <c r="J157" i="2"/>
  <c r="J155" i="2"/>
  <c r="J149" i="2"/>
  <c r="J141" i="2"/>
  <c r="BK136" i="2"/>
  <c r="J131" i="2"/>
  <c r="J150" i="2"/>
  <c r="BK149" i="2"/>
  <c r="J148" i="2"/>
  <c r="J147" i="2"/>
  <c r="BK145" i="2"/>
  <c r="J144" i="2"/>
  <c r="BK143" i="2"/>
  <c r="J142" i="2"/>
  <c r="J134" i="2"/>
  <c r="BK131" i="2"/>
  <c r="J128" i="2"/>
  <c r="BK148" i="2"/>
  <c r="BK142" i="2"/>
  <c r="J135" i="2"/>
  <c r="BK132" i="2"/>
  <c r="BK147" i="3"/>
  <c r="BK139" i="3"/>
  <c r="J133" i="3"/>
  <c r="J130" i="3"/>
  <c r="BK150" i="3"/>
  <c r="J145" i="3"/>
  <c r="J142" i="3"/>
  <c r="BK137" i="3"/>
  <c r="J126" i="3"/>
  <c r="BK125" i="3"/>
  <c r="J146" i="3"/>
  <c r="BK138" i="3"/>
  <c r="BK135" i="3"/>
  <c r="J132" i="3"/>
  <c r="J128" i="3"/>
  <c r="BK126" i="3"/>
  <c r="BK152" i="3"/>
  <c r="BK149" i="3"/>
  <c r="BK146" i="3"/>
  <c r="J138" i="3"/>
  <c r="BK132" i="3"/>
  <c r="J152" i="4"/>
  <c r="BK150" i="4"/>
  <c r="BK146" i="4"/>
  <c r="J143" i="4"/>
  <c r="J133" i="4"/>
  <c r="J129" i="4"/>
  <c r="J153" i="4"/>
  <c r="J150" i="4"/>
  <c r="BK147" i="4"/>
  <c r="BK142" i="4"/>
  <c r="BK135" i="4"/>
  <c r="J130" i="4"/>
  <c r="BK127" i="4"/>
  <c r="BK149" i="4"/>
  <c r="BK143" i="4"/>
  <c r="J138" i="4"/>
  <c r="BK130" i="4"/>
  <c r="BK128" i="4"/>
  <c r="BK153" i="4"/>
  <c r="J147" i="4"/>
  <c r="J146" i="4"/>
  <c r="BK140" i="4"/>
  <c r="BK138" i="4"/>
  <c r="J135" i="4"/>
  <c r="BK133" i="4"/>
  <c r="BK132" i="4"/>
  <c r="J127" i="4"/>
  <c r="J145" i="5"/>
  <c r="BK142" i="5"/>
  <c r="J138" i="5"/>
  <c r="J135" i="5"/>
  <c r="BK131" i="5"/>
  <c r="BK170" i="5"/>
  <c r="BK165" i="5"/>
  <c r="BK163" i="5"/>
  <c r="BK157" i="5"/>
  <c r="BK153" i="5"/>
  <c r="BK149" i="5"/>
  <c r="BK144" i="5"/>
  <c r="BK135" i="5"/>
  <c r="J130" i="5"/>
  <c r="J167" i="5"/>
  <c r="J164" i="5"/>
  <c r="J162" i="5"/>
  <c r="BK160" i="5"/>
  <c r="BK156" i="5"/>
  <c r="J149" i="5"/>
  <c r="J148" i="5"/>
  <c r="BK141" i="5"/>
  <c r="BK137" i="5"/>
  <c r="J129" i="5"/>
  <c r="J128" i="5"/>
  <c r="BK171" i="5"/>
  <c r="J170" i="5"/>
  <c r="BK167" i="5"/>
  <c r="BK162" i="5"/>
  <c r="J161" i="5"/>
  <c r="J159" i="5"/>
  <c r="J157" i="5"/>
  <c r="J153" i="5"/>
  <c r="J150" i="5"/>
  <c r="BK147" i="5"/>
  <c r="BK143" i="5"/>
  <c r="J137" i="5"/>
  <c r="BK134" i="5"/>
  <c r="BK132" i="5"/>
  <c r="BK130" i="5"/>
  <c r="BK160" i="6"/>
  <c r="BK158" i="6"/>
  <c r="BK152" i="6"/>
  <c r="BK149" i="6"/>
  <c r="BK147" i="6"/>
  <c r="J144" i="6"/>
  <c r="J134" i="6"/>
  <c r="J132" i="6"/>
  <c r="BK130" i="6"/>
  <c r="BK128" i="6"/>
  <c r="J158" i="6"/>
  <c r="BK157" i="6"/>
  <c r="J153" i="6"/>
  <c r="J143" i="6"/>
  <c r="J140" i="6"/>
  <c r="BK136" i="6"/>
  <c r="BK129" i="6"/>
  <c r="BK166" i="6"/>
  <c r="J160" i="6"/>
  <c r="BK148" i="6"/>
  <c r="BK143" i="6"/>
  <c r="BK138" i="6"/>
  <c r="BK132" i="6"/>
  <c r="BK167" i="6"/>
  <c r="J159" i="6"/>
  <c r="BK153" i="6"/>
  <c r="BK141" i="6"/>
  <c r="J135" i="6"/>
  <c r="J175" i="7"/>
  <c r="J161" i="7"/>
  <c r="J155" i="7"/>
  <c r="BK142" i="7"/>
  <c r="J131" i="7"/>
  <c r="BK172" i="7"/>
  <c r="J162" i="7"/>
  <c r="BK155" i="7"/>
  <c r="J151" i="7"/>
  <c r="J146" i="7"/>
  <c r="J143" i="7"/>
  <c r="J138" i="7"/>
  <c r="BK134" i="7"/>
  <c r="BK131" i="7"/>
  <c r="J177" i="7"/>
  <c r="J169" i="7"/>
  <c r="J160" i="7"/>
  <c r="J148" i="7"/>
  <c r="BK139" i="7"/>
  <c r="J135" i="7"/>
  <c r="J132" i="7"/>
  <c r="BK178" i="7"/>
  <c r="BK166" i="7"/>
  <c r="J163" i="7"/>
  <c r="J158" i="7"/>
  <c r="J145" i="7"/>
  <c r="J142" i="7"/>
  <c r="J145" i="8"/>
  <c r="J141" i="8"/>
  <c r="BK138" i="8"/>
  <c r="BK134" i="8"/>
  <c r="J128" i="8"/>
  <c r="J136" i="8"/>
  <c r="BK127" i="8"/>
  <c r="BK145" i="8"/>
  <c r="BK141" i="8"/>
  <c r="BK128" i="8"/>
  <c r="BK125" i="8"/>
  <c r="BK140" i="8"/>
  <c r="BK132" i="8"/>
  <c r="J129" i="8"/>
  <c r="BK160" i="9"/>
  <c r="J155" i="9"/>
  <c r="J151" i="9"/>
  <c r="J143" i="9"/>
  <c r="J136" i="9"/>
  <c r="J131" i="9"/>
  <c r="BK155" i="9"/>
  <c r="BK152" i="9"/>
  <c r="J145" i="9"/>
  <c r="BK138" i="9"/>
  <c r="BK131" i="9"/>
  <c r="J161" i="9"/>
  <c r="BK153" i="9"/>
  <c r="J144" i="9"/>
  <c r="J135" i="9"/>
  <c r="J158" i="9"/>
  <c r="BK141" i="9"/>
  <c r="BK132" i="9"/>
  <c r="J127" i="9"/>
  <c r="BK171" i="10"/>
  <c r="BK167" i="10"/>
  <c r="J163" i="10"/>
  <c r="BK151" i="10"/>
  <c r="BK141" i="10"/>
  <c r="J133" i="10"/>
  <c r="J164" i="10"/>
  <c r="BK152" i="10"/>
  <c r="J143" i="10"/>
  <c r="BK134" i="10"/>
  <c r="J171" i="10"/>
  <c r="BK160" i="10"/>
  <c r="BK155" i="10"/>
  <c r="BK149" i="10"/>
  <c r="BK142" i="10"/>
  <c r="BK137" i="10"/>
  <c r="BK132" i="10"/>
  <c r="BK166" i="10"/>
  <c r="BK156" i="10"/>
  <c r="BK153" i="10"/>
  <c r="J145" i="10"/>
  <c r="BK136" i="10"/>
  <c r="J131" i="10"/>
  <c r="BK177" i="11"/>
  <c r="J169" i="11"/>
  <c r="BK165" i="11"/>
  <c r="BK159" i="11"/>
  <c r="J151" i="11"/>
  <c r="BK142" i="11"/>
  <c r="J136" i="11"/>
  <c r="BK131" i="11"/>
  <c r="J174" i="11"/>
  <c r="J165" i="11"/>
  <c r="J156" i="11"/>
  <c r="BK153" i="11"/>
  <c r="J149" i="11"/>
  <c r="BK143" i="11"/>
  <c r="BK138" i="11"/>
  <c r="BK181" i="11"/>
  <c r="J175" i="11"/>
  <c r="BK167" i="11"/>
  <c r="BK157" i="11"/>
  <c r="J140" i="11"/>
  <c r="J134" i="11"/>
  <c r="J181" i="11"/>
  <c r="J168" i="11"/>
  <c r="J157" i="11"/>
  <c r="J153" i="11"/>
  <c r="J145" i="11"/>
  <c r="J138" i="11"/>
  <c r="J166" i="12"/>
  <c r="J160" i="12"/>
  <c r="J152" i="12"/>
  <c r="J139" i="12"/>
  <c r="BK166" i="12"/>
  <c r="BK153" i="12"/>
  <c r="J143" i="12"/>
  <c r="BK139" i="12"/>
  <c r="J131" i="12"/>
  <c r="J159" i="12"/>
  <c r="BK152" i="12"/>
  <c r="BK133" i="12"/>
  <c r="BK161" i="12"/>
  <c r="BK154" i="12"/>
  <c r="BK145" i="12"/>
  <c r="BK131" i="12"/>
  <c r="J132" i="13"/>
  <c r="BK138" i="13"/>
  <c r="J133" i="13"/>
  <c r="BK125" i="13"/>
  <c r="J130" i="13"/>
  <c r="J138" i="13"/>
  <c r="BK130" i="13"/>
  <c r="J165" i="14"/>
  <c r="BK160" i="14"/>
  <c r="J151" i="14"/>
  <c r="BK139" i="14"/>
  <c r="J130" i="14"/>
  <c r="J163" i="14"/>
  <c r="J153" i="14"/>
  <c r="BK140" i="14"/>
  <c r="BK164" i="14"/>
  <c r="BK156" i="14"/>
  <c r="J144" i="14"/>
  <c r="BK137" i="14"/>
  <c r="BK132" i="14"/>
  <c r="J160" i="14"/>
  <c r="J156" i="14"/>
  <c r="BK142" i="14"/>
  <c r="BK129" i="14"/>
  <c r="BK166" i="15"/>
  <c r="BK159" i="15"/>
  <c r="BK153" i="15"/>
  <c r="J142" i="15"/>
  <c r="BK134" i="15"/>
  <c r="BK128" i="15"/>
  <c r="BK168" i="15"/>
  <c r="BK160" i="15"/>
  <c r="BK157" i="15"/>
  <c r="J145" i="15"/>
  <c r="J141" i="15"/>
  <c r="J135" i="15"/>
  <c r="BK129" i="15"/>
  <c r="BK164" i="15"/>
  <c r="J160" i="15"/>
  <c r="J153" i="15"/>
  <c r="BK148" i="15"/>
  <c r="J137" i="15"/>
  <c r="BK131" i="15"/>
  <c r="J160" i="16"/>
  <c r="J156" i="16"/>
  <c r="BK148" i="16"/>
  <c r="BK134" i="16"/>
  <c r="J151" i="16"/>
  <c r="BK143" i="16"/>
  <c r="J130" i="16"/>
  <c r="BK156" i="16"/>
  <c r="J143" i="16"/>
  <c r="BK133" i="16"/>
  <c r="J161" i="16"/>
  <c r="BK151" i="16"/>
  <c r="J134" i="16"/>
  <c r="J128" i="16"/>
  <c r="BK145" i="17"/>
  <c r="J130" i="17"/>
  <c r="J148" i="17"/>
  <c r="J138" i="17"/>
  <c r="BK128" i="17"/>
  <c r="BK142" i="17"/>
  <c r="BK136" i="17"/>
  <c r="J150" i="17"/>
  <c r="BK140" i="17"/>
  <c r="J121" i="18"/>
  <c r="BK172" i="2"/>
  <c r="J171" i="2"/>
  <c r="BK166" i="2"/>
  <c r="BK165" i="2"/>
  <c r="BK164" i="2"/>
  <c r="BK163" i="2"/>
  <c r="J163" i="2"/>
  <c r="BK162" i="2"/>
  <c r="J161" i="2"/>
  <c r="BK160" i="2"/>
  <c r="J158" i="2"/>
  <c r="J156" i="2"/>
  <c r="J153" i="2"/>
  <c r="BK144" i="2"/>
  <c r="BK141" i="2"/>
  <c r="J138" i="2"/>
  <c r="J136" i="2"/>
  <c r="J132" i="2"/>
  <c r="BK128" i="2"/>
  <c r="J160" i="2"/>
  <c r="BK158" i="2"/>
  <c r="BK156" i="2"/>
  <c r="J152" i="2"/>
  <c r="J145" i="2"/>
  <c r="BK138" i="2"/>
  <c r="BK135" i="2"/>
  <c r="AS94" i="1"/>
  <c r="J133" i="2"/>
  <c r="BK129" i="2"/>
  <c r="BK153" i="2"/>
  <c r="J137" i="2"/>
  <c r="BK134" i="2"/>
  <c r="BK130" i="2"/>
  <c r="BK145" i="3"/>
  <c r="J141" i="3"/>
  <c r="J134" i="3"/>
  <c r="BK131" i="3"/>
  <c r="BK128" i="3"/>
  <c r="BK127" i="3"/>
  <c r="J149" i="3"/>
  <c r="J148" i="3"/>
  <c r="BK144" i="3"/>
  <c r="BK141" i="3"/>
  <c r="BK133" i="3"/>
  <c r="BK129" i="3"/>
  <c r="J152" i="3"/>
  <c r="BK148" i="3"/>
  <c r="J144" i="3"/>
  <c r="BK142" i="3"/>
  <c r="J137" i="3"/>
  <c r="BK134" i="3"/>
  <c r="BK130" i="3"/>
  <c r="J129" i="3"/>
  <c r="J127" i="3"/>
  <c r="J125" i="3"/>
  <c r="J150" i="3"/>
  <c r="J147" i="3"/>
  <c r="J139" i="3"/>
  <c r="J135" i="3"/>
  <c r="J131" i="3"/>
  <c r="J155" i="4"/>
  <c r="BK151" i="4"/>
  <c r="BK148" i="4"/>
  <c r="BK145" i="4"/>
  <c r="BK134" i="4"/>
  <c r="J132" i="4"/>
  <c r="J126" i="4"/>
  <c r="BK152" i="4"/>
  <c r="J149" i="4"/>
  <c r="J145" i="4"/>
  <c r="BK139" i="4"/>
  <c r="BK131" i="4"/>
  <c r="J128" i="4"/>
  <c r="BK155" i="4"/>
  <c r="J148" i="4"/>
  <c r="J140" i="4"/>
  <c r="BK136" i="4"/>
  <c r="BK129" i="4"/>
  <c r="BK126" i="4"/>
  <c r="J151" i="4"/>
  <c r="J142" i="4"/>
  <c r="J139" i="4"/>
  <c r="J136" i="4"/>
  <c r="J134" i="4"/>
  <c r="J131" i="4"/>
  <c r="J144" i="5"/>
  <c r="J141" i="5"/>
  <c r="J136" i="5"/>
  <c r="BK133" i="5"/>
  <c r="J171" i="5"/>
  <c r="BK164" i="5"/>
  <c r="J158" i="5"/>
  <c r="J154" i="5"/>
  <c r="BK151" i="5"/>
  <c r="J147" i="5"/>
  <c r="BK138" i="5"/>
  <c r="J132" i="5"/>
  <c r="BK128" i="5"/>
  <c r="J165" i="5"/>
  <c r="J163" i="5"/>
  <c r="BK161" i="5"/>
  <c r="BK159" i="5"/>
  <c r="BK154" i="5"/>
  <c r="BK150" i="5"/>
  <c r="J143" i="5"/>
  <c r="J142" i="5"/>
  <c r="BK140" i="5"/>
  <c r="J134" i="5"/>
  <c r="J160" i="5"/>
  <c r="BK158" i="5"/>
  <c r="J156" i="5"/>
  <c r="J151" i="5"/>
  <c r="BK148" i="5"/>
  <c r="BK145" i="5"/>
  <c r="J140" i="5"/>
  <c r="BK136" i="5"/>
  <c r="J133" i="5"/>
  <c r="J131" i="5"/>
  <c r="BK129" i="5"/>
  <c r="J163" i="6"/>
  <c r="BK159" i="6"/>
  <c r="J155" i="6"/>
  <c r="J150" i="6"/>
  <c r="J148" i="6"/>
  <c r="BK145" i="6"/>
  <c r="BK134" i="6"/>
  <c r="BK133" i="6"/>
  <c r="J131" i="6"/>
  <c r="J129" i="6"/>
  <c r="J166" i="6"/>
  <c r="J156" i="6"/>
  <c r="BK144" i="6"/>
  <c r="J142" i="6"/>
  <c r="BK137" i="6"/>
  <c r="BK131" i="6"/>
  <c r="J167" i="6"/>
  <c r="BK161" i="6"/>
  <c r="BK150" i="6"/>
  <c r="J145" i="6"/>
  <c r="BK140" i="6"/>
  <c r="J133" i="6"/>
  <c r="J128" i="6"/>
  <c r="BK163" i="6"/>
  <c r="J157" i="6"/>
  <c r="BK155" i="6"/>
  <c r="BK142" i="6"/>
  <c r="J137" i="6"/>
  <c r="BK177" i="7"/>
  <c r="BK163" i="7"/>
  <c r="J159" i="7"/>
  <c r="BK146" i="7"/>
  <c r="BK135" i="7"/>
  <c r="BK175" i="7"/>
  <c r="BK173" i="7"/>
  <c r="J166" i="7"/>
  <c r="BK158" i="7"/>
  <c r="J152" i="7"/>
  <c r="J147" i="7"/>
  <c r="BK145" i="7"/>
  <c r="BK141" i="7"/>
  <c r="J137" i="7"/>
  <c r="J133" i="7"/>
  <c r="BK129" i="7"/>
  <c r="J173" i="7"/>
  <c r="J172" i="7"/>
  <c r="BK164" i="7"/>
  <c r="BK153" i="7"/>
  <c r="BK147" i="7"/>
  <c r="BK137" i="7"/>
  <c r="J134" i="7"/>
  <c r="J129" i="7"/>
  <c r="BK167" i="7"/>
  <c r="J164" i="7"/>
  <c r="BK161" i="7"/>
  <c r="BK151" i="7"/>
  <c r="BK143" i="7"/>
  <c r="BK130" i="7"/>
  <c r="J148" i="8"/>
  <c r="J144" i="8"/>
  <c r="J140" i="8"/>
  <c r="BK136" i="8"/>
  <c r="J130" i="8"/>
  <c r="J125" i="8"/>
  <c r="J137" i="8"/>
  <c r="BK129" i="8"/>
  <c r="J147" i="8"/>
  <c r="BK143" i="8"/>
  <c r="J131" i="8"/>
  <c r="J126" i="8"/>
  <c r="J146" i="8"/>
  <c r="BK133" i="8"/>
  <c r="BK130" i="8"/>
  <c r="BK161" i="9"/>
  <c r="BK157" i="9"/>
  <c r="J152" i="9"/>
  <c r="BK144" i="9"/>
  <c r="J142" i="9"/>
  <c r="BK134" i="9"/>
  <c r="J157" i="9"/>
  <c r="J153" i="9"/>
  <c r="J147" i="9"/>
  <c r="BK143" i="9"/>
  <c r="BK133" i="9"/>
  <c r="J130" i="9"/>
  <c r="J160" i="9"/>
  <c r="BK151" i="9"/>
  <c r="J138" i="9"/>
  <c r="BK128" i="9"/>
  <c r="J150" i="9"/>
  <c r="J139" i="9"/>
  <c r="J134" i="9"/>
  <c r="J128" i="9"/>
  <c r="J172" i="10"/>
  <c r="J168" i="10"/>
  <c r="BK164" i="10"/>
  <c r="J152" i="10"/>
  <c r="J142" i="10"/>
  <c r="J137" i="10"/>
  <c r="J130" i="10"/>
  <c r="J158" i="10"/>
  <c r="J151" i="10"/>
  <c r="J141" i="10"/>
  <c r="BK131" i="10"/>
  <c r="BK163" i="10"/>
  <c r="J157" i="10"/>
  <c r="BK154" i="10"/>
  <c r="BK145" i="10"/>
  <c r="BK138" i="10"/>
  <c r="J135" i="10"/>
  <c r="J167" i="10"/>
  <c r="BK157" i="10"/>
  <c r="J149" i="10"/>
  <c r="BK143" i="10"/>
  <c r="J134" i="10"/>
  <c r="BK130" i="10"/>
  <c r="J176" i="11"/>
  <c r="J170" i="11"/>
  <c r="J167" i="11"/>
  <c r="BK161" i="11"/>
  <c r="BK144" i="11"/>
  <c r="J139" i="11"/>
  <c r="J133" i="11"/>
  <c r="J180" i="11"/>
  <c r="BK173" i="11"/>
  <c r="BK170" i="11"/>
  <c r="BK155" i="11"/>
  <c r="BK151" i="11"/>
  <c r="J147" i="11"/>
  <c r="BK140" i="11"/>
  <c r="BK135" i="11"/>
  <c r="BK176" i="11"/>
  <c r="BK169" i="11"/>
  <c r="J158" i="11"/>
  <c r="BK147" i="11"/>
  <c r="J135" i="11"/>
  <c r="J182" i="11"/>
  <c r="J177" i="11"/>
  <c r="BK174" i="11"/>
  <c r="J161" i="11"/>
  <c r="BK154" i="11"/>
  <c r="BK149" i="11"/>
  <c r="J142" i="11"/>
  <c r="BK133" i="11"/>
  <c r="BK165" i="12"/>
  <c r="BK156" i="12"/>
  <c r="BK140" i="12"/>
  <c r="BK132" i="12"/>
  <c r="J162" i="12"/>
  <c r="J147" i="12"/>
  <c r="J142" i="12"/>
  <c r="BK137" i="12"/>
  <c r="J129" i="12"/>
  <c r="J154" i="12"/>
  <c r="J144" i="12"/>
  <c r="BK130" i="12"/>
  <c r="J158" i="12"/>
  <c r="J150" i="12"/>
  <c r="J135" i="12"/>
  <c r="J130" i="12"/>
  <c r="J142" i="13"/>
  <c r="J137" i="13"/>
  <c r="J127" i="13"/>
  <c r="BK133" i="13"/>
  <c r="BK128" i="13"/>
  <c r="BK137" i="13"/>
  <c r="BK129" i="13"/>
  <c r="J164" i="14"/>
  <c r="BK155" i="14"/>
  <c r="J145" i="14"/>
  <c r="BK135" i="14"/>
  <c r="BK128" i="14"/>
  <c r="J157" i="14"/>
  <c r="J142" i="14"/>
  <c r="J132" i="14"/>
  <c r="BK158" i="14"/>
  <c r="J150" i="14"/>
  <c r="J139" i="14"/>
  <c r="J134" i="14"/>
  <c r="BK163" i="14"/>
  <c r="BK151" i="14"/>
  <c r="J137" i="14"/>
  <c r="BK130" i="14"/>
  <c r="BK170" i="15"/>
  <c r="BK163" i="15"/>
  <c r="J154" i="15"/>
  <c r="J143" i="15"/>
  <c r="J138" i="15"/>
  <c r="J129" i="15"/>
  <c r="J165" i="15"/>
  <c r="J158" i="15"/>
  <c r="BK146" i="15"/>
  <c r="BK140" i="15"/>
  <c r="J134" i="15"/>
  <c r="J128" i="15"/>
  <c r="J163" i="15"/>
  <c r="BK158" i="15"/>
  <c r="J151" i="15"/>
  <c r="BK138" i="15"/>
  <c r="BK132" i="15"/>
  <c r="BK161" i="16"/>
  <c r="BK157" i="16"/>
  <c r="BK152" i="16"/>
  <c r="J133" i="16"/>
  <c r="BK154" i="16"/>
  <c r="BK149" i="16"/>
  <c r="J140" i="16"/>
  <c r="BK131" i="16"/>
  <c r="J157" i="16"/>
  <c r="BK141" i="16"/>
  <c r="BK135" i="16"/>
  <c r="BK155" i="16"/>
  <c r="BK146" i="16"/>
  <c r="J131" i="16"/>
  <c r="J149" i="17"/>
  <c r="J144" i="17"/>
  <c r="J128" i="17"/>
  <c r="J145" i="17"/>
  <c r="BK137" i="17"/>
  <c r="BK146" i="17"/>
  <c r="BK138" i="17"/>
  <c r="BK132" i="17"/>
  <c r="BK148" i="17"/>
  <c r="BK121" i="18"/>
  <c r="T127" i="2" l="1"/>
  <c r="T139" i="2"/>
  <c r="R146" i="2"/>
  <c r="P151" i="2"/>
  <c r="T154" i="2"/>
  <c r="T170" i="2"/>
  <c r="T169" i="2" s="1"/>
  <c r="P124" i="3"/>
  <c r="R136" i="3"/>
  <c r="BK140" i="3"/>
  <c r="J140" i="3"/>
  <c r="J100" i="3" s="1"/>
  <c r="P143" i="3"/>
  <c r="T125" i="4"/>
  <c r="P137" i="4"/>
  <c r="BK141" i="4"/>
  <c r="J141" i="4"/>
  <c r="J100" i="4" s="1"/>
  <c r="T141" i="4"/>
  <c r="R144" i="4"/>
  <c r="R127" i="5"/>
  <c r="P139" i="5"/>
  <c r="R146" i="5"/>
  <c r="BK152" i="5"/>
  <c r="J152" i="5"/>
  <c r="J101" i="5" s="1"/>
  <c r="P155" i="5"/>
  <c r="T169" i="5"/>
  <c r="T168" i="5"/>
  <c r="R127" i="6"/>
  <c r="T139" i="6"/>
  <c r="BK146" i="6"/>
  <c r="J146" i="6"/>
  <c r="J100" i="6" s="1"/>
  <c r="P151" i="6"/>
  <c r="T154" i="6"/>
  <c r="R165" i="6"/>
  <c r="R164" i="6" s="1"/>
  <c r="P128" i="7"/>
  <c r="R140" i="7"/>
  <c r="T149" i="7"/>
  <c r="R154" i="7"/>
  <c r="T157" i="7"/>
  <c r="R171" i="7"/>
  <c r="P176" i="7"/>
  <c r="T124" i="8"/>
  <c r="T135" i="8"/>
  <c r="T139" i="8"/>
  <c r="R142" i="8"/>
  <c r="T126" i="9"/>
  <c r="T125" i="9" s="1"/>
  <c r="T137" i="9"/>
  <c r="T140" i="9"/>
  <c r="P149" i="9"/>
  <c r="BK159" i="9"/>
  <c r="J159" i="9"/>
  <c r="J104" i="9"/>
  <c r="T129" i="10"/>
  <c r="T140" i="10"/>
  <c r="R144" i="10"/>
  <c r="T147" i="10"/>
  <c r="T150" i="10"/>
  <c r="T162" i="10"/>
  <c r="T165" i="10"/>
  <c r="T170" i="10"/>
  <c r="P130" i="11"/>
  <c r="P129" i="11" s="1"/>
  <c r="P141" i="11"/>
  <c r="P150" i="11"/>
  <c r="T163" i="11"/>
  <c r="T166" i="11"/>
  <c r="P172" i="11"/>
  <c r="BK179" i="11"/>
  <c r="J179" i="11" s="1"/>
  <c r="J108" i="11" s="1"/>
  <c r="R127" i="12"/>
  <c r="BK138" i="12"/>
  <c r="J138" i="12" s="1"/>
  <c r="J100" i="12" s="1"/>
  <c r="P149" i="12"/>
  <c r="BK155" i="12"/>
  <c r="J155" i="12" s="1"/>
  <c r="J104" i="12" s="1"/>
  <c r="P163" i="12"/>
  <c r="T126" i="13"/>
  <c r="T123" i="13" s="1"/>
  <c r="BK135" i="13"/>
  <c r="J135" i="13"/>
  <c r="J101" i="13" s="1"/>
  <c r="BK140" i="13"/>
  <c r="J140" i="13"/>
  <c r="J102" i="13"/>
  <c r="BK127" i="14"/>
  <c r="BK138" i="14"/>
  <c r="J138" i="14"/>
  <c r="J99" i="14"/>
  <c r="BK143" i="14"/>
  <c r="J143" i="14" s="1"/>
  <c r="J100" i="14" s="1"/>
  <c r="T149" i="14"/>
  <c r="R154" i="14"/>
  <c r="BK162" i="14"/>
  <c r="J162" i="14"/>
  <c r="J105" i="14"/>
  <c r="BK127" i="15"/>
  <c r="J127" i="15" s="1"/>
  <c r="J98" i="15" s="1"/>
  <c r="P139" i="15"/>
  <c r="P126" i="15" s="1"/>
  <c r="BK144" i="15"/>
  <c r="J144" i="15" s="1"/>
  <c r="J100" i="15" s="1"/>
  <c r="R150" i="15"/>
  <c r="BK155" i="15"/>
  <c r="J155" i="15" s="1"/>
  <c r="J104" i="15" s="1"/>
  <c r="P167" i="15"/>
  <c r="T127" i="16"/>
  <c r="T136" i="16"/>
  <c r="R139" i="16"/>
  <c r="BK145" i="16"/>
  <c r="J145" i="16" s="1"/>
  <c r="J103" i="16" s="1"/>
  <c r="T145" i="16"/>
  <c r="R150" i="16"/>
  <c r="R144" i="16" s="1"/>
  <c r="R158" i="16"/>
  <c r="R126" i="17"/>
  <c r="R125" i="17"/>
  <c r="R134" i="17"/>
  <c r="R139" i="17"/>
  <c r="P147" i="17"/>
  <c r="BK127" i="2"/>
  <c r="J127" i="2"/>
  <c r="J98" i="2" s="1"/>
  <c r="P139" i="2"/>
  <c r="T146" i="2"/>
  <c r="T151" i="2"/>
  <c r="P154" i="2"/>
  <c r="R170" i="2"/>
  <c r="R169" i="2"/>
  <c r="BK124" i="3"/>
  <c r="J124" i="3" s="1"/>
  <c r="J98" i="3" s="1"/>
  <c r="BK136" i="3"/>
  <c r="J136" i="3"/>
  <c r="J99" i="3" s="1"/>
  <c r="P140" i="3"/>
  <c r="BK143" i="3"/>
  <c r="J143" i="3"/>
  <c r="J101" i="3" s="1"/>
  <c r="T127" i="5"/>
  <c r="T139" i="5"/>
  <c r="T146" i="5"/>
  <c r="P152" i="5"/>
  <c r="BK155" i="5"/>
  <c r="J155" i="5"/>
  <c r="J102" i="5"/>
  <c r="R169" i="5"/>
  <c r="R168" i="5" s="1"/>
  <c r="T127" i="6"/>
  <c r="P139" i="6"/>
  <c r="P126" i="6" s="1"/>
  <c r="R146" i="6"/>
  <c r="T151" i="6"/>
  <c r="P154" i="6"/>
  <c r="T165" i="6"/>
  <c r="T164" i="6" s="1"/>
  <c r="R128" i="7"/>
  <c r="P140" i="7"/>
  <c r="P149" i="7"/>
  <c r="P154" i="7"/>
  <c r="P157" i="7"/>
  <c r="BK171" i="7"/>
  <c r="J171" i="7"/>
  <c r="J105" i="7" s="1"/>
  <c r="BK176" i="7"/>
  <c r="J176" i="7"/>
  <c r="J106" i="7"/>
  <c r="P124" i="8"/>
  <c r="BK135" i="8"/>
  <c r="J135" i="8"/>
  <c r="J99" i="8"/>
  <c r="R139" i="8"/>
  <c r="BK142" i="8"/>
  <c r="J142" i="8"/>
  <c r="J101" i="8"/>
  <c r="R126" i="9"/>
  <c r="R125" i="9" s="1"/>
  <c r="R137" i="9"/>
  <c r="R140" i="9"/>
  <c r="BK149" i="9"/>
  <c r="J149" i="9" s="1"/>
  <c r="J103" i="9" s="1"/>
  <c r="P159" i="9"/>
  <c r="R129" i="10"/>
  <c r="R140" i="10"/>
  <c r="P144" i="10"/>
  <c r="R147" i="10"/>
  <c r="BK150" i="10"/>
  <c r="J150" i="10" s="1"/>
  <c r="J102" i="10" s="1"/>
  <c r="BK162" i="10"/>
  <c r="J162" i="10" s="1"/>
  <c r="J105" i="10" s="1"/>
  <c r="BK165" i="10"/>
  <c r="J165" i="10"/>
  <c r="J106" i="10" s="1"/>
  <c r="R170" i="10"/>
  <c r="T130" i="11"/>
  <c r="T141" i="11"/>
  <c r="R150" i="11"/>
  <c r="BK163" i="11"/>
  <c r="J163" i="11"/>
  <c r="J105" i="11"/>
  <c r="P166" i="11"/>
  <c r="BK172" i="11"/>
  <c r="J172" i="11"/>
  <c r="J107" i="11"/>
  <c r="P179" i="11"/>
  <c r="T127" i="12"/>
  <c r="T126" i="12"/>
  <c r="T138" i="12"/>
  <c r="T149" i="12"/>
  <c r="T155" i="12"/>
  <c r="T148" i="12" s="1"/>
  <c r="T125" i="12" s="1"/>
  <c r="T163" i="12"/>
  <c r="BK126" i="13"/>
  <c r="J126" i="13"/>
  <c r="J99" i="13"/>
  <c r="R135" i="13"/>
  <c r="P140" i="13"/>
  <c r="T127" i="14"/>
  <c r="R138" i="14"/>
  <c r="P143" i="14"/>
  <c r="P149" i="14"/>
  <c r="P154" i="14"/>
  <c r="R162" i="14"/>
  <c r="R148" i="14" s="1"/>
  <c r="T127" i="15"/>
  <c r="R139" i="15"/>
  <c r="P144" i="15"/>
  <c r="T150" i="15"/>
  <c r="R155" i="15"/>
  <c r="BK167" i="15"/>
  <c r="J167" i="15"/>
  <c r="J105" i="15"/>
  <c r="BK127" i="16"/>
  <c r="J127" i="16" s="1"/>
  <c r="J98" i="16" s="1"/>
  <c r="BK136" i="16"/>
  <c r="J136" i="16" s="1"/>
  <c r="J99" i="16" s="1"/>
  <c r="BK139" i="16"/>
  <c r="J139" i="16"/>
  <c r="J100" i="16" s="1"/>
  <c r="BK150" i="16"/>
  <c r="J150" i="16"/>
  <c r="J104" i="16"/>
  <c r="P158" i="16"/>
  <c r="BK126" i="17"/>
  <c r="J126" i="17"/>
  <c r="J98" i="17"/>
  <c r="BK134" i="17"/>
  <c r="J134" i="17" s="1"/>
  <c r="J102" i="17" s="1"/>
  <c r="BK139" i="17"/>
  <c r="J139" i="17" s="1"/>
  <c r="J103" i="17" s="1"/>
  <c r="BK147" i="17"/>
  <c r="J147" i="17"/>
  <c r="J104" i="17" s="1"/>
  <c r="P120" i="18"/>
  <c r="P119" i="18"/>
  <c r="P118" i="18"/>
  <c r="AU111" i="1" s="1"/>
  <c r="P127" i="2"/>
  <c r="BK139" i="2"/>
  <c r="J139" i="2"/>
  <c r="J99" i="2" s="1"/>
  <c r="BK146" i="2"/>
  <c r="J146" i="2"/>
  <c r="J100" i="2"/>
  <c r="R151" i="2"/>
  <c r="R154" i="2"/>
  <c r="BK170" i="2"/>
  <c r="BK169" i="2"/>
  <c r="J169" i="2" s="1"/>
  <c r="J104" i="2" s="1"/>
  <c r="T124" i="3"/>
  <c r="T136" i="3"/>
  <c r="R140" i="3"/>
  <c r="R143" i="3"/>
  <c r="BK125" i="4"/>
  <c r="J125" i="4"/>
  <c r="J98" i="4" s="1"/>
  <c r="R125" i="4"/>
  <c r="T137" i="4"/>
  <c r="P141" i="4"/>
  <c r="R141" i="4"/>
  <c r="T144" i="4"/>
  <c r="P127" i="5"/>
  <c r="BK139" i="5"/>
  <c r="J139" i="5" s="1"/>
  <c r="J99" i="5" s="1"/>
  <c r="BK146" i="5"/>
  <c r="J146" i="5"/>
  <c r="J100" i="5" s="1"/>
  <c r="T152" i="5"/>
  <c r="T155" i="5"/>
  <c r="P169" i="5"/>
  <c r="P168" i="5" s="1"/>
  <c r="P127" i="6"/>
  <c r="R139" i="6"/>
  <c r="P146" i="6"/>
  <c r="BK151" i="6"/>
  <c r="J151" i="6"/>
  <c r="J101" i="6"/>
  <c r="R154" i="6"/>
  <c r="BK165" i="6"/>
  <c r="J165" i="6"/>
  <c r="J105" i="6"/>
  <c r="BK128" i="7"/>
  <c r="BK140" i="7"/>
  <c r="J140" i="7"/>
  <c r="J99" i="7"/>
  <c r="BK149" i="7"/>
  <c r="J149" i="7"/>
  <c r="J100" i="7"/>
  <c r="BK154" i="7"/>
  <c r="J154" i="7" s="1"/>
  <c r="J101" i="7" s="1"/>
  <c r="BK157" i="7"/>
  <c r="J157" i="7"/>
  <c r="J102" i="7" s="1"/>
  <c r="P171" i="7"/>
  <c r="P170" i="7"/>
  <c r="R176" i="7"/>
  <c r="BK124" i="8"/>
  <c r="J124" i="8" s="1"/>
  <c r="J98" i="8" s="1"/>
  <c r="R135" i="8"/>
  <c r="P139" i="8"/>
  <c r="P142" i="8"/>
  <c r="P126" i="9"/>
  <c r="P125" i="9"/>
  <c r="P137" i="9"/>
  <c r="P140" i="9"/>
  <c r="R149" i="9"/>
  <c r="R148" i="9"/>
  <c r="R159" i="9"/>
  <c r="P129" i="10"/>
  <c r="BK140" i="10"/>
  <c r="J140" i="10"/>
  <c r="J99" i="10" s="1"/>
  <c r="BK144" i="10"/>
  <c r="J144" i="10"/>
  <c r="J100" i="10"/>
  <c r="BK147" i="10"/>
  <c r="J147" i="10"/>
  <c r="J101" i="10"/>
  <c r="P150" i="10"/>
  <c r="R162" i="10"/>
  <c r="R165" i="10"/>
  <c r="P170" i="10"/>
  <c r="BK130" i="11"/>
  <c r="J130" i="11" s="1"/>
  <c r="J98" i="11" s="1"/>
  <c r="BK141" i="11"/>
  <c r="J141" i="11"/>
  <c r="J99" i="11" s="1"/>
  <c r="BK150" i="11"/>
  <c r="J150" i="11"/>
  <c r="J102" i="11"/>
  <c r="P163" i="11"/>
  <c r="P162" i="11"/>
  <c r="R166" i="11"/>
  <c r="R172" i="11"/>
  <c r="R179" i="11"/>
  <c r="BK127" i="12"/>
  <c r="J127" i="12"/>
  <c r="J98" i="12"/>
  <c r="R138" i="12"/>
  <c r="BK149" i="12"/>
  <c r="J149" i="12"/>
  <c r="J103" i="12"/>
  <c r="R155" i="12"/>
  <c r="R163" i="12"/>
  <c r="P126" i="13"/>
  <c r="P123" i="13"/>
  <c r="P122" i="13" s="1"/>
  <c r="AU106" i="1" s="1"/>
  <c r="P135" i="13"/>
  <c r="P134" i="13"/>
  <c r="R140" i="13"/>
  <c r="P127" i="14"/>
  <c r="P138" i="14"/>
  <c r="P126" i="14" s="1"/>
  <c r="R143" i="14"/>
  <c r="BK149" i="14"/>
  <c r="J149" i="14"/>
  <c r="J103" i="14"/>
  <c r="BK154" i="14"/>
  <c r="J154" i="14"/>
  <c r="J104" i="14"/>
  <c r="P162" i="14"/>
  <c r="R127" i="15"/>
  <c r="T139" i="15"/>
  <c r="T144" i="15"/>
  <c r="BK150" i="15"/>
  <c r="BK149" i="15" s="1"/>
  <c r="J149" i="15" s="1"/>
  <c r="J102" i="15" s="1"/>
  <c r="T155" i="15"/>
  <c r="T167" i="15"/>
  <c r="R127" i="16"/>
  <c r="P136" i="16"/>
  <c r="P139" i="16"/>
  <c r="R145" i="16"/>
  <c r="T150" i="16"/>
  <c r="T158" i="16"/>
  <c r="P126" i="17"/>
  <c r="P125" i="17"/>
  <c r="T134" i="17"/>
  <c r="T133" i="17"/>
  <c r="T139" i="17"/>
  <c r="T147" i="17"/>
  <c r="BK120" i="18"/>
  <c r="J120" i="18"/>
  <c r="J98" i="18" s="1"/>
  <c r="R120" i="18"/>
  <c r="R119" i="18"/>
  <c r="R118" i="18"/>
  <c r="R127" i="2"/>
  <c r="R139" i="2"/>
  <c r="R126" i="2" s="1"/>
  <c r="R125" i="2" s="1"/>
  <c r="P146" i="2"/>
  <c r="BK151" i="2"/>
  <c r="J151" i="2"/>
  <c r="J101" i="2"/>
  <c r="BK154" i="2"/>
  <c r="J154" i="2" s="1"/>
  <c r="J102" i="2" s="1"/>
  <c r="P170" i="2"/>
  <c r="P169" i="2" s="1"/>
  <c r="R124" i="3"/>
  <c r="R123" i="3"/>
  <c r="R122" i="3"/>
  <c r="P136" i="3"/>
  <c r="T140" i="3"/>
  <c r="T143" i="3"/>
  <c r="P125" i="4"/>
  <c r="BK137" i="4"/>
  <c r="J137" i="4" s="1"/>
  <c r="J99" i="4" s="1"/>
  <c r="R137" i="4"/>
  <c r="BK144" i="4"/>
  <c r="J144" i="4" s="1"/>
  <c r="J101" i="4" s="1"/>
  <c r="P144" i="4"/>
  <c r="BK127" i="5"/>
  <c r="R139" i="5"/>
  <c r="P146" i="5"/>
  <c r="R152" i="5"/>
  <c r="R155" i="5"/>
  <c r="BK169" i="5"/>
  <c r="J169" i="5"/>
  <c r="J105" i="5"/>
  <c r="BK127" i="6"/>
  <c r="J127" i="6" s="1"/>
  <c r="J98" i="6" s="1"/>
  <c r="BK139" i="6"/>
  <c r="J139" i="6" s="1"/>
  <c r="J99" i="6" s="1"/>
  <c r="T146" i="6"/>
  <c r="R151" i="6"/>
  <c r="BK154" i="6"/>
  <c r="J154" i="6" s="1"/>
  <c r="J102" i="6" s="1"/>
  <c r="P165" i="6"/>
  <c r="P164" i="6" s="1"/>
  <c r="T128" i="7"/>
  <c r="T140" i="7"/>
  <c r="T127" i="7" s="1"/>
  <c r="R149" i="7"/>
  <c r="T154" i="7"/>
  <c r="R157" i="7"/>
  <c r="T171" i="7"/>
  <c r="T170" i="7" s="1"/>
  <c r="T176" i="7"/>
  <c r="R124" i="8"/>
  <c r="R123" i="8"/>
  <c r="R122" i="8" s="1"/>
  <c r="P135" i="8"/>
  <c r="BK139" i="8"/>
  <c r="J139" i="8"/>
  <c r="J100" i="8" s="1"/>
  <c r="T142" i="8"/>
  <c r="BK126" i="9"/>
  <c r="J126" i="9"/>
  <c r="J98" i="9" s="1"/>
  <c r="BK137" i="9"/>
  <c r="J137" i="9"/>
  <c r="J99" i="9"/>
  <c r="BK140" i="9"/>
  <c r="J140" i="9" s="1"/>
  <c r="J100" i="9" s="1"/>
  <c r="T149" i="9"/>
  <c r="T148" i="9" s="1"/>
  <c r="T159" i="9"/>
  <c r="BK129" i="10"/>
  <c r="J129" i="10"/>
  <c r="J98" i="10" s="1"/>
  <c r="P140" i="10"/>
  <c r="T144" i="10"/>
  <c r="P147" i="10"/>
  <c r="R150" i="10"/>
  <c r="P162" i="10"/>
  <c r="P165" i="10"/>
  <c r="BK170" i="10"/>
  <c r="J170" i="10" s="1"/>
  <c r="J107" i="10" s="1"/>
  <c r="R130" i="11"/>
  <c r="R129" i="11"/>
  <c r="R128" i="11" s="1"/>
  <c r="R141" i="11"/>
  <c r="T150" i="11"/>
  <c r="R163" i="11"/>
  <c r="R162" i="11" s="1"/>
  <c r="BK166" i="11"/>
  <c r="J166" i="11"/>
  <c r="J106" i="11"/>
  <c r="T172" i="11"/>
  <c r="T179" i="11"/>
  <c r="P127" i="12"/>
  <c r="P126" i="12"/>
  <c r="P138" i="12"/>
  <c r="R149" i="12"/>
  <c r="R148" i="12"/>
  <c r="P155" i="12"/>
  <c r="BK163" i="12"/>
  <c r="J163" i="12" s="1"/>
  <c r="J105" i="12" s="1"/>
  <c r="R126" i="13"/>
  <c r="R123" i="13" s="1"/>
  <c r="T135" i="13"/>
  <c r="T140" i="13"/>
  <c r="T134" i="13" s="1"/>
  <c r="R127" i="14"/>
  <c r="R126" i="14" s="1"/>
  <c r="R125" i="14" s="1"/>
  <c r="T138" i="14"/>
  <c r="T143" i="14"/>
  <c r="R149" i="14"/>
  <c r="T154" i="14"/>
  <c r="T162" i="14"/>
  <c r="P127" i="15"/>
  <c r="BK139" i="15"/>
  <c r="J139" i="15" s="1"/>
  <c r="J99" i="15" s="1"/>
  <c r="R144" i="15"/>
  <c r="P150" i="15"/>
  <c r="P149" i="15" s="1"/>
  <c r="P155" i="15"/>
  <c r="R167" i="15"/>
  <c r="P127" i="16"/>
  <c r="P126" i="16" s="1"/>
  <c r="R136" i="16"/>
  <c r="T139" i="16"/>
  <c r="P145" i="16"/>
  <c r="P150" i="16"/>
  <c r="BK158" i="16"/>
  <c r="J158" i="16"/>
  <c r="J105" i="16"/>
  <c r="T126" i="17"/>
  <c r="T125" i="17" s="1"/>
  <c r="T124" i="17" s="1"/>
  <c r="P134" i="17"/>
  <c r="P139" i="17"/>
  <c r="R147" i="17"/>
  <c r="T120" i="18"/>
  <c r="T119" i="18"/>
  <c r="T118" i="18" s="1"/>
  <c r="BK148" i="11"/>
  <c r="J148" i="11"/>
  <c r="J101" i="11"/>
  <c r="BK146" i="12"/>
  <c r="J146" i="12" s="1"/>
  <c r="J101" i="12" s="1"/>
  <c r="BK124" i="13"/>
  <c r="J124" i="13" s="1"/>
  <c r="J98" i="13" s="1"/>
  <c r="BK146" i="14"/>
  <c r="J146" i="14"/>
  <c r="J101" i="14" s="1"/>
  <c r="BK151" i="3"/>
  <c r="J151" i="3"/>
  <c r="J102" i="3"/>
  <c r="BK166" i="5"/>
  <c r="J166" i="5" s="1"/>
  <c r="J103" i="5" s="1"/>
  <c r="BK162" i="6"/>
  <c r="J162" i="6" s="1"/>
  <c r="J103" i="6" s="1"/>
  <c r="BK149" i="8"/>
  <c r="J149" i="8"/>
  <c r="J102" i="8" s="1"/>
  <c r="BK159" i="10"/>
  <c r="J159" i="10"/>
  <c r="J103" i="10"/>
  <c r="BK160" i="11"/>
  <c r="J160" i="11" s="1"/>
  <c r="J103" i="11" s="1"/>
  <c r="BK129" i="17"/>
  <c r="J129" i="17" s="1"/>
  <c r="J99" i="17" s="1"/>
  <c r="BK131" i="17"/>
  <c r="J131" i="17"/>
  <c r="J100" i="17" s="1"/>
  <c r="BK168" i="7"/>
  <c r="J168" i="7"/>
  <c r="J103" i="7"/>
  <c r="BK146" i="9"/>
  <c r="J146" i="9"/>
  <c r="J101" i="9"/>
  <c r="BK146" i="11"/>
  <c r="J146" i="11" s="1"/>
  <c r="J100" i="11" s="1"/>
  <c r="BK142" i="16"/>
  <c r="J142" i="16"/>
  <c r="J101" i="16" s="1"/>
  <c r="BK167" i="2"/>
  <c r="J167" i="2"/>
  <c r="J103" i="2"/>
  <c r="BK154" i="4"/>
  <c r="J154" i="4" s="1"/>
  <c r="J102" i="4" s="1"/>
  <c r="BK136" i="12"/>
  <c r="J136" i="12" s="1"/>
  <c r="J99" i="12" s="1"/>
  <c r="BK147" i="15"/>
  <c r="J147" i="15"/>
  <c r="J101" i="15" s="1"/>
  <c r="E85" i="18"/>
  <c r="F92" i="18"/>
  <c r="BF121" i="18"/>
  <c r="J89" i="18"/>
  <c r="BF122" i="18"/>
  <c r="F121" i="17"/>
  <c r="BF132" i="17"/>
  <c r="BF136" i="17"/>
  <c r="BF145" i="17"/>
  <c r="J118" i="17"/>
  <c r="BF141" i="17"/>
  <c r="BF142" i="17"/>
  <c r="BF149" i="17"/>
  <c r="BF135" i="17"/>
  <c r="BF137" i="17"/>
  <c r="BF138" i="17"/>
  <c r="BF144" i="17"/>
  <c r="BF146" i="17"/>
  <c r="E85" i="17"/>
  <c r="BF127" i="17"/>
  <c r="BF128" i="17"/>
  <c r="BF130" i="17"/>
  <c r="BF140" i="17"/>
  <c r="BF143" i="17"/>
  <c r="BF148" i="17"/>
  <c r="BF150" i="17"/>
  <c r="F122" i="16"/>
  <c r="BF128" i="16"/>
  <c r="BF130" i="16"/>
  <c r="BF134" i="16"/>
  <c r="BF147" i="16"/>
  <c r="BF149" i="16"/>
  <c r="BF152" i="16"/>
  <c r="E85" i="16"/>
  <c r="BF141" i="16"/>
  <c r="BF143" i="16"/>
  <c r="BF148" i="16"/>
  <c r="BF151" i="16"/>
  <c r="BF156" i="16"/>
  <c r="BF160" i="16"/>
  <c r="BF129" i="16"/>
  <c r="BF138" i="16"/>
  <c r="BF140" i="16"/>
  <c r="BF146" i="16"/>
  <c r="BF157" i="16"/>
  <c r="BF159" i="16"/>
  <c r="BF161" i="16"/>
  <c r="J89" i="16"/>
  <c r="BF131" i="16"/>
  <c r="BF132" i="16"/>
  <c r="BF133" i="16"/>
  <c r="BF135" i="16"/>
  <c r="BF137" i="16"/>
  <c r="BF153" i="16"/>
  <c r="BF154" i="16"/>
  <c r="BF155" i="16"/>
  <c r="J127" i="14"/>
  <c r="J98" i="14"/>
  <c r="F92" i="15"/>
  <c r="E115" i="15"/>
  <c r="J119" i="15"/>
  <c r="BF128" i="15"/>
  <c r="BF133" i="15"/>
  <c r="BF138" i="15"/>
  <c r="BF140" i="15"/>
  <c r="BF141" i="15"/>
  <c r="BF142" i="15"/>
  <c r="BF146" i="15"/>
  <c r="BF156" i="15"/>
  <c r="BF158" i="15"/>
  <c r="BF159" i="15"/>
  <c r="BF160" i="15"/>
  <c r="BF161" i="15"/>
  <c r="BF162" i="15"/>
  <c r="BF166" i="15"/>
  <c r="BF168" i="15"/>
  <c r="BF132" i="15"/>
  <c r="BF137" i="15"/>
  <c r="BF148" i="15"/>
  <c r="BF151" i="15"/>
  <c r="BF152" i="15"/>
  <c r="BF153" i="15"/>
  <c r="BF165" i="15"/>
  <c r="BF170" i="15"/>
  <c r="BF129" i="15"/>
  <c r="BF130" i="15"/>
  <c r="BF131" i="15"/>
  <c r="BF134" i="15"/>
  <c r="BF135" i="15"/>
  <c r="BF136" i="15"/>
  <c r="BF143" i="15"/>
  <c r="BF145" i="15"/>
  <c r="BF154" i="15"/>
  <c r="BF157" i="15"/>
  <c r="BF163" i="15"/>
  <c r="BF164" i="15"/>
  <c r="BF169" i="15"/>
  <c r="E115" i="14"/>
  <c r="F122" i="14"/>
  <c r="BF130" i="14"/>
  <c r="BF136" i="14"/>
  <c r="BF144" i="14"/>
  <c r="BF158" i="14"/>
  <c r="J89" i="14"/>
  <c r="BF129" i="14"/>
  <c r="BF137" i="14"/>
  <c r="BF139" i="14"/>
  <c r="BF142" i="14"/>
  <c r="BF151" i="14"/>
  <c r="BF156" i="14"/>
  <c r="BF160" i="14"/>
  <c r="BF161" i="14"/>
  <c r="BF132" i="14"/>
  <c r="BF133" i="14"/>
  <c r="BF140" i="14"/>
  <c r="BF141" i="14"/>
  <c r="BF145" i="14"/>
  <c r="BF147" i="14"/>
  <c r="BF150" i="14"/>
  <c r="BF152" i="14"/>
  <c r="BF157" i="14"/>
  <c r="BF128" i="14"/>
  <c r="BF131" i="14"/>
  <c r="BF134" i="14"/>
  <c r="BF135" i="14"/>
  <c r="BF153" i="14"/>
  <c r="BF155" i="14"/>
  <c r="BF159" i="14"/>
  <c r="BF163" i="14"/>
  <c r="BF164" i="14"/>
  <c r="BF165" i="14"/>
  <c r="E112" i="13"/>
  <c r="BF131" i="13"/>
  <c r="J116" i="13"/>
  <c r="BF127" i="13"/>
  <c r="BF128" i="13"/>
  <c r="BF132" i="13"/>
  <c r="BF139" i="13"/>
  <c r="F92" i="13"/>
  <c r="BF125" i="13"/>
  <c r="BF130" i="13"/>
  <c r="BF136" i="13"/>
  <c r="BF137" i="13"/>
  <c r="BF142" i="13"/>
  <c r="BF129" i="13"/>
  <c r="BF133" i="13"/>
  <c r="BF138" i="13"/>
  <c r="BF141" i="13"/>
  <c r="BF129" i="12"/>
  <c r="BF133" i="12"/>
  <c r="BF152" i="12"/>
  <c r="BF157" i="12"/>
  <c r="BF165" i="12"/>
  <c r="BF166" i="12"/>
  <c r="E115" i="12"/>
  <c r="J119" i="12"/>
  <c r="BF131" i="12"/>
  <c r="BF134" i="12"/>
  <c r="BF150" i="12"/>
  <c r="BF153" i="12"/>
  <c r="F92" i="12"/>
  <c r="BF128" i="12"/>
  <c r="BF130" i="12"/>
  <c r="BF132" i="12"/>
  <c r="BF139" i="12"/>
  <c r="BF141" i="12"/>
  <c r="BF142" i="12"/>
  <c r="BF151" i="12"/>
  <c r="BF154" i="12"/>
  <c r="BF164" i="12"/>
  <c r="BF135" i="12"/>
  <c r="BF137" i="12"/>
  <c r="BF140" i="12"/>
  <c r="BF143" i="12"/>
  <c r="BF144" i="12"/>
  <c r="BF145" i="12"/>
  <c r="BF147" i="12"/>
  <c r="BF156" i="12"/>
  <c r="BF158" i="12"/>
  <c r="BF159" i="12"/>
  <c r="BF160" i="12"/>
  <c r="BF161" i="12"/>
  <c r="BF162" i="12"/>
  <c r="J89" i="11"/>
  <c r="BF133" i="11"/>
  <c r="BF135" i="11"/>
  <c r="BF137" i="11"/>
  <c r="BF140" i="11"/>
  <c r="BF143" i="11"/>
  <c r="BF147" i="11"/>
  <c r="BF149" i="11"/>
  <c r="BF151" i="11"/>
  <c r="BF153" i="11"/>
  <c r="BF154" i="11"/>
  <c r="BF167" i="11"/>
  <c r="BF171" i="11"/>
  <c r="BF174" i="11"/>
  <c r="BF180" i="11"/>
  <c r="E118" i="11"/>
  <c r="BF131" i="11"/>
  <c r="BF134" i="11"/>
  <c r="BF136" i="11"/>
  <c r="BF158" i="11"/>
  <c r="BF169" i="11"/>
  <c r="BF170" i="11"/>
  <c r="BF176" i="11"/>
  <c r="BF182" i="11"/>
  <c r="BF139" i="11"/>
  <c r="BF144" i="11"/>
  <c r="BF145" i="11"/>
  <c r="BF155" i="11"/>
  <c r="BF156" i="11"/>
  <c r="BF157" i="11"/>
  <c r="BF159" i="11"/>
  <c r="BF164" i="11"/>
  <c r="BF168" i="11"/>
  <c r="BF173" i="11"/>
  <c r="BF178" i="11"/>
  <c r="BF181" i="11"/>
  <c r="F92" i="11"/>
  <c r="BF132" i="11"/>
  <c r="BF138" i="11"/>
  <c r="BF142" i="11"/>
  <c r="BF152" i="11"/>
  <c r="BF161" i="11"/>
  <c r="BF165" i="11"/>
  <c r="BF175" i="11"/>
  <c r="BF177" i="11"/>
  <c r="J89" i="10"/>
  <c r="E117" i="10"/>
  <c r="BF133" i="10"/>
  <c r="BF141" i="10"/>
  <c r="BF143" i="10"/>
  <c r="BF146" i="10"/>
  <c r="BF149" i="10"/>
  <c r="BF151" i="10"/>
  <c r="BF164" i="10"/>
  <c r="F124" i="10"/>
  <c r="BF132" i="10"/>
  <c r="BF135" i="10"/>
  <c r="BF155" i="10"/>
  <c r="BF156" i="10"/>
  <c r="BF160" i="10"/>
  <c r="BF166" i="10"/>
  <c r="BF169" i="10"/>
  <c r="BF137" i="10"/>
  <c r="BF139" i="10"/>
  <c r="BF142" i="10"/>
  <c r="BF152" i="10"/>
  <c r="BF157" i="10"/>
  <c r="BF158" i="10"/>
  <c r="BF163" i="10"/>
  <c r="BF130" i="10"/>
  <c r="BF131" i="10"/>
  <c r="BF134" i="10"/>
  <c r="BF136" i="10"/>
  <c r="BF138" i="10"/>
  <c r="BF145" i="10"/>
  <c r="BF148" i="10"/>
  <c r="BF153" i="10"/>
  <c r="BF154" i="10"/>
  <c r="BF167" i="10"/>
  <c r="BF168" i="10"/>
  <c r="BF171" i="10"/>
  <c r="BF172" i="10"/>
  <c r="BF128" i="9"/>
  <c r="BF133" i="9"/>
  <c r="BF134" i="9"/>
  <c r="BF150" i="9"/>
  <c r="BF154" i="9"/>
  <c r="BF156" i="9"/>
  <c r="E114" i="9"/>
  <c r="F121" i="9"/>
  <c r="BF127" i="9"/>
  <c r="BF132" i="9"/>
  <c r="BF135" i="9"/>
  <c r="BF136" i="9"/>
  <c r="BF138" i="9"/>
  <c r="BF143" i="9"/>
  <c r="BF147" i="9"/>
  <c r="BF158" i="9"/>
  <c r="J89" i="9"/>
  <c r="BF129" i="9"/>
  <c r="BF131" i="9"/>
  <c r="BF141" i="9"/>
  <c r="BF142" i="9"/>
  <c r="BF144" i="9"/>
  <c r="BF151" i="9"/>
  <c r="BF152" i="9"/>
  <c r="BF153" i="9"/>
  <c r="BF157" i="9"/>
  <c r="BF130" i="9"/>
  <c r="BF139" i="9"/>
  <c r="BF145" i="9"/>
  <c r="BF155" i="9"/>
  <c r="BF160" i="9"/>
  <c r="BF161" i="9"/>
  <c r="BF125" i="8"/>
  <c r="BF128" i="8"/>
  <c r="BF130" i="8"/>
  <c r="BF145" i="8"/>
  <c r="BF148" i="8"/>
  <c r="E85" i="8"/>
  <c r="F92" i="8"/>
  <c r="BF126" i="8"/>
  <c r="BF132" i="8"/>
  <c r="BF136" i="8"/>
  <c r="BF146" i="8"/>
  <c r="BF147" i="8"/>
  <c r="BF150" i="8"/>
  <c r="J128" i="7"/>
  <c r="J98" i="7"/>
  <c r="J116" i="8"/>
  <c r="BF131" i="8"/>
  <c r="BF133" i="8"/>
  <c r="BF134" i="8"/>
  <c r="BF137" i="8"/>
  <c r="BF127" i="8"/>
  <c r="BF129" i="8"/>
  <c r="BF138" i="8"/>
  <c r="BF140" i="8"/>
  <c r="BF141" i="8"/>
  <c r="BF143" i="8"/>
  <c r="BF144" i="8"/>
  <c r="J89" i="7"/>
  <c r="E116" i="7"/>
  <c r="F123" i="7"/>
  <c r="BF131" i="7"/>
  <c r="BF139" i="7"/>
  <c r="BF156" i="7"/>
  <c r="BF162" i="7"/>
  <c r="BF177" i="7"/>
  <c r="BF133" i="7"/>
  <c r="BF134" i="7"/>
  <c r="BF144" i="7"/>
  <c r="BF147" i="7"/>
  <c r="BF153" i="7"/>
  <c r="BF155" i="7"/>
  <c r="BF159" i="7"/>
  <c r="BF160" i="7"/>
  <c r="BF163" i="7"/>
  <c r="BF167" i="7"/>
  <c r="BF169" i="7"/>
  <c r="BF172" i="7"/>
  <c r="BF178" i="7"/>
  <c r="BF129" i="7"/>
  <c r="BF135" i="7"/>
  <c r="BF137" i="7"/>
  <c r="BF138" i="7"/>
  <c r="BF146" i="7"/>
  <c r="BF150" i="7"/>
  <c r="BF151" i="7"/>
  <c r="BF152" i="7"/>
  <c r="BF158" i="7"/>
  <c r="BF161" i="7"/>
  <c r="BF165" i="7"/>
  <c r="BF166" i="7"/>
  <c r="BF173" i="7"/>
  <c r="BF174" i="7"/>
  <c r="BF130" i="7"/>
  <c r="BF132" i="7"/>
  <c r="BF136" i="7"/>
  <c r="BF141" i="7"/>
  <c r="BF142" i="7"/>
  <c r="BF143" i="7"/>
  <c r="BF145" i="7"/>
  <c r="BF148" i="7"/>
  <c r="BF164" i="7"/>
  <c r="BF175" i="7"/>
  <c r="BF136" i="6"/>
  <c r="BF137" i="6"/>
  <c r="BF148" i="6"/>
  <c r="BF156" i="6"/>
  <c r="BF160" i="6"/>
  <c r="BF166" i="6"/>
  <c r="E115" i="6"/>
  <c r="F122" i="6"/>
  <c r="BF128" i="6"/>
  <c r="BF130" i="6"/>
  <c r="BF132" i="6"/>
  <c r="BF134" i="6"/>
  <c r="BF140" i="6"/>
  <c r="BF144" i="6"/>
  <c r="BF149" i="6"/>
  <c r="BF159" i="6"/>
  <c r="BF163" i="6"/>
  <c r="BF167" i="6"/>
  <c r="J127" i="5"/>
  <c r="J98" i="5" s="1"/>
  <c r="J119" i="6"/>
  <c r="BF129" i="6"/>
  <c r="BF131" i="6"/>
  <c r="BF138" i="6"/>
  <c r="BF141" i="6"/>
  <c r="BF142" i="6"/>
  <c r="BF152" i="6"/>
  <c r="BF155" i="6"/>
  <c r="BF157" i="6"/>
  <c r="BF158" i="6"/>
  <c r="BF133" i="6"/>
  <c r="BF135" i="6"/>
  <c r="BF143" i="6"/>
  <c r="BF145" i="6"/>
  <c r="BF147" i="6"/>
  <c r="BF150" i="6"/>
  <c r="BF153" i="6"/>
  <c r="BF161" i="6"/>
  <c r="E85" i="5"/>
  <c r="F92" i="5"/>
  <c r="BF130" i="5"/>
  <c r="BF132" i="5"/>
  <c r="BF136" i="5"/>
  <c r="BF137" i="5"/>
  <c r="BF153" i="5"/>
  <c r="BF156" i="5"/>
  <c r="BF157" i="5"/>
  <c r="BF158" i="5"/>
  <c r="BF162" i="5"/>
  <c r="BF163" i="5"/>
  <c r="BF164" i="5"/>
  <c r="J89" i="5"/>
  <c r="BF128" i="5"/>
  <c r="BF131" i="5"/>
  <c r="BF133" i="5"/>
  <c r="BF134" i="5"/>
  <c r="BF138" i="5"/>
  <c r="BF140" i="5"/>
  <c r="BF142" i="5"/>
  <c r="BF145" i="5"/>
  <c r="BF147" i="5"/>
  <c r="BF148" i="5"/>
  <c r="BF150" i="5"/>
  <c r="BF151" i="5"/>
  <c r="BF170" i="5"/>
  <c r="BF129" i="5"/>
  <c r="BF141" i="5"/>
  <c r="BF149" i="5"/>
  <c r="BF154" i="5"/>
  <c r="BF159" i="5"/>
  <c r="BF160" i="5"/>
  <c r="BF161" i="5"/>
  <c r="BF165" i="5"/>
  <c r="BF167" i="5"/>
  <c r="BF171" i="5"/>
  <c r="BF135" i="5"/>
  <c r="BF143" i="5"/>
  <c r="BF144" i="5"/>
  <c r="E113" i="4"/>
  <c r="J117" i="4"/>
  <c r="BF126" i="4"/>
  <c r="BF130" i="4"/>
  <c r="BF133" i="4"/>
  <c r="BF134" i="4"/>
  <c r="BF142" i="4"/>
  <c r="BF145" i="4"/>
  <c r="BF146" i="4"/>
  <c r="BF152" i="4"/>
  <c r="F120" i="4"/>
  <c r="BF129" i="4"/>
  <c r="BF136" i="4"/>
  <c r="BF147" i="4"/>
  <c r="BF153" i="4"/>
  <c r="BF127" i="4"/>
  <c r="BF135" i="4"/>
  <c r="BF139" i="4"/>
  <c r="BF140" i="4"/>
  <c r="BF143" i="4"/>
  <c r="BF148" i="4"/>
  <c r="BF150" i="4"/>
  <c r="BF128" i="4"/>
  <c r="BF131" i="4"/>
  <c r="BF132" i="4"/>
  <c r="BF138" i="4"/>
  <c r="BF149" i="4"/>
  <c r="BF151" i="4"/>
  <c r="BF155" i="4"/>
  <c r="E85" i="3"/>
  <c r="J89" i="3"/>
  <c r="F92" i="3"/>
  <c r="BF137" i="3"/>
  <c r="BF138" i="3"/>
  <c r="BF149" i="3"/>
  <c r="J170" i="2"/>
  <c r="J105" i="2"/>
  <c r="BF127" i="3"/>
  <c r="BF128" i="3"/>
  <c r="BF129" i="3"/>
  <c r="BF131" i="3"/>
  <c r="BF142" i="3"/>
  <c r="BF145" i="3"/>
  <c r="BF146" i="3"/>
  <c r="BF148" i="3"/>
  <c r="BF125" i="3"/>
  <c r="BF130" i="3"/>
  <c r="BF133" i="3"/>
  <c r="BF135" i="3"/>
  <c r="BF141" i="3"/>
  <c r="BF147" i="3"/>
  <c r="BF152" i="3"/>
  <c r="BF126" i="3"/>
  <c r="BF132" i="3"/>
  <c r="BF134" i="3"/>
  <c r="BF139" i="3"/>
  <c r="BF144" i="3"/>
  <c r="BF150" i="3"/>
  <c r="J89" i="2"/>
  <c r="E115" i="2"/>
  <c r="BF134" i="2"/>
  <c r="BF136" i="2"/>
  <c r="BF137" i="2"/>
  <c r="BF147" i="2"/>
  <c r="BF152" i="2"/>
  <c r="F122" i="2"/>
  <c r="BF130" i="2"/>
  <c r="BF132" i="2"/>
  <c r="BF135" i="2"/>
  <c r="BF140" i="2"/>
  <c r="BF141" i="2"/>
  <c r="BF142" i="2"/>
  <c r="BF145" i="2"/>
  <c r="BF149" i="2"/>
  <c r="BF150" i="2"/>
  <c r="BF155" i="2"/>
  <c r="BF128" i="2"/>
  <c r="BF133" i="2"/>
  <c r="BF138" i="2"/>
  <c r="BF144" i="2"/>
  <c r="BF148" i="2"/>
  <c r="BF153" i="2"/>
  <c r="BF157" i="2"/>
  <c r="BF129" i="2"/>
  <c r="BF131" i="2"/>
  <c r="BF143" i="2"/>
  <c r="BF156" i="2"/>
  <c r="BF158" i="2"/>
  <c r="BF159" i="2"/>
  <c r="BF160" i="2"/>
  <c r="BF161" i="2"/>
  <c r="BF162" i="2"/>
  <c r="BF163" i="2"/>
  <c r="BF164" i="2"/>
  <c r="BF165" i="2"/>
  <c r="BF166" i="2"/>
  <c r="BF168" i="2"/>
  <c r="BF171" i="2"/>
  <c r="BF172" i="2"/>
  <c r="J33" i="2"/>
  <c r="AV95" i="1"/>
  <c r="F33" i="3"/>
  <c r="AZ96" i="1" s="1"/>
  <c r="F33" i="4"/>
  <c r="AZ97" i="1"/>
  <c r="F37" i="4"/>
  <c r="BD97" i="1" s="1"/>
  <c r="F33" i="5"/>
  <c r="AZ98" i="1" s="1"/>
  <c r="F37" i="5"/>
  <c r="BD98" i="1" s="1"/>
  <c r="F35" i="6"/>
  <c r="BB99" i="1"/>
  <c r="F35" i="7"/>
  <c r="BB100" i="1" s="1"/>
  <c r="F37" i="8"/>
  <c r="BD101" i="1"/>
  <c r="F35" i="8"/>
  <c r="BB101" i="1" s="1"/>
  <c r="F35" i="9"/>
  <c r="BB102" i="1"/>
  <c r="F36" i="10"/>
  <c r="BC103" i="1" s="1"/>
  <c r="F37" i="11"/>
  <c r="BD104" i="1" s="1"/>
  <c r="F33" i="12"/>
  <c r="AZ105" i="1" s="1"/>
  <c r="F36" i="13"/>
  <c r="BC106" i="1"/>
  <c r="J33" i="13"/>
  <c r="AV106" i="1" s="1"/>
  <c r="F33" i="14"/>
  <c r="AZ107" i="1"/>
  <c r="F37" i="14"/>
  <c r="BD107" i="1" s="1"/>
  <c r="J33" i="15"/>
  <c r="AV108" i="1"/>
  <c r="F37" i="16"/>
  <c r="BD109" i="1" s="1"/>
  <c r="F36" i="17"/>
  <c r="BC110" i="1" s="1"/>
  <c r="F35" i="18"/>
  <c r="BB111" i="1" s="1"/>
  <c r="F33" i="18"/>
  <c r="AZ111" i="1"/>
  <c r="F36" i="18"/>
  <c r="BC111" i="1" s="1"/>
  <c r="F37" i="2"/>
  <c r="BD95" i="1"/>
  <c r="F35" i="3"/>
  <c r="BB96" i="1" s="1"/>
  <c r="J33" i="3"/>
  <c r="AV96" i="1"/>
  <c r="F35" i="4"/>
  <c r="BB97" i="1" s="1"/>
  <c r="J33" i="5"/>
  <c r="AV98" i="1" s="1"/>
  <c r="F33" i="6"/>
  <c r="AZ99" i="1" s="1"/>
  <c r="J33" i="6"/>
  <c r="AV99" i="1"/>
  <c r="F37" i="7"/>
  <c r="BD100" i="1" s="1"/>
  <c r="J33" i="8"/>
  <c r="AV101" i="1"/>
  <c r="F36" i="9"/>
  <c r="BC102" i="1" s="1"/>
  <c r="F37" i="9"/>
  <c r="BD102" i="1"/>
  <c r="J33" i="10"/>
  <c r="AV103" i="1" s="1"/>
  <c r="F37" i="10"/>
  <c r="BD103" i="1" s="1"/>
  <c r="F33" i="11"/>
  <c r="AZ104" i="1" s="1"/>
  <c r="F35" i="11"/>
  <c r="BB104" i="1"/>
  <c r="F35" i="12"/>
  <c r="BB105" i="1" s="1"/>
  <c r="J33" i="14"/>
  <c r="AV107" i="1"/>
  <c r="F35" i="15"/>
  <c r="BB108" i="1" s="1"/>
  <c r="J33" i="16"/>
  <c r="AV109" i="1"/>
  <c r="F37" i="17"/>
  <c r="BD110" i="1" s="1"/>
  <c r="F33" i="17"/>
  <c r="AZ110" i="1" s="1"/>
  <c r="F35" i="2"/>
  <c r="BB95" i="1" s="1"/>
  <c r="F36" i="2"/>
  <c r="BC95" i="1"/>
  <c r="F37" i="3"/>
  <c r="BD96" i="1" s="1"/>
  <c r="F36" i="4"/>
  <c r="BC97" i="1"/>
  <c r="F36" i="5"/>
  <c r="BC98" i="1" s="1"/>
  <c r="F37" i="6"/>
  <c r="BD99" i="1"/>
  <c r="F36" i="7"/>
  <c r="BC100" i="1" s="1"/>
  <c r="J33" i="7"/>
  <c r="AV100" i="1" s="1"/>
  <c r="F36" i="8"/>
  <c r="BC101" i="1" s="1"/>
  <c r="J33" i="9"/>
  <c r="AV102" i="1"/>
  <c r="F33" i="10"/>
  <c r="AZ103" i="1" s="1"/>
  <c r="F36" i="11"/>
  <c r="BC104" i="1"/>
  <c r="F37" i="12"/>
  <c r="BD105" i="1" s="1"/>
  <c r="J33" i="12"/>
  <c r="AV105" i="1"/>
  <c r="F33" i="13"/>
  <c r="AZ106" i="1" s="1"/>
  <c r="F35" i="14"/>
  <c r="BB107" i="1" s="1"/>
  <c r="F33" i="15"/>
  <c r="AZ108" i="1" s="1"/>
  <c r="F37" i="15"/>
  <c r="BD108" i="1"/>
  <c r="F36" i="16"/>
  <c r="BC109" i="1" s="1"/>
  <c r="J33" i="17"/>
  <c r="AV110" i="1"/>
  <c r="F33" i="2"/>
  <c r="AZ95" i="1" s="1"/>
  <c r="F36" i="3"/>
  <c r="BC96" i="1"/>
  <c r="J33" i="4"/>
  <c r="AV97" i="1" s="1"/>
  <c r="F35" i="5"/>
  <c r="BB98" i="1"/>
  <c r="F36" i="6"/>
  <c r="BC99" i="1" s="1"/>
  <c r="F33" i="7"/>
  <c r="AZ100" i="1"/>
  <c r="F33" i="8"/>
  <c r="AZ101" i="1" s="1"/>
  <c r="F33" i="9"/>
  <c r="AZ102" i="1"/>
  <c r="F35" i="10"/>
  <c r="BB103" i="1" s="1"/>
  <c r="J33" i="11"/>
  <c r="AV104" i="1"/>
  <c r="F36" i="12"/>
  <c r="BC105" i="1" s="1"/>
  <c r="F37" i="13"/>
  <c r="BD106" i="1"/>
  <c r="F35" i="13"/>
  <c r="BB106" i="1" s="1"/>
  <c r="F36" i="14"/>
  <c r="BC107" i="1"/>
  <c r="F36" i="15"/>
  <c r="BC108" i="1" s="1"/>
  <c r="F35" i="16"/>
  <c r="BB109" i="1"/>
  <c r="F33" i="16"/>
  <c r="AZ109" i="1" s="1"/>
  <c r="F35" i="17"/>
  <c r="BB110" i="1"/>
  <c r="F37" i="18"/>
  <c r="BD111" i="1" s="1"/>
  <c r="J33" i="18"/>
  <c r="AV111" i="1"/>
  <c r="T122" i="13" l="1"/>
  <c r="BK144" i="16"/>
  <c r="J150" i="15"/>
  <c r="J103" i="15" s="1"/>
  <c r="T126" i="7"/>
  <c r="BK126" i="5"/>
  <c r="J126" i="5" s="1"/>
  <c r="J97" i="5" s="1"/>
  <c r="R126" i="15"/>
  <c r="R161" i="10"/>
  <c r="BK127" i="7"/>
  <c r="R124" i="4"/>
  <c r="R123" i="4"/>
  <c r="T149" i="15"/>
  <c r="P148" i="14"/>
  <c r="P123" i="8"/>
  <c r="P122" i="8"/>
  <c r="AU101" i="1" s="1"/>
  <c r="R127" i="7"/>
  <c r="T144" i="16"/>
  <c r="T161" i="10"/>
  <c r="P148" i="9"/>
  <c r="P144" i="16"/>
  <c r="P125" i="15"/>
  <c r="AU108" i="1"/>
  <c r="P128" i="10"/>
  <c r="P125" i="6"/>
  <c r="AU99" i="1"/>
  <c r="P126" i="5"/>
  <c r="P125" i="5" s="1"/>
  <c r="AU98" i="1" s="1"/>
  <c r="T129" i="11"/>
  <c r="R128" i="10"/>
  <c r="R127" i="10" s="1"/>
  <c r="T126" i="5"/>
  <c r="T125" i="5"/>
  <c r="T126" i="16"/>
  <c r="T125" i="16" s="1"/>
  <c r="R149" i="15"/>
  <c r="BK126" i="14"/>
  <c r="P128" i="11"/>
  <c r="AU104" i="1" s="1"/>
  <c r="T123" i="8"/>
  <c r="T122" i="8"/>
  <c r="P127" i="7"/>
  <c r="P126" i="7" s="1"/>
  <c r="AU100" i="1" s="1"/>
  <c r="R126" i="6"/>
  <c r="R125" i="6"/>
  <c r="T124" i="4"/>
  <c r="T123" i="4" s="1"/>
  <c r="P133" i="17"/>
  <c r="P124" i="17" s="1"/>
  <c r="AU110" i="1" s="1"/>
  <c r="P125" i="16"/>
  <c r="AU109" i="1" s="1"/>
  <c r="P124" i="4"/>
  <c r="P123" i="4"/>
  <c r="AU97" i="1"/>
  <c r="R126" i="16"/>
  <c r="R125" i="16"/>
  <c r="P125" i="14"/>
  <c r="AU107" i="1" s="1"/>
  <c r="P126" i="2"/>
  <c r="P125" i="2"/>
  <c r="AU95" i="1" s="1"/>
  <c r="R134" i="13"/>
  <c r="R122" i="13"/>
  <c r="T126" i="6"/>
  <c r="T125" i="6" s="1"/>
  <c r="R133" i="17"/>
  <c r="R124" i="17"/>
  <c r="T148" i="14"/>
  <c r="T125" i="14" s="1"/>
  <c r="R126" i="12"/>
  <c r="R125" i="12" s="1"/>
  <c r="T128" i="10"/>
  <c r="T127" i="10"/>
  <c r="R170" i="7"/>
  <c r="R126" i="5"/>
  <c r="R125" i="5"/>
  <c r="P123" i="3"/>
  <c r="P122" i="3" s="1"/>
  <c r="AU96" i="1" s="1"/>
  <c r="P161" i="10"/>
  <c r="P124" i="9"/>
  <c r="AU102" i="1" s="1"/>
  <c r="T123" i="3"/>
  <c r="T122" i="3"/>
  <c r="T126" i="15"/>
  <c r="T125" i="15" s="1"/>
  <c r="T126" i="14"/>
  <c r="R124" i="9"/>
  <c r="P148" i="12"/>
  <c r="P125" i="12"/>
  <c r="AU105" i="1"/>
  <c r="T162" i="11"/>
  <c r="T124" i="9"/>
  <c r="T126" i="2"/>
  <c r="T125" i="2"/>
  <c r="BK124" i="4"/>
  <c r="J124" i="4" s="1"/>
  <c r="J97" i="4" s="1"/>
  <c r="BK161" i="10"/>
  <c r="J161" i="10"/>
  <c r="J104" i="10" s="1"/>
  <c r="BK148" i="12"/>
  <c r="J148" i="12"/>
  <c r="J102" i="12"/>
  <c r="BK126" i="15"/>
  <c r="J126" i="15"/>
  <c r="J97" i="15"/>
  <c r="BK119" i="18"/>
  <c r="BK118" i="18" s="1"/>
  <c r="J118" i="18" s="1"/>
  <c r="J30" i="18" s="1"/>
  <c r="AG111" i="1" s="1"/>
  <c r="AN111" i="1" s="1"/>
  <c r="BK164" i="6"/>
  <c r="J164" i="6"/>
  <c r="J104" i="6" s="1"/>
  <c r="BK125" i="9"/>
  <c r="J125" i="9"/>
  <c r="J97" i="9"/>
  <c r="BK129" i="11"/>
  <c r="J129" i="11"/>
  <c r="J97" i="11"/>
  <c r="BK133" i="17"/>
  <c r="J133" i="17" s="1"/>
  <c r="J101" i="17" s="1"/>
  <c r="BK126" i="2"/>
  <c r="BK125" i="2"/>
  <c r="J125" i="2" s="1"/>
  <c r="J96" i="2" s="1"/>
  <c r="BK170" i="7"/>
  <c r="J170" i="7"/>
  <c r="J104" i="7" s="1"/>
  <c r="BK148" i="9"/>
  <c r="J148" i="9"/>
  <c r="J102" i="9"/>
  <c r="BK128" i="10"/>
  <c r="J128" i="10"/>
  <c r="J97" i="10"/>
  <c r="BK123" i="13"/>
  <c r="J123" i="13" s="1"/>
  <c r="J97" i="13" s="1"/>
  <c r="BK134" i="13"/>
  <c r="J134" i="13"/>
  <c r="J100" i="13" s="1"/>
  <c r="BK148" i="14"/>
  <c r="J148" i="14"/>
  <c r="J102" i="14"/>
  <c r="BK125" i="17"/>
  <c r="J125" i="17"/>
  <c r="J97" i="17"/>
  <c r="BK123" i="3"/>
  <c r="J123" i="3" s="1"/>
  <c r="J97" i="3" s="1"/>
  <c r="BK168" i="5"/>
  <c r="J168" i="5"/>
  <c r="J104" i="5" s="1"/>
  <c r="BK126" i="6"/>
  <c r="BK125" i="6"/>
  <c r="J125" i="6"/>
  <c r="BK123" i="8"/>
  <c r="J123" i="8"/>
  <c r="J97" i="8"/>
  <c r="BK162" i="11"/>
  <c r="J162" i="11" s="1"/>
  <c r="J104" i="11" s="1"/>
  <c r="BK126" i="12"/>
  <c r="J126" i="12"/>
  <c r="J97" i="12" s="1"/>
  <c r="BK126" i="16"/>
  <c r="J126" i="16"/>
  <c r="J97" i="16"/>
  <c r="J144" i="16"/>
  <c r="J102" i="16"/>
  <c r="J34" i="2"/>
  <c r="AW95" i="1"/>
  <c r="AT95" i="1" s="1"/>
  <c r="F34" i="5"/>
  <c r="BA98" i="1"/>
  <c r="F34" i="7"/>
  <c r="BA100" i="1" s="1"/>
  <c r="F34" i="9"/>
  <c r="BA102" i="1"/>
  <c r="F34" i="11"/>
  <c r="BA104" i="1" s="1"/>
  <c r="J34" i="14"/>
  <c r="AW107" i="1"/>
  <c r="AT107" i="1"/>
  <c r="J34" i="16"/>
  <c r="AW109" i="1" s="1"/>
  <c r="AT109" i="1" s="1"/>
  <c r="BC94" i="1"/>
  <c r="W32" i="1" s="1"/>
  <c r="AZ94" i="1"/>
  <c r="W29" i="1"/>
  <c r="J30" i="6"/>
  <c r="AG99" i="1" s="1"/>
  <c r="J34" i="3"/>
  <c r="AW96" i="1"/>
  <c r="AT96" i="1"/>
  <c r="J34" i="4"/>
  <c r="AW97" i="1" s="1"/>
  <c r="AT97" i="1" s="1"/>
  <c r="J34" i="6"/>
  <c r="AW99" i="1" s="1"/>
  <c r="AT99" i="1" s="1"/>
  <c r="J34" i="8"/>
  <c r="AW101" i="1" s="1"/>
  <c r="AT101" i="1" s="1"/>
  <c r="J34" i="10"/>
  <c r="AW103" i="1"/>
  <c r="AT103" i="1" s="1"/>
  <c r="J34" i="12"/>
  <c r="AW105" i="1"/>
  <c r="AT105" i="1"/>
  <c r="F34" i="13"/>
  <c r="BA106" i="1" s="1"/>
  <c r="J34" i="15"/>
  <c r="AW108" i="1"/>
  <c r="AT108" i="1" s="1"/>
  <c r="F34" i="17"/>
  <c r="BA110" i="1"/>
  <c r="BD94" i="1"/>
  <c r="W33" i="1" s="1"/>
  <c r="F34" i="3"/>
  <c r="BA96" i="1" s="1"/>
  <c r="F34" i="4"/>
  <c r="BA97" i="1"/>
  <c r="F34" i="6"/>
  <c r="BA99" i="1" s="1"/>
  <c r="F34" i="8"/>
  <c r="BA101" i="1"/>
  <c r="J34" i="9"/>
  <c r="AW102" i="1" s="1"/>
  <c r="AT102" i="1" s="1"/>
  <c r="F34" i="12"/>
  <c r="BA105" i="1"/>
  <c r="J34" i="13"/>
  <c r="AW106" i="1" s="1"/>
  <c r="AT106" i="1" s="1"/>
  <c r="F34" i="15"/>
  <c r="BA108" i="1" s="1"/>
  <c r="J34" i="17"/>
  <c r="AW110" i="1"/>
  <c r="AT110" i="1"/>
  <c r="F34" i="2"/>
  <c r="BA95" i="1" s="1"/>
  <c r="J34" i="5"/>
  <c r="AW98" i="1"/>
  <c r="AT98" i="1" s="1"/>
  <c r="J34" i="7"/>
  <c r="AW100" i="1"/>
  <c r="AT100" i="1"/>
  <c r="F34" i="10"/>
  <c r="BA103" i="1" s="1"/>
  <c r="J34" i="11"/>
  <c r="AW104" i="1"/>
  <c r="AT104" i="1" s="1"/>
  <c r="F34" i="14"/>
  <c r="BA107" i="1"/>
  <c r="F34" i="16"/>
  <c r="BA109" i="1" s="1"/>
  <c r="J34" i="18"/>
  <c r="AW111" i="1"/>
  <c r="AT111" i="1"/>
  <c r="F34" i="18"/>
  <c r="BA111" i="1"/>
  <c r="BB94" i="1"/>
  <c r="W31" i="1" s="1"/>
  <c r="AN99" i="1" l="1"/>
  <c r="BK125" i="14"/>
  <c r="J125" i="14" s="1"/>
  <c r="J96" i="14" s="1"/>
  <c r="P127" i="10"/>
  <c r="AU103" i="1"/>
  <c r="R126" i="7"/>
  <c r="R125" i="15"/>
  <c r="T128" i="11"/>
  <c r="BK126" i="7"/>
  <c r="J126" i="7" s="1"/>
  <c r="J96" i="7" s="1"/>
  <c r="BK123" i="4"/>
  <c r="J123" i="4"/>
  <c r="J96" i="6"/>
  <c r="BK127" i="10"/>
  <c r="J127" i="10" s="1"/>
  <c r="J30" i="10" s="1"/>
  <c r="AG103" i="1" s="1"/>
  <c r="BK125" i="5"/>
  <c r="J125" i="5" s="1"/>
  <c r="J30" i="5" s="1"/>
  <c r="AG98" i="1" s="1"/>
  <c r="J96" i="18"/>
  <c r="BK122" i="3"/>
  <c r="J122" i="3"/>
  <c r="BK125" i="16"/>
  <c r="J125" i="16"/>
  <c r="BK128" i="11"/>
  <c r="J128" i="11"/>
  <c r="J96" i="11" s="1"/>
  <c r="J119" i="18"/>
  <c r="J97" i="18"/>
  <c r="J126" i="6"/>
  <c r="J97" i="6" s="1"/>
  <c r="BK124" i="9"/>
  <c r="J124" i="9" s="1"/>
  <c r="J30" i="9" s="1"/>
  <c r="AG102" i="1" s="1"/>
  <c r="J126" i="14"/>
  <c r="J97" i="14" s="1"/>
  <c r="J126" i="2"/>
  <c r="J97" i="2" s="1"/>
  <c r="BK125" i="15"/>
  <c r="J125" i="15" s="1"/>
  <c r="J96" i="15" s="1"/>
  <c r="BK122" i="8"/>
  <c r="J122" i="8" s="1"/>
  <c r="J30" i="8" s="1"/>
  <c r="AG101" i="1" s="1"/>
  <c r="J127" i="7"/>
  <c r="J97" i="7"/>
  <c r="BK125" i="12"/>
  <c r="J125" i="12"/>
  <c r="J96" i="12" s="1"/>
  <c r="BK122" i="13"/>
  <c r="J122" i="13"/>
  <c r="BK124" i="17"/>
  <c r="J124" i="17" s="1"/>
  <c r="J96" i="17" s="1"/>
  <c r="J39" i="18"/>
  <c r="J39" i="6"/>
  <c r="J30" i="4"/>
  <c r="AG97" i="1"/>
  <c r="J30" i="2"/>
  <c r="AG95" i="1"/>
  <c r="J30" i="16"/>
  <c r="AG109" i="1" s="1"/>
  <c r="AU94" i="1"/>
  <c r="J30" i="3"/>
  <c r="AG96" i="1"/>
  <c r="J30" i="13"/>
  <c r="AG106" i="1"/>
  <c r="AV94" i="1"/>
  <c r="AK29" i="1" s="1"/>
  <c r="AY94" i="1"/>
  <c r="AX94" i="1"/>
  <c r="BA94" i="1"/>
  <c r="AW94" i="1" s="1"/>
  <c r="AK30" i="1" s="1"/>
  <c r="J39" i="9" l="1"/>
  <c r="J39" i="5"/>
  <c r="J39" i="10"/>
  <c r="J39" i="3"/>
  <c r="J39" i="13"/>
  <c r="J39" i="16"/>
  <c r="J39" i="2"/>
  <c r="J39" i="8"/>
  <c r="J39" i="4"/>
  <c r="J96" i="10"/>
  <c r="J96" i="13"/>
  <c r="J96" i="9"/>
  <c r="J96" i="5"/>
  <c r="J96" i="3"/>
  <c r="J96" i="16"/>
  <c r="J96" i="4"/>
  <c r="J96" i="8"/>
  <c r="AN95" i="1"/>
  <c r="AN109" i="1"/>
  <c r="AN96" i="1"/>
  <c r="AN97" i="1"/>
  <c r="AN101" i="1"/>
  <c r="AN103" i="1"/>
  <c r="AN102" i="1"/>
  <c r="AN106" i="1"/>
  <c r="AN98" i="1"/>
  <c r="J30" i="12"/>
  <c r="AG105" i="1"/>
  <c r="J30" i="17"/>
  <c r="AG110" i="1" s="1"/>
  <c r="J30" i="7"/>
  <c r="AG100" i="1"/>
  <c r="J30" i="15"/>
  <c r="AG108" i="1" s="1"/>
  <c r="AN108" i="1" s="1"/>
  <c r="J30" i="14"/>
  <c r="AG107" i="1" s="1"/>
  <c r="AT94" i="1"/>
  <c r="J30" i="11"/>
  <c r="AG104" i="1"/>
  <c r="W30" i="1"/>
  <c r="J39" i="7" l="1"/>
  <c r="J39" i="17"/>
  <c r="J39" i="12"/>
  <c r="J39" i="14"/>
  <c r="J39" i="15"/>
  <c r="J39" i="11"/>
  <c r="AN107" i="1"/>
  <c r="AN105" i="1"/>
  <c r="AN110" i="1"/>
  <c r="AN100" i="1"/>
  <c r="AN104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<sst xmlns="http://schemas.openxmlformats.org/spreadsheetml/2006/main" count="10031" uniqueCount="489">
  <si>
    <t>Export Komplet</t>
  </si>
  <si>
    <t/>
  </si>
  <si>
    <t>2.0</t>
  </si>
  <si>
    <t>False</t>
  </si>
  <si>
    <t>{6f6699da-4551-4e6e-8b79-1dfcf8da807f}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</si>
  <si>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</si>
  <si>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</si>
  <si>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</si>
  <si>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</si>
  <si>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</si>
  <si>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</si>
  <si>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</si>
  <si>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</si>
  <si>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REVITALIZÁCIA ÚZEMIA HRADNÉHO KOPCA V NITRE</t>
  </si>
  <si>
    <t>JKSO:</t>
  </si>
  <si>
    <t>KS:</t>
  </si>
  <si>
    <t>Miesto:</t>
  </si>
  <si>
    <t xml:space="preserve"> </t>
  </si>
  <si>
    <t>Dátum:</t>
  </si>
  <si>
    <t>18. 10. 2021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</si>
  <si>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</si>
  <si>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</si>
  <si>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</si>
  <si>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</si>
  <si>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</si>
  <si>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</si>
  <si>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</si>
  <si>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Ing. arch. Martin Dulík AA</t>
  </si>
  <si>
    <t>True</t>
  </si>
  <si>
    <t>0,01</t>
  </si>
  <si>
    <t>Spracovateľ:</t>
  </si>
  <si>
    <t>Ing. arch. Martin Dulík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</si>
  <si>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</si>
  <si>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</si>
  <si>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</si>
  <si>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</si>
  <si>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</si>
  <si>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</si>
  <si>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</si>
  <si>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</si>
  <si>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</si>
  <si>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</si>
  <si>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</si>
  <si>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</si>
  <si>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</si>
  <si>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</si>
  <si>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</si>
  <si>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</si>
  <si>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</si>
  <si>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</si>
  <si>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</si>
  <si>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</si>
  <si>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</si>
  <si>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</si>
  <si>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</si>
  <si>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</si>
  <si>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</si>
  <si>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</si>
  <si>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</si>
  <si>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</si>
  <si>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</si>
  <si>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</si>
  <si>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</si>
  <si>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</si>
  <si>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</si>
  <si>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</si>
  <si>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</si>
  <si>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</si>
  <si>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</si>
  <si>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</si>
  <si>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</si>
  <si>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</si>
  <si>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</si>
  <si>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</si>
  <si>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</si>
  <si>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</si>
  <si>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</si>
  <si>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</si>
  <si>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</si>
  <si>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Chodník A2</t>
  </si>
  <si>
    <t>STA</t>
  </si>
  <si>
    <t>1</t>
  </si>
  <si>
    <t>{21be7f48-74d5-4076-9a0d-805d18e1cfa8}</t>
  </si>
  <si>
    <t>002</t>
  </si>
  <si>
    <t>Chodník A3</t>
  </si>
  <si>
    <t>{5b7bd9fc-0efd-4f31-b385-578181154b79}</t>
  </si>
  <si>
    <t>003</t>
  </si>
  <si>
    <t>Chodník A4</t>
  </si>
  <si>
    <t>{3e00772e-795d-4d82-bd13-f25bdc46b836}</t>
  </si>
  <si>
    <t>004</t>
  </si>
  <si>
    <t>Chodník A5</t>
  </si>
  <si>
    <t>{24127c46-34af-4d3b-a26a-32d5e7a39d98}</t>
  </si>
  <si>
    <t>005</t>
  </si>
  <si>
    <t>Chodník A6</t>
  </si>
  <si>
    <t>{855faa37-0a5c-4d35-ad1c-40cc5c6fce90}</t>
  </si>
  <si>
    <t>006</t>
  </si>
  <si>
    <t>Chodník A7</t>
  </si>
  <si>
    <t>{f004e98b-b8fb-46fa-9165-4ac9ca6aef9c}</t>
  </si>
  <si>
    <t>007</t>
  </si>
  <si>
    <t>Chodník A8</t>
  </si>
  <si>
    <t>{d4d3ef33-331e-4236-b446-041abc156f25}</t>
  </si>
  <si>
    <t>008</t>
  </si>
  <si>
    <t>Chodník A9</t>
  </si>
  <si>
    <t>{3d4f2b3d-c776-442f-a108-947a058e5a9b}</t>
  </si>
  <si>
    <t>009</t>
  </si>
  <si>
    <t>Objekt B - Schodisko pod skalkou</t>
  </si>
  <si>
    <t>{ba344a6b-ca2e-4fda-ba42-dc12e6afe495}</t>
  </si>
  <si>
    <t>010</t>
  </si>
  <si>
    <t>Objekt C - Schodisko pod jaskyňou</t>
  </si>
  <si>
    <t>{505c3fea-912d-4bea-aec0-7f463676132b}</t>
  </si>
  <si>
    <t>011</t>
  </si>
  <si>
    <t>Objekt D - Mostík</t>
  </si>
  <si>
    <t>{585f0d36-cace-4657-90e4-3195fe6a5369}</t>
  </si>
  <si>
    <t>012</t>
  </si>
  <si>
    <t>Objekt E - Schodisko bočný vstup</t>
  </si>
  <si>
    <t>{5c1a72fe-67ed-471f-a75b-0dc465276b20}</t>
  </si>
  <si>
    <t>013</t>
  </si>
  <si>
    <t>Objekt F - Odpočívadlo</t>
  </si>
  <si>
    <t>{b835ed08-b708-4626-8573-99531c25af8d}</t>
  </si>
  <si>
    <t>014</t>
  </si>
  <si>
    <t>Objekt G - Odbočenie + schodisko</t>
  </si>
  <si>
    <t>{f478be9a-0d29-4e89-9a00-182de49fd061}</t>
  </si>
  <si>
    <t>015</t>
  </si>
  <si>
    <t>Objekt H - Odpočívadlo</t>
  </si>
  <si>
    <t>{7244515b-a754-4658-935f-c5d5e1db4c00}</t>
  </si>
  <si>
    <t>016</t>
  </si>
  <si>
    <t>Objekt I - Vyhliadka pod hradbami</t>
  </si>
  <si>
    <t>{23b14c5e-f09e-49ef-9012-ae594b4567d8}</t>
  </si>
  <si>
    <t>017</t>
  </si>
  <si>
    <t>Objekt J  - Úprava oplotenia – turniket bočný vstup</t>
  </si>
  <si>
    <t>{7341495f-d726-4449-b113-7b85bac4b7c2}</t>
  </si>
  <si>
    <t>KRYCÍ LIST ROZPOČTU</t>
  </si>
  <si>
    <t>Objekt:</t>
  </si>
  <si>
    <t>001 - Chodník A2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</si>
  <si>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</si>
  <si>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</si>
  <si>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</si>
  <si>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</si>
  <si>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</si>
  <si>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</si>
  <si>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</si>
  <si>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</si>
  <si>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</si>
  <si>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</si>
  <si>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</si>
  <si>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</si>
  <si>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</si>
  <si>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721 - Zdravotechnika - vnútorná kanalizácia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</si>
  <si>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</si>
  <si>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</si>
  <si>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</si>
  <si>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</si>
  <si>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</si>
  <si>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</si>
  <si>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</si>
  <si>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</si>
  <si>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</si>
  <si>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</si>
  <si>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</si>
  <si>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</si>
  <si>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</si>
  <si>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</si>
  <si>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</si>
  <si>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</si>
  <si>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</si>
  <si>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113107221.S</t>
  </si>
  <si>
    <t>Odstránenie krytu v ploche nad 200 m2 z kameniva hrubého drveného, hr. do 100 mm,  -0,13000t</t>
  </si>
  <si>
    <t>m2</t>
  </si>
  <si>
    <t>4</t>
  </si>
  <si>
    <t>2</t>
  </si>
  <si>
    <t>113202111.S</t>
  </si>
  <si>
    <t>Vytrhanie obrúb kamenných, s vybúraním lôžka, z krajníkov alebo obrubníkov stojatých,  -0,14500t</t>
  </si>
  <si>
    <t>m</t>
  </si>
  <si>
    <t>3</t>
  </si>
  <si>
    <t>120901121.S</t>
  </si>
  <si>
    <t>Búranie konštrukcií z betónu prostého neprekladaného kameňom v odkopávkach</t>
  </si>
  <si>
    <t>m3</t>
  </si>
  <si>
    <t>6</t>
  </si>
  <si>
    <t>122301101.S</t>
  </si>
  <si>
    <t>Odkopávka a prekopávka nezapažená v hornine 4, do 100 m3</t>
  </si>
  <si>
    <t>8</t>
  </si>
  <si>
    <t>5</t>
  </si>
  <si>
    <t>132211101.S</t>
  </si>
  <si>
    <t>Hĺbenie rýh šírky do 600 mm v  hornine tr.3 súdržných - ručným náradím</t>
  </si>
  <si>
    <t>10</t>
  </si>
  <si>
    <t>162201201.S</t>
  </si>
  <si>
    <t>Vodorovné premiestnenie výkopu nosením do 10 m horniny 1 až 4</t>
  </si>
  <si>
    <t>12</t>
  </si>
  <si>
    <t>7</t>
  </si>
  <si>
    <t>162201209.S</t>
  </si>
  <si>
    <t>Vodorovné premiestnenie výkopu nosením do 10 m horniny 1 až 4 - príplatok k cene za každých ďalších 10 m</t>
  </si>
  <si>
    <t>14</t>
  </si>
  <si>
    <t>162501102.S</t>
  </si>
  <si>
    <t>Vodorovné premiestnenie výkopku po spevnenej ceste z horniny tr.1-4, do 100 m3 na vzdialenosť do 3000 m</t>
  </si>
  <si>
    <t>16</t>
  </si>
  <si>
    <t>9</t>
  </si>
  <si>
    <t>162501105.S</t>
  </si>
  <si>
    <t>Vodorovné premiestnenie výkopku po spevnenej ceste z horniny tr.1-4, do 100 m3, príplatok k cene za každých ďalšich a začatých 1000 m</t>
  </si>
  <si>
    <t>18</t>
  </si>
  <si>
    <t>167101100.S</t>
  </si>
  <si>
    <t>Nakladanie výkopku tr.1-4 ručne</t>
  </si>
  <si>
    <t>11</t>
  </si>
  <si>
    <t>171209002.S</t>
  </si>
  <si>
    <t>Poplatok za skladovanie - zemina a kamenivo (17 05) ostatné</t>
  </si>
  <si>
    <t>t</t>
  </si>
  <si>
    <t>22</t>
  </si>
  <si>
    <t>Zakladanie</t>
  </si>
  <si>
    <t>211971121.S</t>
  </si>
  <si>
    <t>Zhotov. oplášt. výplne z geotext. v ryhe alebo v záreze pri rozvinutej šírke oplášt. od 0 do 2, 5 m</t>
  </si>
  <si>
    <t>24</t>
  </si>
  <si>
    <t>13</t>
  </si>
  <si>
    <t>M</t>
  </si>
  <si>
    <t>693110004500.S</t>
  </si>
  <si>
    <t>Geotextília polypropylénová netkaná 300 g/m2</t>
  </si>
  <si>
    <t>26</t>
  </si>
  <si>
    <t>247571113.S</t>
  </si>
  <si>
    <t>Obsyp a tesnenie, obsyp so zhutnením z kameniva 16-32 mm</t>
  </si>
  <si>
    <t>28</t>
  </si>
  <si>
    <t>15</t>
  </si>
  <si>
    <t>274313611.S</t>
  </si>
  <si>
    <t>Betón základových pásov, prostý tr. C 16/20</t>
  </si>
  <si>
    <t>30</t>
  </si>
  <si>
    <t>274351215.S</t>
  </si>
  <si>
    <t>Debnenie stien základových pásov, zhotovenie-dielce</t>
  </si>
  <si>
    <t>32</t>
  </si>
  <si>
    <t>17</t>
  </si>
  <si>
    <t>274351216.S</t>
  </si>
  <si>
    <t>Debnenie stien základových pásov, odstránenie-dielce</t>
  </si>
  <si>
    <t>34</t>
  </si>
  <si>
    <t>Zvislé a kompletné konštrukcie</t>
  </si>
  <si>
    <t>327323127.S</t>
  </si>
  <si>
    <t>Múry a valy z betónu železového tr. C 25/30</t>
  </si>
  <si>
    <t>36</t>
  </si>
  <si>
    <t>19</t>
  </si>
  <si>
    <t>327351211.S</t>
  </si>
  <si>
    <t>Debnenie múrov a valov zvislých aj sklonených, výšky do 20 m zhotovenie</t>
  </si>
  <si>
    <t>38</t>
  </si>
  <si>
    <t>327351221.S</t>
  </si>
  <si>
    <t>Debnenie múrov a valov zvislých aj sklonených, výšky do 20 m odstránenie</t>
  </si>
  <si>
    <t>40</t>
  </si>
  <si>
    <t>21</t>
  </si>
  <si>
    <t>327361006.S</t>
  </si>
  <si>
    <t>Výstuž múrov a valov priemeru do 12 mm, z ocele B500 (10505)</t>
  </si>
  <si>
    <t>42</t>
  </si>
  <si>
    <t>Komunikácie</t>
  </si>
  <si>
    <t>564740111.S</t>
  </si>
  <si>
    <t>Podklad alebo kryt z kameniva hrubého drveného veľ. 8-16 mm s rozprestretím a zhutnením hr. 120 mm</t>
  </si>
  <si>
    <t>44</t>
  </si>
  <si>
    <t>23</t>
  </si>
  <si>
    <t>564782419.S</t>
  </si>
  <si>
    <t>Mlátový povrch chodníka hr. 80 mm</t>
  </si>
  <si>
    <t>46</t>
  </si>
  <si>
    <t>Ostatné konštrukcie a práce-búranie</t>
  </si>
  <si>
    <t>917161111.S</t>
  </si>
  <si>
    <t>Osadenie chodník. obrubníka kamenného ležatého do lôžka z betónu prostého tr. C 12/15 s bočnou oporou</t>
  </si>
  <si>
    <t>48</t>
  </si>
  <si>
    <t>25</t>
  </si>
  <si>
    <t>583810001300.S</t>
  </si>
  <si>
    <t>Obrubník kamenný rovný z vyvretých hornín</t>
  </si>
  <si>
    <t>50</t>
  </si>
  <si>
    <t>935114443.S</t>
  </si>
  <si>
    <t>Osadenie odvodňovacieho betónového žľabu univerzálneho s ochrannou hranou svetlej šírky 300 mm a s roštom triedy C 250</t>
  </si>
  <si>
    <t>52</t>
  </si>
  <si>
    <t>27</t>
  </si>
  <si>
    <t>5922300101</t>
  </si>
  <si>
    <t>Odvodňovací žľab š. 300, s odvodnením</t>
  </si>
  <si>
    <t>54</t>
  </si>
  <si>
    <t>935914210.S</t>
  </si>
  <si>
    <t>Osadenie odvodňovacej oceľovej zvodnice</t>
  </si>
  <si>
    <t>56</t>
  </si>
  <si>
    <t>29</t>
  </si>
  <si>
    <t>553469510</t>
  </si>
  <si>
    <t>Oceľová zvodnica bez roštu Raudo Viaqua 100x90, dl. 3,0 m</t>
  </si>
  <si>
    <t>kus</t>
  </si>
  <si>
    <t>58</t>
  </si>
  <si>
    <t>962022391.S</t>
  </si>
  <si>
    <t>Búranie muriva alebo vybúranie otvorov plochy nad 4 m2 nadzákladového kamenného príp. zmieš. na akúkoľvek maltu,  -2,38500t</t>
  </si>
  <si>
    <t>60</t>
  </si>
  <si>
    <t>31</t>
  </si>
  <si>
    <t>979081111.S</t>
  </si>
  <si>
    <t>Odvoz sutiny a vybúraných hmôt na skládku do 1 km</t>
  </si>
  <si>
    <t>62</t>
  </si>
  <si>
    <t>979081121.S</t>
  </si>
  <si>
    <t>Odvoz sutiny a vybúraných hmôt na skládku za každý ďalší 1 km</t>
  </si>
  <si>
    <t>64</t>
  </si>
  <si>
    <t>33</t>
  </si>
  <si>
    <t>979082111.S</t>
  </si>
  <si>
    <t>Vnútrostavenisková doprava sutiny a vybúraných hmôt do 10 m, ručný presun</t>
  </si>
  <si>
    <t>66</t>
  </si>
  <si>
    <t>979082121.S</t>
  </si>
  <si>
    <t>Vnútrostavenisková doprava sutiny a vybúraných hmôt za každých ďalších 5 m, ručný presun</t>
  </si>
  <si>
    <t>68</t>
  </si>
  <si>
    <t>35</t>
  </si>
  <si>
    <t>979089012.S</t>
  </si>
  <si>
    <t>Poplatok za skladovanie</t>
  </si>
  <si>
    <t>70</t>
  </si>
  <si>
    <t>99</t>
  </si>
  <si>
    <t>Presun hmôt HSV</t>
  </si>
  <si>
    <t>999281119.S</t>
  </si>
  <si>
    <t>Ručný presun hmôt</t>
  </si>
  <si>
    <t>72</t>
  </si>
  <si>
    <t>PSV</t>
  </si>
  <si>
    <t>Práce a dodávky PSV</t>
  </si>
  <si>
    <t>721</t>
  </si>
  <si>
    <t>Zdravotechnika - vnútorná kanalizácia</t>
  </si>
  <si>
    <t>37</t>
  </si>
  <si>
    <t>721171109.S</t>
  </si>
  <si>
    <t>Odvodnenie TR DN 100 mm</t>
  </si>
  <si>
    <t>74</t>
  </si>
  <si>
    <t>998721201.S</t>
  </si>
  <si>
    <t>Presun hmôt pre vnútornú kanalizáciu v objektoch výšky do 6 m</t>
  </si>
  <si>
    <t>%</t>
  </si>
  <si>
    <t>76</t>
  </si>
  <si>
    <t>002 - Chodník A3</t>
  </si>
  <si>
    <t>113107121.S</t>
  </si>
  <si>
    <t>Odstránenie krytu v ploche do 200 m2 z kameniva hrubého drveného, hr. do 100 mm,  -0,13000t</t>
  </si>
  <si>
    <t>003 - Chodník A4</t>
  </si>
  <si>
    <t>004 - Chodník A5</t>
  </si>
  <si>
    <t>313212124.S</t>
  </si>
  <si>
    <t>Murivo režné z kameňa lomársky upraveného tr.I</t>
  </si>
  <si>
    <t>005 - Chodník A6</t>
  </si>
  <si>
    <t>006 - Chodník A7</t>
  </si>
  <si>
    <t xml:space="preserve">    767 - Konštrukcie doplnkové kovové</t>
  </si>
  <si>
    <t xml:space="preserve">    783 - Nátery</t>
  </si>
  <si>
    <t>272353101.S</t>
  </si>
  <si>
    <t>Debnenie kotevného otvoru s prierezom do 0,01 m2, hĺbky do 0,25 m</t>
  </si>
  <si>
    <t>ks</t>
  </si>
  <si>
    <t>272353110.S</t>
  </si>
  <si>
    <t>Debnenie kotevného otvoru s prierezom do 0,01 m2, príplatok nad 0,25 m</t>
  </si>
  <si>
    <t>959941121.S</t>
  </si>
  <si>
    <t>Chemická kotva s kotevným svorníkom tesnená chemickou ampulkou do betónu, ŽB, kameňa, s vyvŕtaním otvoru M12/10/135 mm</t>
  </si>
  <si>
    <t>767</t>
  </si>
  <si>
    <t>Konštrukcie doplnkové kovové</t>
  </si>
  <si>
    <t>767161110.S</t>
  </si>
  <si>
    <t>Montáž zábradlia rovného z rúrok do muriva, s hmotnosťou 1 metra zábradlia do 20 kg</t>
  </si>
  <si>
    <t>5530000EZ</t>
  </si>
  <si>
    <t>Dodávka oceľového zábradlia EZ</t>
  </si>
  <si>
    <t>39</t>
  </si>
  <si>
    <t>767995205.S</t>
  </si>
  <si>
    <t>Výroba atypického zábradlia rovného z profilovanej ocele</t>
  </si>
  <si>
    <t>kg</t>
  </si>
  <si>
    <t>78</t>
  </si>
  <si>
    <t>998767201.S</t>
  </si>
  <si>
    <t>Presun hmôt pre kovové stavebné doplnkové konštrukcie v objektoch výšky do 6 m</t>
  </si>
  <si>
    <t>80</t>
  </si>
  <si>
    <t>783</t>
  </si>
  <si>
    <t>Nátery</t>
  </si>
  <si>
    <t>41</t>
  </si>
  <si>
    <t>783271001</t>
  </si>
  <si>
    <t>Nátery kov.stav.doplnk.konštr. polyuretánové jednonásobné 2x s emailovaním.- 105μm</t>
  </si>
  <si>
    <t>82</t>
  </si>
  <si>
    <t>783271007</t>
  </si>
  <si>
    <t>Nátery kov.stav.doplnk.konštr. polyuretánové farby šedej základné - 35µm</t>
  </si>
  <si>
    <t>84</t>
  </si>
  <si>
    <t>007 - Chodník A8</t>
  </si>
  <si>
    <t>008 - Chodník A9</t>
  </si>
  <si>
    <t>113107122.S</t>
  </si>
  <si>
    <t>Odstránenie krytu v ploche do 200 m2 z kameniva hrubého drveného, hr.100 do 200 mm,  -0,23500t</t>
  </si>
  <si>
    <t>133211101.S</t>
  </si>
  <si>
    <t>Hĺbenie šachiet v  hornine tr. 3 súdržných - ručným náradím plocha výkopu do 4 m2</t>
  </si>
  <si>
    <t>275313611.S</t>
  </si>
  <si>
    <t>Betón základových pätiek, prostý tr. C 16/20</t>
  </si>
  <si>
    <t>767161210.S</t>
  </si>
  <si>
    <t>Montáž zábradlia rovného z rúrok na oceľovú konštrukciu, s hmotnosťou 1 m zábradlia do 20 kg</t>
  </si>
  <si>
    <t>5530000AZ</t>
  </si>
  <si>
    <t>Dodávka oceľového zábradlia A9 Z1 - Z2</t>
  </si>
  <si>
    <t>767251319.S</t>
  </si>
  <si>
    <t>Montáž podest a stupňov z roštov</t>
  </si>
  <si>
    <t>553440039</t>
  </si>
  <si>
    <t>Podlahový rošt lemovaný pozinkovaný farbený SP 330-34-38, 30x3mm nosný pás, 1000x700 mm</t>
  </si>
  <si>
    <t>767995105.S</t>
  </si>
  <si>
    <t>Montáž ostatných atypických kovových stavebných doplnkových konštrukcií nad 50 do 100 kg</t>
  </si>
  <si>
    <t>5530000A9</t>
  </si>
  <si>
    <t>Dodávka oceľovej konštrukcie "A9"</t>
  </si>
  <si>
    <t>kpl</t>
  </si>
  <si>
    <t>767995385.S</t>
  </si>
  <si>
    <t>Výroba doplnku stavebného atypického o hmotnosti od 20,01 do 300 kg stupňa zložitosti 2</t>
  </si>
  <si>
    <t>009 - Objekt B - Schodisko pod skalkou</t>
  </si>
  <si>
    <t xml:space="preserve">    4 - Vodorovné konštrukcie</t>
  </si>
  <si>
    <t>Vodorovné konštrukcie</t>
  </si>
  <si>
    <t>433121131.S</t>
  </si>
  <si>
    <t>Osadenie železobetónových schodiskových stupňov</t>
  </si>
  <si>
    <t>593720003</t>
  </si>
  <si>
    <t>Stupeň schodiskový betónový rovný, lxšxv 1971x300x160 mm</t>
  </si>
  <si>
    <t>917461111.S</t>
  </si>
  <si>
    <t>Osadenie chodník. obrubníka kamenného stojatého do lôžka z betónu prostého C 12/15 s bočnou oporou</t>
  </si>
  <si>
    <t>979024441.S</t>
  </si>
  <si>
    <t>Očistenie vybúraných obrubníkov, krajníkov, dosiek alebo panelov z akéhokoľvek lôžka</t>
  </si>
  <si>
    <t>Odvodnenie TR DN 80 mm</t>
  </si>
  <si>
    <t>5530000HI</t>
  </si>
  <si>
    <t>Dodávka oceľového zábradlia I-Z1 - Z4</t>
  </si>
  <si>
    <t>010 - Objekt C - Schodisko pod jaskyňou</t>
  </si>
  <si>
    <t xml:space="preserve">    762 - Konštrukcie tesárske</t>
  </si>
  <si>
    <t>171101101.S</t>
  </si>
  <si>
    <t>Uloženie sypaniny do násypu súdržnej horniny s mierou zhutnenia podľa Proctor-Standard na 95 %</t>
  </si>
  <si>
    <t>274321311.S</t>
  </si>
  <si>
    <t>Betón základových pásov, železový (bez výstuže), tr. C 16/20</t>
  </si>
  <si>
    <t>434121415.S</t>
  </si>
  <si>
    <t>Osadzovanie schodiskových stupňov kamenných</t>
  </si>
  <si>
    <t>962052211.S</t>
  </si>
  <si>
    <t>Búranie muriva alebo vybúranie otvorov plochy nad 4 m2 železobetonového nadzákladného,  -2,40000t</t>
  </si>
  <si>
    <t>963042819.S</t>
  </si>
  <si>
    <t>Búranie akýchkoľvek betónových schodiskových stupňov zhotovených na mieste,  -0,07000t</t>
  </si>
  <si>
    <t>976071111.S</t>
  </si>
  <si>
    <t>Vybúranie kovových madiel a zábradlí,  -0,03700t</t>
  </si>
  <si>
    <t>762</t>
  </si>
  <si>
    <t>Konštrukcie tesárske</t>
  </si>
  <si>
    <t>762211811.S</t>
  </si>
  <si>
    <t>Demontáž pochôdznych hranolov, -0,30000 t</t>
  </si>
  <si>
    <t>762512249.S</t>
  </si>
  <si>
    <t>Položenie podláh z dosiek priskrutkovaním</t>
  </si>
  <si>
    <t>611980004901</t>
  </si>
  <si>
    <t>Drevená podlahová doska smrekovec sibírsky, 100x200 mm</t>
  </si>
  <si>
    <t>762595000.S</t>
  </si>
  <si>
    <t>Zakrytie kanálov - spojovacie a ochranné prostriedky - klince, skrutky</t>
  </si>
  <si>
    <t>998762202.S</t>
  </si>
  <si>
    <t>Presun hmôt pre konštrukcie tesárske v objektoch výšky do 12 m</t>
  </si>
  <si>
    <t>5530000CZ</t>
  </si>
  <si>
    <t>Dodávka oceľového zábradlia CZ</t>
  </si>
  <si>
    <t>767995106.S</t>
  </si>
  <si>
    <t>Montáž ostatných atypických kovových stavebných doplnkových konštrukcií nad 100 do 250 kg</t>
  </si>
  <si>
    <t>767996803.S</t>
  </si>
  <si>
    <t>Demontáž ostatných doplnkov stavieb s hmotnosťou jednotlivých dielov konšt. nad 100 do 250 kg,  -0,00100t</t>
  </si>
  <si>
    <t>783615301</t>
  </si>
  <si>
    <t>Nátery stolárskych výrobkov olejové OSMO dvojnásobné</t>
  </si>
  <si>
    <t>011 - Objekt D - Mostík</t>
  </si>
  <si>
    <t>762522812.S</t>
  </si>
  <si>
    <t>Demontáž podláh s vankúšmi z dosiek hr. 32 - 50 mm, -0,03000 t</t>
  </si>
  <si>
    <t>5530000DZ</t>
  </si>
  <si>
    <t>Dodávka oceľového zábradlia DZ2</t>
  </si>
  <si>
    <t>553000ZV6</t>
  </si>
  <si>
    <t>Dodávka oceľovej konštrukcie ZV6</t>
  </si>
  <si>
    <t>2091529758</t>
  </si>
  <si>
    <t>012 - Objekt E - Schodisko bočný vstup</t>
  </si>
  <si>
    <t>952901000.S</t>
  </si>
  <si>
    <t>Vyčistenie schodov</t>
  </si>
  <si>
    <t>013 - Objekt F - Odpočívadlo</t>
  </si>
  <si>
    <t>112101102.S</t>
  </si>
  <si>
    <t>Odstránenie listnatých stromov do priemeru 500 mm, motorovou pílou</t>
  </si>
  <si>
    <t>112201102.S</t>
  </si>
  <si>
    <t>Odstránenie pňov na vzdial. 50 m priemeru nad 300 do 500 mm</t>
  </si>
  <si>
    <t>132211121.S</t>
  </si>
  <si>
    <t>Hĺbenie rýh šírky nad 600  do 1300 mm v  horninách tr. 3 súdržných - ručným náradím</t>
  </si>
  <si>
    <t>174101001.S</t>
  </si>
  <si>
    <t>Zásyp sypaninou so zhutnením jám, šachiet, rýh, zárezov alebo okolo objektov do 100 m3</t>
  </si>
  <si>
    <t>274362021.S</t>
  </si>
  <si>
    <t>Výstuž základových pásov zo zvár. sietí KARI</t>
  </si>
  <si>
    <t>564831111.S</t>
  </si>
  <si>
    <t>Podklad zo štrkodrviny s rozprestretím a zhutnením, po zhutnení hr. 100 mm</t>
  </si>
  <si>
    <t>594111111.S</t>
  </si>
  <si>
    <t>Dlažba z lomového kameňa do lôžka z kameniva ťaženého</t>
  </si>
  <si>
    <t>Drevená podlahová doska smrekovec sibírsky, 60x120 mm, hladké dosky</t>
  </si>
  <si>
    <t>5530000FZ</t>
  </si>
  <si>
    <t>Dodávka oceľového zábradlia F-Z1 - Z4</t>
  </si>
  <si>
    <t>55300000F</t>
  </si>
  <si>
    <t>Dodávka oceľovej konštrukcie plošiny "F"</t>
  </si>
  <si>
    <t>Nátery stolárskych výrobkov olejové OSMO dvojnásobné, priehladné</t>
  </si>
  <si>
    <t>014 - Objekt G - Odbočenie + schodisko</t>
  </si>
  <si>
    <t>131211101.S</t>
  </si>
  <si>
    <t>Hĺbenie jám v  hornine tr.3 súdržných - ručným náradím</t>
  </si>
  <si>
    <t>274361821.S</t>
  </si>
  <si>
    <t>Výstuž základových pásov z ocele B500 (10505)</t>
  </si>
  <si>
    <t>Drevená podlahová doska smrekovec sibírsky, 60x130 mm</t>
  </si>
  <si>
    <t>5530000GZ</t>
  </si>
  <si>
    <t>Dodávka oceľového zábradlia G-Z1 - Z5</t>
  </si>
  <si>
    <t>553440031</t>
  </si>
  <si>
    <t>Schodiskový stupeň z Ťahokovu 1100x300 mm</t>
  </si>
  <si>
    <t>553440032</t>
  </si>
  <si>
    <t>Medzipodesta z Ťahokovu 1100x900 mm</t>
  </si>
  <si>
    <t>55300000G</t>
  </si>
  <si>
    <t>Dodávka oceľovej konštrukcie plošiny a schodov "G"</t>
  </si>
  <si>
    <t>767995230.S</t>
  </si>
  <si>
    <t>Výroba atypického výrobku - schody</t>
  </si>
  <si>
    <t>015 - Objekt H - Odpočívadlo</t>
  </si>
  <si>
    <t>5530000HZ</t>
  </si>
  <si>
    <t>Dodávka oceľového zábradlia H-Z1 - Z2</t>
  </si>
  <si>
    <t>55300000H</t>
  </si>
  <si>
    <t>Dodávka oceľovej konštrukcie plošiny "H"</t>
  </si>
  <si>
    <t>016 - Objekt I - Vyhliadka pod hradbami</t>
  </si>
  <si>
    <t>Drevená podlahová doska smrekovec sibírsky, 120x100 mm</t>
  </si>
  <si>
    <t>767995103.S</t>
  </si>
  <si>
    <t>Montáž ostatných atypických kovových stavebných doplnkových konštrukcií nad 10 do 20 kg</t>
  </si>
  <si>
    <t>5530000IL</t>
  </si>
  <si>
    <t>Dodávka oceľovej pozinkovanej konštrukcie lavíc</t>
  </si>
  <si>
    <t>767995355.S</t>
  </si>
  <si>
    <t>Výroba doplnku stavebného atypického o hmotnosti od 10,01 do 20,0 kg stupňa zložitosti 1</t>
  </si>
  <si>
    <t>017 - Objekt J  - Úprava oplotenia – turniket bočný vstup</t>
  </si>
  <si>
    <t>7679951100.S</t>
  </si>
  <si>
    <t>Montáž  a dodávka turniketu ZV1, napr. CT-4.1. BIG. Zinek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</si>
</sst>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167" fontId="33" fillId="3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8" fillId="0" borderId="19" xfId="0" applyFont="1" applyBorder="1" applyAlignment="1"/>
    <xf numFmtId="0" fontId="8" fillId="0" borderId="20" xfId="0" applyFont="1" applyBorder="1" applyAlignment="1"/>
    <xf numFmtId="166" fontId="8" fillId="0" borderId="20" xfId="0" applyNumberFormat="1" applyFont="1" applyBorder="1" applyAlignment="1"/>
    <xf numFmtId="166" fontId="8" fillId="0" borderId="21" xfId="0" applyNumberFormat="1" applyFont="1" applyBorder="1" applyAlignment="1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1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1" fillId="5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5" borderId="8" xfId="0" applyFont="1" applyFill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3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10" t="s">
        <v>5</v>
      </c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/>
      <c r="K5" s="191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R5" s="17"/>
      <c r="BE5" s="188" t="s">
        <v>11</v>
      </c>
      <c r="BS5" s="14" t="s">
        <v>6</v>
      </c>
    </row>
    <row r="6" spans="1:74" s="1" customFormat="1" ht="36.950000000000003" customHeight="1">
      <c r="B6" s="17"/>
      <c r="D6" s="23" t="s">
        <v>12</v>
      </c>
      <c r="K6" s="193" t="s">
        <v>13</v>
      </c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R6" s="17"/>
      <c r="BE6" s="189"/>
      <c r="BS6" s="14" t="s">
        <v>6</v>
      </c>
    </row>
    <row r="7" spans="1:74" s="1" customFormat="1" ht="12" customHeight="1">
      <c r="B7" s="17"/>
      <c r="D7" s="24" t="s">
        <v>14</v>
      </c>
      <c r="K7" s="22" t="s">
        <v>1</v>
      </c>
      <c r="AK7" s="24" t="s">
        <v>15</v>
      </c>
      <c r="AN7" s="22" t="s">
        <v>1</v>
      </c>
      <c r="AR7" s="17"/>
      <c r="BE7" s="189"/>
      <c r="BS7" s="14" t="s">
        <v>6</v>
      </c>
    </row>
    <row r="8" spans="1:74" s="1" customFormat="1" ht="12" customHeight="1">
      <c r="B8" s="17"/>
      <c r="D8" s="24" t="s">
        <v>16</v>
      </c>
      <c r="K8" s="22" t="s">
        <v>17</v>
      </c>
      <c r="AK8" s="24" t="s">
        <v>18</v>
      </c>
      <c r="AN8" s="25" t="s">
        <v>19</v>
      </c>
      <c r="AR8" s="17"/>
      <c r="BE8" s="189"/>
      <c r="BS8" s="14" t="s">
        <v>6</v>
      </c>
    </row>
    <row r="9" spans="1:74" s="1" customFormat="1" ht="14.45" customHeight="1">
      <c r="B9" s="17"/>
      <c r="AR9" s="17"/>
      <c r="BE9" s="189"/>
      <c r="BS9" s="14" t="s">
        <v>6</v>
      </c>
    </row>
    <row r="10" spans="1:74" s="1" customFormat="1" ht="12" customHeight="1">
      <c r="B10" s="17"/>
      <c r="D10" s="24" t="s">
        <v>20</v>
      </c>
      <c r="AK10" s="24" t="s">
        <v>21</v>
      </c>
      <c r="AN10" s="22" t="s">
        <v>1</v>
      </c>
      <c r="AR10" s="17"/>
      <c r="BE10" s="189"/>
      <c r="BS10" s="14" t="s">
        <v>6</v>
      </c>
    </row>
    <row r="11" spans="1:74" s="1" customFormat="1" ht="18.399999999999999" customHeight="1">
      <c r="B11" s="17"/>
      <c r="E11" s="22" t="s">
        <v>22</v>
      </c>
      <c r="AK11" s="24" t="s">
        <v>23</v>
      </c>
      <c r="AN11" s="22" t="s">
        <v>1</v>
      </c>
      <c r="AR11" s="17"/>
      <c r="BE11" s="189"/>
      <c r="BS11" s="14" t="s">
        <v>6</v>
      </c>
    </row>
    <row r="12" spans="1:74" s="1" customFormat="1" ht="6.95" customHeight="1">
      <c r="B12" s="17"/>
      <c r="AR12" s="17"/>
      <c r="BE12" s="189"/>
      <c r="BS12" s="14" t="s">
        <v>6</v>
      </c>
    </row>
    <row r="13" spans="1:74" s="1" customFormat="1" ht="12" customHeight="1">
      <c r="B13" s="17"/>
      <c r="D13" s="24" t="s">
        <v>24</v>
      </c>
      <c r="AK13" s="24" t="s">
        <v>21</v>
      </c>
      <c r="AN13" s="26" t="s">
        <v>25</v>
      </c>
      <c r="AR13" s="17"/>
      <c r="BE13" s="189"/>
      <c r="BS13" s="14" t="s">
        <v>6</v>
      </c>
    </row>
    <row r="14" spans="1:74" ht="12.75">
      <c r="B14" s="17"/>
      <c r="E14" s="194" t="s">
        <v>25</v>
      </c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5"/>
      <c r="AI14" s="195"/>
      <c r="AJ14" s="195"/>
      <c r="AK14" s="24" t="s">
        <v>23</v>
      </c>
      <c r="AN14" s="26" t="s">
        <v>25</v>
      </c>
      <c r="AR14" s="17"/>
      <c r="BE14" s="189"/>
      <c r="BS14" s="14" t="s">
        <v>6</v>
      </c>
    </row>
    <row r="15" spans="1:74" s="1" customFormat="1" ht="6.95" customHeight="1">
      <c r="B15" s="17"/>
      <c r="AR15" s="17"/>
      <c r="BE15" s="189"/>
      <c r="BS15" s="14" t="s">
        <v>3</v>
      </c>
    </row>
    <row r="16" spans="1:74" s="1" customFormat="1" ht="12" customHeight="1">
      <c r="B16" s="17"/>
      <c r="D16" s="24" t="s">
        <v>26</v>
      </c>
      <c r="AK16" s="24" t="s">
        <v>21</v>
      </c>
      <c r="AN16" s="22" t="s">
        <v>1</v>
      </c>
      <c r="AR16" s="17"/>
      <c r="BE16" s="189"/>
      <c r="BS16" s="14" t="s">
        <v>3</v>
      </c>
    </row>
    <row r="17" spans="1:71" s="1" customFormat="1" ht="18.399999999999999" customHeight="1">
      <c r="B17" s="17"/>
      <c r="E17" s="22" t="s">
        <v>27</v>
      </c>
      <c r="AK17" s="24" t="s">
        <v>23</v>
      </c>
      <c r="AN17" s="22" t="s">
        <v>1</v>
      </c>
      <c r="AR17" s="17"/>
      <c r="BE17" s="189"/>
      <c r="BS17" s="14" t="s">
        <v>28</v>
      </c>
    </row>
    <row r="18" spans="1:71" s="1" customFormat="1" ht="6.95" customHeight="1">
      <c r="B18" s="17"/>
      <c r="AR18" s="17"/>
      <c r="BE18" s="189"/>
      <c r="BS18" s="14" t="s">
        <v>29</v>
      </c>
    </row>
    <row r="19" spans="1:71" s="1" customFormat="1" ht="12" customHeight="1">
      <c r="B19" s="17"/>
      <c r="D19" s="24" t="s">
        <v>30</v>
      </c>
      <c r="AK19" s="24" t="s">
        <v>21</v>
      </c>
      <c r="AN19" s="22" t="s">
        <v>1</v>
      </c>
      <c r="AR19" s="17"/>
      <c r="BE19" s="189"/>
      <c r="BS19" s="14" t="s">
        <v>29</v>
      </c>
    </row>
    <row r="20" spans="1:71" s="1" customFormat="1" ht="18.399999999999999" customHeight="1">
      <c r="B20" s="17"/>
      <c r="E20" s="22" t="s">
        <v>31</v>
      </c>
      <c r="AK20" s="24" t="s">
        <v>23</v>
      </c>
      <c r="AN20" s="22" t="s">
        <v>1</v>
      </c>
      <c r="AR20" s="17"/>
      <c r="BE20" s="189"/>
      <c r="BS20" s="14" t="s">
        <v>28</v>
      </c>
    </row>
    <row r="21" spans="1:71" s="1" customFormat="1" ht="6.95" customHeight="1">
      <c r="B21" s="17"/>
      <c r="AR21" s="17"/>
      <c r="BE21" s="189"/>
    </row>
    <row r="22" spans="1:71" s="1" customFormat="1" ht="12" customHeight="1">
      <c r="B22" s="17"/>
      <c r="D22" s="24" t="s">
        <v>32</v>
      </c>
      <c r="AR22" s="17"/>
      <c r="BE22" s="189"/>
    </row>
    <row r="23" spans="1:71" s="1" customFormat="1" ht="16.5" customHeight="1">
      <c r="B23" s="17"/>
      <c r="E23" s="196" t="s">
        <v>1</v>
      </c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R23" s="17"/>
      <c r="BE23" s="189"/>
    </row>
    <row r="24" spans="1:71" s="1" customFormat="1" ht="6.95" customHeight="1">
      <c r="B24" s="17"/>
      <c r="AR24" s="17"/>
      <c r="BE24" s="189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89"/>
    </row>
    <row r="26" spans="1:71" s="2" customFormat="1" ht="25.9" customHeight="1">
      <c r="A26" s="29"/>
      <c r="B26" s="30"/>
      <c r="C26" s="29"/>
      <c r="D26" s="31" t="s">
        <v>33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97">
        <f>ROUND(AG94,2)</f>
        <v>0</v>
      </c>
      <c r="AL26" s="198"/>
      <c r="AM26" s="198"/>
      <c r="AN26" s="198"/>
      <c r="AO26" s="198"/>
      <c r="AP26" s="29"/>
      <c r="AQ26" s="29"/>
      <c r="AR26" s="30"/>
      <c r="BE26" s="189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189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199" t="s">
        <v>34</v>
      </c>
      <c r="M28" s="199"/>
      <c r="N28" s="199"/>
      <c r="O28" s="199"/>
      <c r="P28" s="199"/>
      <c r="Q28" s="29"/>
      <c r="R28" s="29"/>
      <c r="S28" s="29"/>
      <c r="T28" s="29"/>
      <c r="U28" s="29"/>
      <c r="V28" s="29"/>
      <c r="W28" s="199" t="s">
        <v>35</v>
      </c>
      <c r="X28" s="199"/>
      <c r="Y28" s="199"/>
      <c r="Z28" s="199"/>
      <c r="AA28" s="199"/>
      <c r="AB28" s="199"/>
      <c r="AC28" s="199"/>
      <c r="AD28" s="199"/>
      <c r="AE28" s="199"/>
      <c r="AF28" s="29"/>
      <c r="AG28" s="29"/>
      <c r="AH28" s="29"/>
      <c r="AI28" s="29"/>
      <c r="AJ28" s="29"/>
      <c r="AK28" s="199" t="s">
        <v>36</v>
      </c>
      <c r="AL28" s="199"/>
      <c r="AM28" s="199"/>
      <c r="AN28" s="199"/>
      <c r="AO28" s="199"/>
      <c r="AP28" s="29"/>
      <c r="AQ28" s="29"/>
      <c r="AR28" s="30"/>
      <c r="BE28" s="189"/>
    </row>
    <row r="29" spans="1:71" s="3" customFormat="1" ht="14.45" customHeight="1">
      <c r="B29" s="34"/>
      <c r="D29" s="24" t="s">
        <v>37</v>
      </c>
      <c r="F29" s="35" t="s">
        <v>38</v>
      </c>
      <c r="L29" s="202">
        <v>0.2</v>
      </c>
      <c r="M29" s="201"/>
      <c r="N29" s="201"/>
      <c r="O29" s="201"/>
      <c r="P29" s="201"/>
      <c r="Q29" s="36"/>
      <c r="R29" s="36"/>
      <c r="S29" s="36"/>
      <c r="T29" s="36"/>
      <c r="U29" s="36"/>
      <c r="V29" s="36"/>
      <c r="W29" s="200">
        <f>ROUND(AZ94, 2)</f>
        <v>0</v>
      </c>
      <c r="X29" s="201"/>
      <c r="Y29" s="201"/>
      <c r="Z29" s="201"/>
      <c r="AA29" s="201"/>
      <c r="AB29" s="201"/>
      <c r="AC29" s="201"/>
      <c r="AD29" s="201"/>
      <c r="AE29" s="201"/>
      <c r="AF29" s="36"/>
      <c r="AG29" s="36"/>
      <c r="AH29" s="36"/>
      <c r="AI29" s="36"/>
      <c r="AJ29" s="36"/>
      <c r="AK29" s="200">
        <f>ROUND(AV94, 2)</f>
        <v>0</v>
      </c>
      <c r="AL29" s="201"/>
      <c r="AM29" s="201"/>
      <c r="AN29" s="201"/>
      <c r="AO29" s="201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190"/>
    </row>
    <row r="30" spans="1:71" s="3" customFormat="1" ht="14.45" customHeight="1">
      <c r="B30" s="34"/>
      <c r="F30" s="35" t="s">
        <v>39</v>
      </c>
      <c r="L30" s="202">
        <v>0.2</v>
      </c>
      <c r="M30" s="201"/>
      <c r="N30" s="201"/>
      <c r="O30" s="201"/>
      <c r="P30" s="201"/>
      <c r="Q30" s="36"/>
      <c r="R30" s="36"/>
      <c r="S30" s="36"/>
      <c r="T30" s="36"/>
      <c r="U30" s="36"/>
      <c r="V30" s="36"/>
      <c r="W30" s="200">
        <f>ROUND(BA94, 2)</f>
        <v>0</v>
      </c>
      <c r="X30" s="201"/>
      <c r="Y30" s="201"/>
      <c r="Z30" s="201"/>
      <c r="AA30" s="201"/>
      <c r="AB30" s="201"/>
      <c r="AC30" s="201"/>
      <c r="AD30" s="201"/>
      <c r="AE30" s="201"/>
      <c r="AF30" s="36"/>
      <c r="AG30" s="36"/>
      <c r="AH30" s="36"/>
      <c r="AI30" s="36"/>
      <c r="AJ30" s="36"/>
      <c r="AK30" s="200">
        <f>ROUND(AW94, 2)</f>
        <v>0</v>
      </c>
      <c r="AL30" s="201"/>
      <c r="AM30" s="201"/>
      <c r="AN30" s="201"/>
      <c r="AO30" s="201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190"/>
    </row>
    <row r="31" spans="1:71" s="3" customFormat="1" ht="14.45" hidden="1" customHeight="1">
      <c r="B31" s="34"/>
      <c r="F31" s="24" t="s">
        <v>40</v>
      </c>
      <c r="L31" s="203">
        <v>0.2</v>
      </c>
      <c r="M31" s="204"/>
      <c r="N31" s="204"/>
      <c r="O31" s="204"/>
      <c r="P31" s="204"/>
      <c r="W31" s="205">
        <f>ROUND(BB94, 2)</f>
        <v>0</v>
      </c>
      <c r="X31" s="204"/>
      <c r="Y31" s="204"/>
      <c r="Z31" s="204"/>
      <c r="AA31" s="204"/>
      <c r="AB31" s="204"/>
      <c r="AC31" s="204"/>
      <c r="AD31" s="204"/>
      <c r="AE31" s="204"/>
      <c r="AK31" s="205">
        <v>0</v>
      </c>
      <c r="AL31" s="204"/>
      <c r="AM31" s="204"/>
      <c r="AN31" s="204"/>
      <c r="AO31" s="204"/>
      <c r="AR31" s="34"/>
      <c r="BE31" s="190"/>
    </row>
    <row r="32" spans="1:71" s="3" customFormat="1" ht="14.45" hidden="1" customHeight="1">
      <c r="B32" s="34"/>
      <c r="F32" s="24" t="s">
        <v>41</v>
      </c>
      <c r="L32" s="203">
        <v>0.2</v>
      </c>
      <c r="M32" s="204"/>
      <c r="N32" s="204"/>
      <c r="O32" s="204"/>
      <c r="P32" s="204"/>
      <c r="W32" s="205">
        <f>ROUND(BC94, 2)</f>
        <v>0</v>
      </c>
      <c r="X32" s="204"/>
      <c r="Y32" s="204"/>
      <c r="Z32" s="204"/>
      <c r="AA32" s="204"/>
      <c r="AB32" s="204"/>
      <c r="AC32" s="204"/>
      <c r="AD32" s="204"/>
      <c r="AE32" s="204"/>
      <c r="AK32" s="205">
        <v>0</v>
      </c>
      <c r="AL32" s="204"/>
      <c r="AM32" s="204"/>
      <c r="AN32" s="204"/>
      <c r="AO32" s="204"/>
      <c r="AR32" s="34"/>
      <c r="BE32" s="190"/>
    </row>
    <row r="33" spans="1:57" s="3" customFormat="1" ht="14.45" hidden="1" customHeight="1">
      <c r="B33" s="34"/>
      <c r="F33" s="35" t="s">
        <v>42</v>
      </c>
      <c r="L33" s="202">
        <v>0</v>
      </c>
      <c r="M33" s="201"/>
      <c r="N33" s="201"/>
      <c r="O33" s="201"/>
      <c r="P33" s="201"/>
      <c r="Q33" s="36"/>
      <c r="R33" s="36"/>
      <c r="S33" s="36"/>
      <c r="T33" s="36"/>
      <c r="U33" s="36"/>
      <c r="V33" s="36"/>
      <c r="W33" s="200">
        <f>ROUND(BD94, 2)</f>
        <v>0</v>
      </c>
      <c r="X33" s="201"/>
      <c r="Y33" s="201"/>
      <c r="Z33" s="201"/>
      <c r="AA33" s="201"/>
      <c r="AB33" s="201"/>
      <c r="AC33" s="201"/>
      <c r="AD33" s="201"/>
      <c r="AE33" s="201"/>
      <c r="AF33" s="36"/>
      <c r="AG33" s="36"/>
      <c r="AH33" s="36"/>
      <c r="AI33" s="36"/>
      <c r="AJ33" s="36"/>
      <c r="AK33" s="200">
        <v>0</v>
      </c>
      <c r="AL33" s="201"/>
      <c r="AM33" s="201"/>
      <c r="AN33" s="201"/>
      <c r="AO33" s="201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190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189"/>
    </row>
    <row r="35" spans="1:57" s="2" customFormat="1" ht="25.9" customHeight="1">
      <c r="A35" s="29"/>
      <c r="B35" s="30"/>
      <c r="C35" s="38"/>
      <c r="D35" s="39" t="s">
        <v>43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44</v>
      </c>
      <c r="U35" s="40"/>
      <c r="V35" s="40"/>
      <c r="W35" s="40"/>
      <c r="X35" s="209" t="s">
        <v>45</v>
      </c>
      <c r="Y35" s="207"/>
      <c r="Z35" s="207"/>
      <c r="AA35" s="207"/>
      <c r="AB35" s="207"/>
      <c r="AC35" s="40"/>
      <c r="AD35" s="40"/>
      <c r="AE35" s="40"/>
      <c r="AF35" s="40"/>
      <c r="AG35" s="40"/>
      <c r="AH35" s="40"/>
      <c r="AI35" s="40"/>
      <c r="AJ35" s="40"/>
      <c r="AK35" s="206">
        <f>SUM(AK26:AK33)</f>
        <v>0</v>
      </c>
      <c r="AL35" s="207"/>
      <c r="AM35" s="207"/>
      <c r="AN35" s="207"/>
      <c r="AO35" s="208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47</v>
      </c>
      <c r="AI49" s="44"/>
      <c r="AJ49" s="44"/>
      <c r="AK49" s="44"/>
      <c r="AL49" s="44"/>
      <c r="AM49" s="44"/>
      <c r="AN49" s="44"/>
      <c r="AO49" s="44"/>
      <c r="AR49" s="42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9"/>
      <c r="B60" s="30"/>
      <c r="C60" s="29"/>
      <c r="D60" s="45" t="s">
        <v>48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49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48</v>
      </c>
      <c r="AI60" s="32"/>
      <c r="AJ60" s="32"/>
      <c r="AK60" s="32"/>
      <c r="AL60" s="32"/>
      <c r="AM60" s="45" t="s">
        <v>49</v>
      </c>
      <c r="AN60" s="32"/>
      <c r="AO60" s="32"/>
      <c r="AP60" s="29"/>
      <c r="AQ60" s="29"/>
      <c r="AR60" s="30"/>
      <c r="BE60" s="29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9"/>
      <c r="B64" s="30"/>
      <c r="C64" s="29"/>
      <c r="D64" s="43" t="s">
        <v>50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51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9"/>
      <c r="B75" s="30"/>
      <c r="C75" s="29"/>
      <c r="D75" s="45" t="s">
        <v>48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49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48</v>
      </c>
      <c r="AI75" s="32"/>
      <c r="AJ75" s="32"/>
      <c r="AK75" s="32"/>
      <c r="AL75" s="32"/>
      <c r="AM75" s="45" t="s">
        <v>49</v>
      </c>
      <c r="AN75" s="32"/>
      <c r="AO75" s="32"/>
      <c r="AP75" s="29"/>
      <c r="AQ75" s="29"/>
      <c r="AR75" s="30"/>
      <c r="BE75" s="29"/>
    </row>
    <row r="76" spans="1:57" s="2" customFormat="1" ht="11.25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52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/>
      <c r="AR84" s="51"/>
    </row>
    <row r="85" spans="1:91" s="5" customFormat="1" ht="36.950000000000003" customHeight="1">
      <c r="B85" s="52"/>
      <c r="C85" s="53" t="s">
        <v>12</v>
      </c>
      <c r="L85" s="185" t="str">
        <f>K6</f>
        <v>REVITALIZÁCIA ÚZEMIA HRADNÉHO KOPCA V NITRE</v>
      </c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16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18</v>
      </c>
      <c r="AJ87" s="29"/>
      <c r="AK87" s="29"/>
      <c r="AL87" s="29"/>
      <c r="AM87" s="214" t="str">
        <f>IF(AN8= "","",AN8)</f>
        <v>18. 10. 2021</v>
      </c>
      <c r="AN87" s="214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20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26</v>
      </c>
      <c r="AJ89" s="29"/>
      <c r="AK89" s="29"/>
      <c r="AL89" s="29"/>
      <c r="AM89" s="215" t="str">
        <f>IF(E17="","",E17)</f>
        <v>Ing. arch. Martin Dulík AA</v>
      </c>
      <c r="AN89" s="216"/>
      <c r="AO89" s="216"/>
      <c r="AP89" s="216"/>
      <c r="AQ89" s="29"/>
      <c r="AR89" s="30"/>
      <c r="AS89" s="218" t="s">
        <v>53</v>
      </c>
      <c r="AT89" s="21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24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30</v>
      </c>
      <c r="AJ90" s="29"/>
      <c r="AK90" s="29"/>
      <c r="AL90" s="29"/>
      <c r="AM90" s="215" t="str">
        <f>IF(E20="","",E20)</f>
        <v>Ing. arch. Martin Dulík</v>
      </c>
      <c r="AN90" s="216"/>
      <c r="AO90" s="216"/>
      <c r="AP90" s="216"/>
      <c r="AQ90" s="29"/>
      <c r="AR90" s="30"/>
      <c r="AS90" s="220"/>
      <c r="AT90" s="22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20"/>
      <c r="AT91" s="22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181" t="s">
        <v>54</v>
      </c>
      <c r="D92" s="182"/>
      <c r="E92" s="182"/>
      <c r="F92" s="182"/>
      <c r="G92" s="182"/>
      <c r="H92" s="60"/>
      <c r="I92" s="184" t="s">
        <v>55</v>
      </c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  <c r="AG92" s="213" t="s">
        <v>56</v>
      </c>
      <c r="AH92" s="182"/>
      <c r="AI92" s="182"/>
      <c r="AJ92" s="182"/>
      <c r="AK92" s="182"/>
      <c r="AL92" s="182"/>
      <c r="AM92" s="182"/>
      <c r="AN92" s="184" t="s">
        <v>57</v>
      </c>
      <c r="AO92" s="182"/>
      <c r="AP92" s="217"/>
      <c r="AQ92" s="61" t="s">
        <v>58</v>
      </c>
      <c r="AR92" s="30"/>
      <c r="AS92" s="62" t="s">
        <v>59</v>
      </c>
      <c r="AT92" s="63" t="s">
        <v>60</v>
      </c>
      <c r="AU92" s="63" t="s">
        <v>61</v>
      </c>
      <c r="AV92" s="63" t="s">
        <v>62</v>
      </c>
      <c r="AW92" s="63" t="s">
        <v>63</v>
      </c>
      <c r="AX92" s="63" t="s">
        <v>64</v>
      </c>
      <c r="AY92" s="63" t="s">
        <v>65</v>
      </c>
      <c r="AZ92" s="63" t="s">
        <v>66</v>
      </c>
      <c r="BA92" s="63" t="s">
        <v>67</v>
      </c>
      <c r="BB92" s="63" t="s">
        <v>68</v>
      </c>
      <c r="BC92" s="63" t="s">
        <v>69</v>
      </c>
      <c r="BD92" s="64" t="s">
        <v>70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71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7">
        <f>ROUND(SUM(AG95:AG111),2)</f>
        <v>0</v>
      </c>
      <c r="AH94" s="187"/>
      <c r="AI94" s="187"/>
      <c r="AJ94" s="187"/>
      <c r="AK94" s="187"/>
      <c r="AL94" s="187"/>
      <c r="AM94" s="187"/>
      <c r="AN94" s="222">
        <f t="shared" ref="AN94:AN111" si="0">SUM(AG94,AT94)</f>
        <v>0</v>
      </c>
      <c r="AO94" s="222"/>
      <c r="AP94" s="222"/>
      <c r="AQ94" s="72" t="s">
        <v>1</v>
      </c>
      <c r="AR94" s="68"/>
      <c r="AS94" s="73">
        <f>ROUND(SUM(AS95:AS111),2)</f>
        <v>0</v>
      </c>
      <c r="AT94" s="74">
        <f t="shared" ref="AT94:AT111" si="1">ROUND(SUM(AV94:AW94),2)</f>
        <v>0</v>
      </c>
      <c r="AU94" s="75">
        <f>ROUND(SUM(AU95:AU111),5)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ROUND(SUM(AZ95:AZ111),2)</f>
        <v>0</v>
      </c>
      <c r="BA94" s="74">
        <f>ROUND(SUM(BA95:BA111),2)</f>
        <v>0</v>
      </c>
      <c r="BB94" s="74">
        <f>ROUND(SUM(BB95:BB111),2)</f>
        <v>0</v>
      </c>
      <c r="BC94" s="74">
        <f>ROUND(SUM(BC95:BC111),2)</f>
        <v>0</v>
      </c>
      <c r="BD94" s="76">
        <f>ROUND(SUM(BD95:BD111),2)</f>
        <v>0</v>
      </c>
      <c r="BS94" s="77" t="s">
        <v>72</v>
      </c>
      <c r="BT94" s="77" t="s">
        <v>73</v>
      </c>
      <c r="BU94" s="78" t="s">
        <v>74</v>
      </c>
      <c r="BV94" s="77" t="s">
        <v>75</v>
      </c>
      <c r="BW94" s="77" t="s">
        <v>4</v>
      </c>
      <c r="BX94" s="77" t="s">
        <v>76</v>
      </c>
      <c r="CL94" s="77" t="s">
        <v>1</v>
      </c>
    </row>
    <row r="95" spans="1:91" s="7" customFormat="1" ht="16.5" customHeight="1">
      <c r="A95" s="79" t="s">
        <v>77</v>
      </c>
      <c r="B95" s="80"/>
      <c r="C95" s="81"/>
      <c r="D95" s="183" t="s">
        <v>78</v>
      </c>
      <c r="E95" s="183"/>
      <c r="F95" s="183"/>
      <c r="G95" s="183"/>
      <c r="H95" s="183"/>
      <c r="I95" s="82"/>
      <c r="J95" s="183" t="s">
        <v>79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211">
        <f>'001 - Chodník A2'!J30</f>
        <v>0</v>
      </c>
      <c r="AH95" s="212"/>
      <c r="AI95" s="212"/>
      <c r="AJ95" s="212"/>
      <c r="AK95" s="212"/>
      <c r="AL95" s="212"/>
      <c r="AM95" s="212"/>
      <c r="AN95" s="211">
        <f t="shared" si="0"/>
        <v>0</v>
      </c>
      <c r="AO95" s="212"/>
      <c r="AP95" s="212"/>
      <c r="AQ95" s="83" t="s">
        <v>80</v>
      </c>
      <c r="AR95" s="80"/>
      <c r="AS95" s="84">
        <v>0</v>
      </c>
      <c r="AT95" s="85">
        <f t="shared" si="1"/>
        <v>0</v>
      </c>
      <c r="AU95" s="86">
        <f>'001 - Chodník A2'!P125</f>
        <v>0</v>
      </c>
      <c r="AV95" s="85">
        <f>'001 - Chodník A2'!J33</f>
        <v>0</v>
      </c>
      <c r="AW95" s="85">
        <f>'001 - Chodník A2'!J34</f>
        <v>0</v>
      </c>
      <c r="AX95" s="85">
        <f>'001 - Chodník A2'!J35</f>
        <v>0</v>
      </c>
      <c r="AY95" s="85">
        <f>'001 - Chodník A2'!J36</f>
        <v>0</v>
      </c>
      <c r="AZ95" s="85">
        <f>'001 - Chodník A2'!F33</f>
        <v>0</v>
      </c>
      <c r="BA95" s="85">
        <f>'001 - Chodník A2'!F34</f>
        <v>0</v>
      </c>
      <c r="BB95" s="85">
        <f>'001 - Chodník A2'!F35</f>
        <v>0</v>
      </c>
      <c r="BC95" s="85">
        <f>'001 - Chodník A2'!F36</f>
        <v>0</v>
      </c>
      <c r="BD95" s="87">
        <f>'001 - Chodník A2'!F37</f>
        <v>0</v>
      </c>
      <c r="BT95" s="88" t="s">
        <v>81</v>
      </c>
      <c r="BV95" s="88" t="s">
        <v>75</v>
      </c>
      <c r="BW95" s="88" t="s">
        <v>82</v>
      </c>
      <c r="BX95" s="88" t="s">
        <v>4</v>
      </c>
      <c r="CL95" s="88" t="s">
        <v>1</v>
      </c>
      <c r="CM95" s="88" t="s">
        <v>73</v>
      </c>
    </row>
    <row r="96" spans="1:91" s="7" customFormat="1" ht="16.5" customHeight="1">
      <c r="A96" s="79" t="s">
        <v>77</v>
      </c>
      <c r="B96" s="80"/>
      <c r="C96" s="81"/>
      <c r="D96" s="183" t="s">
        <v>83</v>
      </c>
      <c r="E96" s="183"/>
      <c r="F96" s="183"/>
      <c r="G96" s="183"/>
      <c r="H96" s="183"/>
      <c r="I96" s="82"/>
      <c r="J96" s="183" t="s">
        <v>84</v>
      </c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211">
        <f>'002 - Chodník A3'!J30</f>
        <v>0</v>
      </c>
      <c r="AH96" s="212"/>
      <c r="AI96" s="212"/>
      <c r="AJ96" s="212"/>
      <c r="AK96" s="212"/>
      <c r="AL96" s="212"/>
      <c r="AM96" s="212"/>
      <c r="AN96" s="211">
        <f t="shared" si="0"/>
        <v>0</v>
      </c>
      <c r="AO96" s="212"/>
      <c r="AP96" s="212"/>
      <c r="AQ96" s="83" t="s">
        <v>80</v>
      </c>
      <c r="AR96" s="80"/>
      <c r="AS96" s="84">
        <v>0</v>
      </c>
      <c r="AT96" s="85">
        <f t="shared" si="1"/>
        <v>0</v>
      </c>
      <c r="AU96" s="86">
        <f>'002 - Chodník A3'!P122</f>
        <v>0</v>
      </c>
      <c r="AV96" s="85">
        <f>'002 - Chodník A3'!J33</f>
        <v>0</v>
      </c>
      <c r="AW96" s="85">
        <f>'002 - Chodník A3'!J34</f>
        <v>0</v>
      </c>
      <c r="AX96" s="85">
        <f>'002 - Chodník A3'!J35</f>
        <v>0</v>
      </c>
      <c r="AY96" s="85">
        <f>'002 - Chodník A3'!J36</f>
        <v>0</v>
      </c>
      <c r="AZ96" s="85">
        <f>'002 - Chodník A3'!F33</f>
        <v>0</v>
      </c>
      <c r="BA96" s="85">
        <f>'002 - Chodník A3'!F34</f>
        <v>0</v>
      </c>
      <c r="BB96" s="85">
        <f>'002 - Chodník A3'!F35</f>
        <v>0</v>
      </c>
      <c r="BC96" s="85">
        <f>'002 - Chodník A3'!F36</f>
        <v>0</v>
      </c>
      <c r="BD96" s="87">
        <f>'002 - Chodník A3'!F37</f>
        <v>0</v>
      </c>
      <c r="BT96" s="88" t="s">
        <v>81</v>
      </c>
      <c r="BV96" s="88" t="s">
        <v>75</v>
      </c>
      <c r="BW96" s="88" t="s">
        <v>85</v>
      </c>
      <c r="BX96" s="88" t="s">
        <v>4</v>
      </c>
      <c r="CL96" s="88" t="s">
        <v>1</v>
      </c>
      <c r="CM96" s="88" t="s">
        <v>73</v>
      </c>
    </row>
    <row r="97" spans="1:91" s="7" customFormat="1" ht="16.5" customHeight="1">
      <c r="A97" s="79" t="s">
        <v>77</v>
      </c>
      <c r="B97" s="80"/>
      <c r="C97" s="81"/>
      <c r="D97" s="183" t="s">
        <v>86</v>
      </c>
      <c r="E97" s="183"/>
      <c r="F97" s="183"/>
      <c r="G97" s="183"/>
      <c r="H97" s="183"/>
      <c r="I97" s="82"/>
      <c r="J97" s="183" t="s">
        <v>87</v>
      </c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  <c r="AB97" s="183"/>
      <c r="AC97" s="183"/>
      <c r="AD97" s="183"/>
      <c r="AE97" s="183"/>
      <c r="AF97" s="183"/>
      <c r="AG97" s="211">
        <f>'003 - Chodník A4'!J30</f>
        <v>0</v>
      </c>
      <c r="AH97" s="212"/>
      <c r="AI97" s="212"/>
      <c r="AJ97" s="212"/>
      <c r="AK97" s="212"/>
      <c r="AL97" s="212"/>
      <c r="AM97" s="212"/>
      <c r="AN97" s="211">
        <f t="shared" si="0"/>
        <v>0</v>
      </c>
      <c r="AO97" s="212"/>
      <c r="AP97" s="212"/>
      <c r="AQ97" s="83" t="s">
        <v>80</v>
      </c>
      <c r="AR97" s="80"/>
      <c r="AS97" s="84">
        <v>0</v>
      </c>
      <c r="AT97" s="85">
        <f t="shared" si="1"/>
        <v>0</v>
      </c>
      <c r="AU97" s="86">
        <f>'003 - Chodník A4'!P123</f>
        <v>0</v>
      </c>
      <c r="AV97" s="85">
        <f>'003 - Chodník A4'!J33</f>
        <v>0</v>
      </c>
      <c r="AW97" s="85">
        <f>'003 - Chodník A4'!J34</f>
        <v>0</v>
      </c>
      <c r="AX97" s="85">
        <f>'003 - Chodník A4'!J35</f>
        <v>0</v>
      </c>
      <c r="AY97" s="85">
        <f>'003 - Chodník A4'!J36</f>
        <v>0</v>
      </c>
      <c r="AZ97" s="85">
        <f>'003 - Chodník A4'!F33</f>
        <v>0</v>
      </c>
      <c r="BA97" s="85">
        <f>'003 - Chodník A4'!F34</f>
        <v>0</v>
      </c>
      <c r="BB97" s="85">
        <f>'003 - Chodník A4'!F35</f>
        <v>0</v>
      </c>
      <c r="BC97" s="85">
        <f>'003 - Chodník A4'!F36</f>
        <v>0</v>
      </c>
      <c r="BD97" s="87">
        <f>'003 - Chodník A4'!F37</f>
        <v>0</v>
      </c>
      <c r="BT97" s="88" t="s">
        <v>81</v>
      </c>
      <c r="BV97" s="88" t="s">
        <v>75</v>
      </c>
      <c r="BW97" s="88" t="s">
        <v>88</v>
      </c>
      <c r="BX97" s="88" t="s">
        <v>4</v>
      </c>
      <c r="CL97" s="88" t="s">
        <v>1</v>
      </c>
      <c r="CM97" s="88" t="s">
        <v>73</v>
      </c>
    </row>
    <row r="98" spans="1:91" s="7" customFormat="1" ht="16.5" customHeight="1">
      <c r="A98" s="79" t="s">
        <v>77</v>
      </c>
      <c r="B98" s="80"/>
      <c r="C98" s="81"/>
      <c r="D98" s="183" t="s">
        <v>89</v>
      </c>
      <c r="E98" s="183"/>
      <c r="F98" s="183"/>
      <c r="G98" s="183"/>
      <c r="H98" s="183"/>
      <c r="I98" s="82"/>
      <c r="J98" s="183" t="s">
        <v>90</v>
      </c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211">
        <f>'004 - Chodník A5'!J30</f>
        <v>0</v>
      </c>
      <c r="AH98" s="212"/>
      <c r="AI98" s="212"/>
      <c r="AJ98" s="212"/>
      <c r="AK98" s="212"/>
      <c r="AL98" s="212"/>
      <c r="AM98" s="212"/>
      <c r="AN98" s="211">
        <f t="shared" si="0"/>
        <v>0</v>
      </c>
      <c r="AO98" s="212"/>
      <c r="AP98" s="212"/>
      <c r="AQ98" s="83" t="s">
        <v>80</v>
      </c>
      <c r="AR98" s="80"/>
      <c r="AS98" s="84">
        <v>0</v>
      </c>
      <c r="AT98" s="85">
        <f t="shared" si="1"/>
        <v>0</v>
      </c>
      <c r="AU98" s="86">
        <f>'004 - Chodník A5'!P125</f>
        <v>0</v>
      </c>
      <c r="AV98" s="85">
        <f>'004 - Chodník A5'!J33</f>
        <v>0</v>
      </c>
      <c r="AW98" s="85">
        <f>'004 - Chodník A5'!J34</f>
        <v>0</v>
      </c>
      <c r="AX98" s="85">
        <f>'004 - Chodník A5'!J35</f>
        <v>0</v>
      </c>
      <c r="AY98" s="85">
        <f>'004 - Chodník A5'!J36</f>
        <v>0</v>
      </c>
      <c r="AZ98" s="85">
        <f>'004 - Chodník A5'!F33</f>
        <v>0</v>
      </c>
      <c r="BA98" s="85">
        <f>'004 - Chodník A5'!F34</f>
        <v>0</v>
      </c>
      <c r="BB98" s="85">
        <f>'004 - Chodník A5'!F35</f>
        <v>0</v>
      </c>
      <c r="BC98" s="85">
        <f>'004 - Chodník A5'!F36</f>
        <v>0</v>
      </c>
      <c r="BD98" s="87">
        <f>'004 - Chodník A5'!F37</f>
        <v>0</v>
      </c>
      <c r="BT98" s="88" t="s">
        <v>81</v>
      </c>
      <c r="BV98" s="88" t="s">
        <v>75</v>
      </c>
      <c r="BW98" s="88" t="s">
        <v>91</v>
      </c>
      <c r="BX98" s="88" t="s">
        <v>4</v>
      </c>
      <c r="CL98" s="88" t="s">
        <v>1</v>
      </c>
      <c r="CM98" s="88" t="s">
        <v>73</v>
      </c>
    </row>
    <row r="99" spans="1:91" s="7" customFormat="1" ht="16.5" customHeight="1">
      <c r="A99" s="79" t="s">
        <v>77</v>
      </c>
      <c r="B99" s="80"/>
      <c r="C99" s="81"/>
      <c r="D99" s="183" t="s">
        <v>92</v>
      </c>
      <c r="E99" s="183"/>
      <c r="F99" s="183"/>
      <c r="G99" s="183"/>
      <c r="H99" s="183"/>
      <c r="I99" s="82"/>
      <c r="J99" s="183" t="s">
        <v>93</v>
      </c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3"/>
      <c r="AF99" s="183"/>
      <c r="AG99" s="211">
        <f>'005 - Chodník A6'!J30</f>
        <v>0</v>
      </c>
      <c r="AH99" s="212"/>
      <c r="AI99" s="212"/>
      <c r="AJ99" s="212"/>
      <c r="AK99" s="212"/>
      <c r="AL99" s="212"/>
      <c r="AM99" s="212"/>
      <c r="AN99" s="211">
        <f t="shared" si="0"/>
        <v>0</v>
      </c>
      <c r="AO99" s="212"/>
      <c r="AP99" s="212"/>
      <c r="AQ99" s="83" t="s">
        <v>80</v>
      </c>
      <c r="AR99" s="80"/>
      <c r="AS99" s="84">
        <v>0</v>
      </c>
      <c r="AT99" s="85">
        <f t="shared" si="1"/>
        <v>0</v>
      </c>
      <c r="AU99" s="86">
        <f>'005 - Chodník A6'!P125</f>
        <v>0</v>
      </c>
      <c r="AV99" s="85">
        <f>'005 - Chodník A6'!J33</f>
        <v>0</v>
      </c>
      <c r="AW99" s="85">
        <f>'005 - Chodník A6'!J34</f>
        <v>0</v>
      </c>
      <c r="AX99" s="85">
        <f>'005 - Chodník A6'!J35</f>
        <v>0</v>
      </c>
      <c r="AY99" s="85">
        <f>'005 - Chodník A6'!J36</f>
        <v>0</v>
      </c>
      <c r="AZ99" s="85">
        <f>'005 - Chodník A6'!F33</f>
        <v>0</v>
      </c>
      <c r="BA99" s="85">
        <f>'005 - Chodník A6'!F34</f>
        <v>0</v>
      </c>
      <c r="BB99" s="85">
        <f>'005 - Chodník A6'!F35</f>
        <v>0</v>
      </c>
      <c r="BC99" s="85">
        <f>'005 - Chodník A6'!F36</f>
        <v>0</v>
      </c>
      <c r="BD99" s="87">
        <f>'005 - Chodník A6'!F37</f>
        <v>0</v>
      </c>
      <c r="BT99" s="88" t="s">
        <v>81</v>
      </c>
      <c r="BV99" s="88" t="s">
        <v>75</v>
      </c>
      <c r="BW99" s="88" t="s">
        <v>94</v>
      </c>
      <c r="BX99" s="88" t="s">
        <v>4</v>
      </c>
      <c r="CL99" s="88" t="s">
        <v>1</v>
      </c>
      <c r="CM99" s="88" t="s">
        <v>73</v>
      </c>
    </row>
    <row r="100" spans="1:91" s="7" customFormat="1" ht="16.5" customHeight="1">
      <c r="A100" s="79" t="s">
        <v>77</v>
      </c>
      <c r="B100" s="80"/>
      <c r="C100" s="81"/>
      <c r="D100" s="183" t="s">
        <v>95</v>
      </c>
      <c r="E100" s="183"/>
      <c r="F100" s="183"/>
      <c r="G100" s="183"/>
      <c r="H100" s="183"/>
      <c r="I100" s="82"/>
      <c r="J100" s="183" t="s">
        <v>96</v>
      </c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211">
        <f>'006 - Chodník A7'!J30</f>
        <v>0</v>
      </c>
      <c r="AH100" s="212"/>
      <c r="AI100" s="212"/>
      <c r="AJ100" s="212"/>
      <c r="AK100" s="212"/>
      <c r="AL100" s="212"/>
      <c r="AM100" s="212"/>
      <c r="AN100" s="211">
        <f t="shared" si="0"/>
        <v>0</v>
      </c>
      <c r="AO100" s="212"/>
      <c r="AP100" s="212"/>
      <c r="AQ100" s="83" t="s">
        <v>80</v>
      </c>
      <c r="AR100" s="80"/>
      <c r="AS100" s="84">
        <v>0</v>
      </c>
      <c r="AT100" s="85">
        <f t="shared" si="1"/>
        <v>0</v>
      </c>
      <c r="AU100" s="86">
        <f>'006 - Chodník A7'!P126</f>
        <v>0</v>
      </c>
      <c r="AV100" s="85">
        <f>'006 - Chodník A7'!J33</f>
        <v>0</v>
      </c>
      <c r="AW100" s="85">
        <f>'006 - Chodník A7'!J34</f>
        <v>0</v>
      </c>
      <c r="AX100" s="85">
        <f>'006 - Chodník A7'!J35</f>
        <v>0</v>
      </c>
      <c r="AY100" s="85">
        <f>'006 - Chodník A7'!J36</f>
        <v>0</v>
      </c>
      <c r="AZ100" s="85">
        <f>'006 - Chodník A7'!F33</f>
        <v>0</v>
      </c>
      <c r="BA100" s="85">
        <f>'006 - Chodník A7'!F34</f>
        <v>0</v>
      </c>
      <c r="BB100" s="85">
        <f>'006 - Chodník A7'!F35</f>
        <v>0</v>
      </c>
      <c r="BC100" s="85">
        <f>'006 - Chodník A7'!F36</f>
        <v>0</v>
      </c>
      <c r="BD100" s="87">
        <f>'006 - Chodník A7'!F37</f>
        <v>0</v>
      </c>
      <c r="BT100" s="88" t="s">
        <v>81</v>
      </c>
      <c r="BV100" s="88" t="s">
        <v>75</v>
      </c>
      <c r="BW100" s="88" t="s">
        <v>97</v>
      </c>
      <c r="BX100" s="88" t="s">
        <v>4</v>
      </c>
      <c r="CL100" s="88" t="s">
        <v>1</v>
      </c>
      <c r="CM100" s="88" t="s">
        <v>73</v>
      </c>
    </row>
    <row r="101" spans="1:91" s="7" customFormat="1" ht="16.5" customHeight="1">
      <c r="A101" s="79" t="s">
        <v>77</v>
      </c>
      <c r="B101" s="80"/>
      <c r="C101" s="81"/>
      <c r="D101" s="183" t="s">
        <v>98</v>
      </c>
      <c r="E101" s="183"/>
      <c r="F101" s="183"/>
      <c r="G101" s="183"/>
      <c r="H101" s="183"/>
      <c r="I101" s="82"/>
      <c r="J101" s="183" t="s">
        <v>99</v>
      </c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3"/>
      <c r="AF101" s="183"/>
      <c r="AG101" s="211">
        <f>'007 - Chodník A8'!J30</f>
        <v>0</v>
      </c>
      <c r="AH101" s="212"/>
      <c r="AI101" s="212"/>
      <c r="AJ101" s="212"/>
      <c r="AK101" s="212"/>
      <c r="AL101" s="212"/>
      <c r="AM101" s="212"/>
      <c r="AN101" s="211">
        <f t="shared" si="0"/>
        <v>0</v>
      </c>
      <c r="AO101" s="212"/>
      <c r="AP101" s="212"/>
      <c r="AQ101" s="83" t="s">
        <v>80</v>
      </c>
      <c r="AR101" s="80"/>
      <c r="AS101" s="84">
        <v>0</v>
      </c>
      <c r="AT101" s="85">
        <f t="shared" si="1"/>
        <v>0</v>
      </c>
      <c r="AU101" s="86">
        <f>'007 - Chodník A8'!P122</f>
        <v>0</v>
      </c>
      <c r="AV101" s="85">
        <f>'007 - Chodník A8'!J33</f>
        <v>0</v>
      </c>
      <c r="AW101" s="85">
        <f>'007 - Chodník A8'!J34</f>
        <v>0</v>
      </c>
      <c r="AX101" s="85">
        <f>'007 - Chodník A8'!J35</f>
        <v>0</v>
      </c>
      <c r="AY101" s="85">
        <f>'007 - Chodník A8'!J36</f>
        <v>0</v>
      </c>
      <c r="AZ101" s="85">
        <f>'007 - Chodník A8'!F33</f>
        <v>0</v>
      </c>
      <c r="BA101" s="85">
        <f>'007 - Chodník A8'!F34</f>
        <v>0</v>
      </c>
      <c r="BB101" s="85">
        <f>'007 - Chodník A8'!F35</f>
        <v>0</v>
      </c>
      <c r="BC101" s="85">
        <f>'007 - Chodník A8'!F36</f>
        <v>0</v>
      </c>
      <c r="BD101" s="87">
        <f>'007 - Chodník A8'!F37</f>
        <v>0</v>
      </c>
      <c r="BT101" s="88" t="s">
        <v>81</v>
      </c>
      <c r="BV101" s="88" t="s">
        <v>75</v>
      </c>
      <c r="BW101" s="88" t="s">
        <v>100</v>
      </c>
      <c r="BX101" s="88" t="s">
        <v>4</v>
      </c>
      <c r="CL101" s="88" t="s">
        <v>1</v>
      </c>
      <c r="CM101" s="88" t="s">
        <v>73</v>
      </c>
    </row>
    <row r="102" spans="1:91" s="7" customFormat="1" ht="16.5" customHeight="1">
      <c r="A102" s="79" t="s">
        <v>77</v>
      </c>
      <c r="B102" s="80"/>
      <c r="C102" s="81"/>
      <c r="D102" s="183" t="s">
        <v>101</v>
      </c>
      <c r="E102" s="183"/>
      <c r="F102" s="183"/>
      <c r="G102" s="183"/>
      <c r="H102" s="183"/>
      <c r="I102" s="82"/>
      <c r="J102" s="183" t="s">
        <v>102</v>
      </c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211">
        <f>'008 - Chodník A9'!J30</f>
        <v>0</v>
      </c>
      <c r="AH102" s="212"/>
      <c r="AI102" s="212"/>
      <c r="AJ102" s="212"/>
      <c r="AK102" s="212"/>
      <c r="AL102" s="212"/>
      <c r="AM102" s="212"/>
      <c r="AN102" s="211">
        <f t="shared" si="0"/>
        <v>0</v>
      </c>
      <c r="AO102" s="212"/>
      <c r="AP102" s="212"/>
      <c r="AQ102" s="83" t="s">
        <v>80</v>
      </c>
      <c r="AR102" s="80"/>
      <c r="AS102" s="84">
        <v>0</v>
      </c>
      <c r="AT102" s="85">
        <f t="shared" si="1"/>
        <v>0</v>
      </c>
      <c r="AU102" s="86">
        <f>'008 - Chodník A9'!P124</f>
        <v>0</v>
      </c>
      <c r="AV102" s="85">
        <f>'008 - Chodník A9'!J33</f>
        <v>0</v>
      </c>
      <c r="AW102" s="85">
        <f>'008 - Chodník A9'!J34</f>
        <v>0</v>
      </c>
      <c r="AX102" s="85">
        <f>'008 - Chodník A9'!J35</f>
        <v>0</v>
      </c>
      <c r="AY102" s="85">
        <f>'008 - Chodník A9'!J36</f>
        <v>0</v>
      </c>
      <c r="AZ102" s="85">
        <f>'008 - Chodník A9'!F33</f>
        <v>0</v>
      </c>
      <c r="BA102" s="85">
        <f>'008 - Chodník A9'!F34</f>
        <v>0</v>
      </c>
      <c r="BB102" s="85">
        <f>'008 - Chodník A9'!F35</f>
        <v>0</v>
      </c>
      <c r="BC102" s="85">
        <f>'008 - Chodník A9'!F36</f>
        <v>0</v>
      </c>
      <c r="BD102" s="87">
        <f>'008 - Chodník A9'!F37</f>
        <v>0</v>
      </c>
      <c r="BT102" s="88" t="s">
        <v>81</v>
      </c>
      <c r="BV102" s="88" t="s">
        <v>75</v>
      </c>
      <c r="BW102" s="88" t="s">
        <v>103</v>
      </c>
      <c r="BX102" s="88" t="s">
        <v>4</v>
      </c>
      <c r="CL102" s="88" t="s">
        <v>1</v>
      </c>
      <c r="CM102" s="88" t="s">
        <v>73</v>
      </c>
    </row>
    <row r="103" spans="1:91" s="7" customFormat="1" ht="16.5" customHeight="1">
      <c r="A103" s="79" t="s">
        <v>77</v>
      </c>
      <c r="B103" s="80"/>
      <c r="C103" s="81"/>
      <c r="D103" s="183" t="s">
        <v>104</v>
      </c>
      <c r="E103" s="183"/>
      <c r="F103" s="183"/>
      <c r="G103" s="183"/>
      <c r="H103" s="183"/>
      <c r="I103" s="82"/>
      <c r="J103" s="183" t="s">
        <v>105</v>
      </c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211">
        <f>'009 - Objekt B - Schodisk...'!J30</f>
        <v>0</v>
      </c>
      <c r="AH103" s="212"/>
      <c r="AI103" s="212"/>
      <c r="AJ103" s="212"/>
      <c r="AK103" s="212"/>
      <c r="AL103" s="212"/>
      <c r="AM103" s="212"/>
      <c r="AN103" s="211">
        <f t="shared" si="0"/>
        <v>0</v>
      </c>
      <c r="AO103" s="212"/>
      <c r="AP103" s="212"/>
      <c r="AQ103" s="83" t="s">
        <v>80</v>
      </c>
      <c r="AR103" s="80"/>
      <c r="AS103" s="84">
        <v>0</v>
      </c>
      <c r="AT103" s="85">
        <f t="shared" si="1"/>
        <v>0</v>
      </c>
      <c r="AU103" s="86">
        <f>'009 - Objekt B - Schodisk...'!P127</f>
        <v>0</v>
      </c>
      <c r="AV103" s="85">
        <f>'009 - Objekt B - Schodisk...'!J33</f>
        <v>0</v>
      </c>
      <c r="AW103" s="85">
        <f>'009 - Objekt B - Schodisk...'!J34</f>
        <v>0</v>
      </c>
      <c r="AX103" s="85">
        <f>'009 - Objekt B - Schodisk...'!J35</f>
        <v>0</v>
      </c>
      <c r="AY103" s="85">
        <f>'009 - Objekt B - Schodisk...'!J36</f>
        <v>0</v>
      </c>
      <c r="AZ103" s="85">
        <f>'009 - Objekt B - Schodisk...'!F33</f>
        <v>0</v>
      </c>
      <c r="BA103" s="85">
        <f>'009 - Objekt B - Schodisk...'!F34</f>
        <v>0</v>
      </c>
      <c r="BB103" s="85">
        <f>'009 - Objekt B - Schodisk...'!F35</f>
        <v>0</v>
      </c>
      <c r="BC103" s="85">
        <f>'009 - Objekt B - Schodisk...'!F36</f>
        <v>0</v>
      </c>
      <c r="BD103" s="87">
        <f>'009 - Objekt B - Schodisk...'!F37</f>
        <v>0</v>
      </c>
      <c r="BT103" s="88" t="s">
        <v>81</v>
      </c>
      <c r="BV103" s="88" t="s">
        <v>75</v>
      </c>
      <c r="BW103" s="88" t="s">
        <v>106</v>
      </c>
      <c r="BX103" s="88" t="s">
        <v>4</v>
      </c>
      <c r="CL103" s="88" t="s">
        <v>1</v>
      </c>
      <c r="CM103" s="88" t="s">
        <v>73</v>
      </c>
    </row>
    <row r="104" spans="1:91" s="7" customFormat="1" ht="16.5" customHeight="1">
      <c r="A104" s="79" t="s">
        <v>77</v>
      </c>
      <c r="B104" s="80"/>
      <c r="C104" s="81"/>
      <c r="D104" s="183" t="s">
        <v>107</v>
      </c>
      <c r="E104" s="183"/>
      <c r="F104" s="183"/>
      <c r="G104" s="183"/>
      <c r="H104" s="183"/>
      <c r="I104" s="82"/>
      <c r="J104" s="183" t="s">
        <v>108</v>
      </c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3"/>
      <c r="AG104" s="211">
        <f>'010 - Objekt C - Schodisk...'!J30</f>
        <v>0</v>
      </c>
      <c r="AH104" s="212"/>
      <c r="AI104" s="212"/>
      <c r="AJ104" s="212"/>
      <c r="AK104" s="212"/>
      <c r="AL104" s="212"/>
      <c r="AM104" s="212"/>
      <c r="AN104" s="211">
        <f t="shared" si="0"/>
        <v>0</v>
      </c>
      <c r="AO104" s="212"/>
      <c r="AP104" s="212"/>
      <c r="AQ104" s="83" t="s">
        <v>80</v>
      </c>
      <c r="AR104" s="80"/>
      <c r="AS104" s="84">
        <v>0</v>
      </c>
      <c r="AT104" s="85">
        <f t="shared" si="1"/>
        <v>0</v>
      </c>
      <c r="AU104" s="86">
        <f>'010 - Objekt C - Schodisk...'!P128</f>
        <v>0</v>
      </c>
      <c r="AV104" s="85">
        <f>'010 - Objekt C - Schodisk...'!J33</f>
        <v>0</v>
      </c>
      <c r="AW104" s="85">
        <f>'010 - Objekt C - Schodisk...'!J34</f>
        <v>0</v>
      </c>
      <c r="AX104" s="85">
        <f>'010 - Objekt C - Schodisk...'!J35</f>
        <v>0</v>
      </c>
      <c r="AY104" s="85">
        <f>'010 - Objekt C - Schodisk...'!J36</f>
        <v>0</v>
      </c>
      <c r="AZ104" s="85">
        <f>'010 - Objekt C - Schodisk...'!F33</f>
        <v>0</v>
      </c>
      <c r="BA104" s="85">
        <f>'010 - Objekt C - Schodisk...'!F34</f>
        <v>0</v>
      </c>
      <c r="BB104" s="85">
        <f>'010 - Objekt C - Schodisk...'!F35</f>
        <v>0</v>
      </c>
      <c r="BC104" s="85">
        <f>'010 - Objekt C - Schodisk...'!F36</f>
        <v>0</v>
      </c>
      <c r="BD104" s="87">
        <f>'010 - Objekt C - Schodisk...'!F37</f>
        <v>0</v>
      </c>
      <c r="BT104" s="88" t="s">
        <v>81</v>
      </c>
      <c r="BV104" s="88" t="s">
        <v>75</v>
      </c>
      <c r="BW104" s="88" t="s">
        <v>109</v>
      </c>
      <c r="BX104" s="88" t="s">
        <v>4</v>
      </c>
      <c r="CL104" s="88" t="s">
        <v>1</v>
      </c>
      <c r="CM104" s="88" t="s">
        <v>73</v>
      </c>
    </row>
    <row r="105" spans="1:91" s="7" customFormat="1" ht="16.5" customHeight="1">
      <c r="A105" s="79" t="s">
        <v>77</v>
      </c>
      <c r="B105" s="80"/>
      <c r="C105" s="81"/>
      <c r="D105" s="183" t="s">
        <v>110</v>
      </c>
      <c r="E105" s="183"/>
      <c r="F105" s="183"/>
      <c r="G105" s="183"/>
      <c r="H105" s="183"/>
      <c r="I105" s="82"/>
      <c r="J105" s="183" t="s">
        <v>111</v>
      </c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211">
        <f>'011 - Objekt D - Mostík'!J30</f>
        <v>0</v>
      </c>
      <c r="AH105" s="212"/>
      <c r="AI105" s="212"/>
      <c r="AJ105" s="212"/>
      <c r="AK105" s="212"/>
      <c r="AL105" s="212"/>
      <c r="AM105" s="212"/>
      <c r="AN105" s="211">
        <f t="shared" si="0"/>
        <v>0</v>
      </c>
      <c r="AO105" s="212"/>
      <c r="AP105" s="212"/>
      <c r="AQ105" s="83" t="s">
        <v>80</v>
      </c>
      <c r="AR105" s="80"/>
      <c r="AS105" s="84">
        <v>0</v>
      </c>
      <c r="AT105" s="85">
        <f t="shared" si="1"/>
        <v>0</v>
      </c>
      <c r="AU105" s="86">
        <f>'011 - Objekt D - Mostík'!P125</f>
        <v>0</v>
      </c>
      <c r="AV105" s="85">
        <f>'011 - Objekt D - Mostík'!J33</f>
        <v>0</v>
      </c>
      <c r="AW105" s="85">
        <f>'011 - Objekt D - Mostík'!J34</f>
        <v>0</v>
      </c>
      <c r="AX105" s="85">
        <f>'011 - Objekt D - Mostík'!J35</f>
        <v>0</v>
      </c>
      <c r="AY105" s="85">
        <f>'011 - Objekt D - Mostík'!J36</f>
        <v>0</v>
      </c>
      <c r="AZ105" s="85">
        <f>'011 - Objekt D - Mostík'!F33</f>
        <v>0</v>
      </c>
      <c r="BA105" s="85">
        <f>'011 - Objekt D - Mostík'!F34</f>
        <v>0</v>
      </c>
      <c r="BB105" s="85">
        <f>'011 - Objekt D - Mostík'!F35</f>
        <v>0</v>
      </c>
      <c r="BC105" s="85">
        <f>'011 - Objekt D - Mostík'!F36</f>
        <v>0</v>
      </c>
      <c r="BD105" s="87">
        <f>'011 - Objekt D - Mostík'!F37</f>
        <v>0</v>
      </c>
      <c r="BT105" s="88" t="s">
        <v>81</v>
      </c>
      <c r="BV105" s="88" t="s">
        <v>75</v>
      </c>
      <c r="BW105" s="88" t="s">
        <v>112</v>
      </c>
      <c r="BX105" s="88" t="s">
        <v>4</v>
      </c>
      <c r="CL105" s="88" t="s">
        <v>1</v>
      </c>
      <c r="CM105" s="88" t="s">
        <v>73</v>
      </c>
    </row>
    <row r="106" spans="1:91" s="7" customFormat="1" ht="16.5" customHeight="1">
      <c r="A106" s="79" t="s">
        <v>77</v>
      </c>
      <c r="B106" s="80"/>
      <c r="C106" s="81"/>
      <c r="D106" s="183" t="s">
        <v>113</v>
      </c>
      <c r="E106" s="183"/>
      <c r="F106" s="183"/>
      <c r="G106" s="183"/>
      <c r="H106" s="183"/>
      <c r="I106" s="82"/>
      <c r="J106" s="183" t="s">
        <v>114</v>
      </c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211">
        <f>'012 - Objekt E - Schodisk...'!J30</f>
        <v>0</v>
      </c>
      <c r="AH106" s="212"/>
      <c r="AI106" s="212"/>
      <c r="AJ106" s="212"/>
      <c r="AK106" s="212"/>
      <c r="AL106" s="212"/>
      <c r="AM106" s="212"/>
      <c r="AN106" s="211">
        <f t="shared" si="0"/>
        <v>0</v>
      </c>
      <c r="AO106" s="212"/>
      <c r="AP106" s="212"/>
      <c r="AQ106" s="83" t="s">
        <v>80</v>
      </c>
      <c r="AR106" s="80"/>
      <c r="AS106" s="84">
        <v>0</v>
      </c>
      <c r="AT106" s="85">
        <f t="shared" si="1"/>
        <v>0</v>
      </c>
      <c r="AU106" s="86">
        <f>'012 - Objekt E - Schodisk...'!P122</f>
        <v>0</v>
      </c>
      <c r="AV106" s="85">
        <f>'012 - Objekt E - Schodisk...'!J33</f>
        <v>0</v>
      </c>
      <c r="AW106" s="85">
        <f>'012 - Objekt E - Schodisk...'!J34</f>
        <v>0</v>
      </c>
      <c r="AX106" s="85">
        <f>'012 - Objekt E - Schodisk...'!J35</f>
        <v>0</v>
      </c>
      <c r="AY106" s="85">
        <f>'012 - Objekt E - Schodisk...'!J36</f>
        <v>0</v>
      </c>
      <c r="AZ106" s="85">
        <f>'012 - Objekt E - Schodisk...'!F33</f>
        <v>0</v>
      </c>
      <c r="BA106" s="85">
        <f>'012 - Objekt E - Schodisk...'!F34</f>
        <v>0</v>
      </c>
      <c r="BB106" s="85">
        <f>'012 - Objekt E - Schodisk...'!F35</f>
        <v>0</v>
      </c>
      <c r="BC106" s="85">
        <f>'012 - Objekt E - Schodisk...'!F36</f>
        <v>0</v>
      </c>
      <c r="BD106" s="87">
        <f>'012 - Objekt E - Schodisk...'!F37</f>
        <v>0</v>
      </c>
      <c r="BT106" s="88" t="s">
        <v>81</v>
      </c>
      <c r="BV106" s="88" t="s">
        <v>75</v>
      </c>
      <c r="BW106" s="88" t="s">
        <v>115</v>
      </c>
      <c r="BX106" s="88" t="s">
        <v>4</v>
      </c>
      <c r="CL106" s="88" t="s">
        <v>1</v>
      </c>
      <c r="CM106" s="88" t="s">
        <v>73</v>
      </c>
    </row>
    <row r="107" spans="1:91" s="7" customFormat="1" ht="16.5" customHeight="1">
      <c r="A107" s="79" t="s">
        <v>77</v>
      </c>
      <c r="B107" s="80"/>
      <c r="C107" s="81"/>
      <c r="D107" s="183" t="s">
        <v>116</v>
      </c>
      <c r="E107" s="183"/>
      <c r="F107" s="183"/>
      <c r="G107" s="183"/>
      <c r="H107" s="183"/>
      <c r="I107" s="82"/>
      <c r="J107" s="183" t="s">
        <v>117</v>
      </c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211">
        <f>'013 - Objekt F - Odpočívadlo'!J30</f>
        <v>0</v>
      </c>
      <c r="AH107" s="212"/>
      <c r="AI107" s="212"/>
      <c r="AJ107" s="212"/>
      <c r="AK107" s="212"/>
      <c r="AL107" s="212"/>
      <c r="AM107" s="212"/>
      <c r="AN107" s="211">
        <f t="shared" si="0"/>
        <v>0</v>
      </c>
      <c r="AO107" s="212"/>
      <c r="AP107" s="212"/>
      <c r="AQ107" s="83" t="s">
        <v>80</v>
      </c>
      <c r="AR107" s="80"/>
      <c r="AS107" s="84">
        <v>0</v>
      </c>
      <c r="AT107" s="85">
        <f t="shared" si="1"/>
        <v>0</v>
      </c>
      <c r="AU107" s="86">
        <f>'013 - Objekt F - Odpočívadlo'!P125</f>
        <v>0</v>
      </c>
      <c r="AV107" s="85">
        <f>'013 - Objekt F - Odpočívadlo'!J33</f>
        <v>0</v>
      </c>
      <c r="AW107" s="85">
        <f>'013 - Objekt F - Odpočívadlo'!J34</f>
        <v>0</v>
      </c>
      <c r="AX107" s="85">
        <f>'013 - Objekt F - Odpočívadlo'!J35</f>
        <v>0</v>
      </c>
      <c r="AY107" s="85">
        <f>'013 - Objekt F - Odpočívadlo'!J36</f>
        <v>0</v>
      </c>
      <c r="AZ107" s="85">
        <f>'013 - Objekt F - Odpočívadlo'!F33</f>
        <v>0</v>
      </c>
      <c r="BA107" s="85">
        <f>'013 - Objekt F - Odpočívadlo'!F34</f>
        <v>0</v>
      </c>
      <c r="BB107" s="85">
        <f>'013 - Objekt F - Odpočívadlo'!F35</f>
        <v>0</v>
      </c>
      <c r="BC107" s="85">
        <f>'013 - Objekt F - Odpočívadlo'!F36</f>
        <v>0</v>
      </c>
      <c r="BD107" s="87">
        <f>'013 - Objekt F - Odpočívadlo'!F37</f>
        <v>0</v>
      </c>
      <c r="BT107" s="88" t="s">
        <v>81</v>
      </c>
      <c r="BV107" s="88" t="s">
        <v>75</v>
      </c>
      <c r="BW107" s="88" t="s">
        <v>118</v>
      </c>
      <c r="BX107" s="88" t="s">
        <v>4</v>
      </c>
      <c r="CL107" s="88" t="s">
        <v>1</v>
      </c>
      <c r="CM107" s="88" t="s">
        <v>73</v>
      </c>
    </row>
    <row r="108" spans="1:91" s="7" customFormat="1" ht="16.5" customHeight="1">
      <c r="A108" s="79" t="s">
        <v>77</v>
      </c>
      <c r="B108" s="80"/>
      <c r="C108" s="81"/>
      <c r="D108" s="183" t="s">
        <v>119</v>
      </c>
      <c r="E108" s="183"/>
      <c r="F108" s="183"/>
      <c r="G108" s="183"/>
      <c r="H108" s="183"/>
      <c r="I108" s="82"/>
      <c r="J108" s="183" t="s">
        <v>120</v>
      </c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3"/>
      <c r="AF108" s="183"/>
      <c r="AG108" s="211">
        <f>'014 - Objekt G - Odbočeni...'!J30</f>
        <v>0</v>
      </c>
      <c r="AH108" s="212"/>
      <c r="AI108" s="212"/>
      <c r="AJ108" s="212"/>
      <c r="AK108" s="212"/>
      <c r="AL108" s="212"/>
      <c r="AM108" s="212"/>
      <c r="AN108" s="211">
        <f t="shared" si="0"/>
        <v>0</v>
      </c>
      <c r="AO108" s="212"/>
      <c r="AP108" s="212"/>
      <c r="AQ108" s="83" t="s">
        <v>80</v>
      </c>
      <c r="AR108" s="80"/>
      <c r="AS108" s="84">
        <v>0</v>
      </c>
      <c r="AT108" s="85">
        <f t="shared" si="1"/>
        <v>0</v>
      </c>
      <c r="AU108" s="86">
        <f>'014 - Objekt G - Odbočeni...'!P125</f>
        <v>0</v>
      </c>
      <c r="AV108" s="85">
        <f>'014 - Objekt G - Odbočeni...'!J33</f>
        <v>0</v>
      </c>
      <c r="AW108" s="85">
        <f>'014 - Objekt G - Odbočeni...'!J34</f>
        <v>0</v>
      </c>
      <c r="AX108" s="85">
        <f>'014 - Objekt G - Odbočeni...'!J35</f>
        <v>0</v>
      </c>
      <c r="AY108" s="85">
        <f>'014 - Objekt G - Odbočeni...'!J36</f>
        <v>0</v>
      </c>
      <c r="AZ108" s="85">
        <f>'014 - Objekt G - Odbočeni...'!F33</f>
        <v>0</v>
      </c>
      <c r="BA108" s="85">
        <f>'014 - Objekt G - Odbočeni...'!F34</f>
        <v>0</v>
      </c>
      <c r="BB108" s="85">
        <f>'014 - Objekt G - Odbočeni...'!F35</f>
        <v>0</v>
      </c>
      <c r="BC108" s="85">
        <f>'014 - Objekt G - Odbočeni...'!F36</f>
        <v>0</v>
      </c>
      <c r="BD108" s="87">
        <f>'014 - Objekt G - Odbočeni...'!F37</f>
        <v>0</v>
      </c>
      <c r="BT108" s="88" t="s">
        <v>81</v>
      </c>
      <c r="BV108" s="88" t="s">
        <v>75</v>
      </c>
      <c r="BW108" s="88" t="s">
        <v>121</v>
      </c>
      <c r="BX108" s="88" t="s">
        <v>4</v>
      </c>
      <c r="CL108" s="88" t="s">
        <v>1</v>
      </c>
      <c r="CM108" s="88" t="s">
        <v>73</v>
      </c>
    </row>
    <row r="109" spans="1:91" s="7" customFormat="1" ht="16.5" customHeight="1">
      <c r="A109" s="79" t="s">
        <v>77</v>
      </c>
      <c r="B109" s="80"/>
      <c r="C109" s="81"/>
      <c r="D109" s="183" t="s">
        <v>122</v>
      </c>
      <c r="E109" s="183"/>
      <c r="F109" s="183"/>
      <c r="G109" s="183"/>
      <c r="H109" s="183"/>
      <c r="I109" s="82"/>
      <c r="J109" s="183" t="s">
        <v>123</v>
      </c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3"/>
      <c r="AF109" s="183"/>
      <c r="AG109" s="211">
        <f>'015 - Objekt H - Odpočívadlo'!J30</f>
        <v>0</v>
      </c>
      <c r="AH109" s="212"/>
      <c r="AI109" s="212"/>
      <c r="AJ109" s="212"/>
      <c r="AK109" s="212"/>
      <c r="AL109" s="212"/>
      <c r="AM109" s="212"/>
      <c r="AN109" s="211">
        <f t="shared" si="0"/>
        <v>0</v>
      </c>
      <c r="AO109" s="212"/>
      <c r="AP109" s="212"/>
      <c r="AQ109" s="83" t="s">
        <v>80</v>
      </c>
      <c r="AR109" s="80"/>
      <c r="AS109" s="84">
        <v>0</v>
      </c>
      <c r="AT109" s="85">
        <f t="shared" si="1"/>
        <v>0</v>
      </c>
      <c r="AU109" s="86">
        <f>'015 - Objekt H - Odpočívadlo'!P125</f>
        <v>0</v>
      </c>
      <c r="AV109" s="85">
        <f>'015 - Objekt H - Odpočívadlo'!J33</f>
        <v>0</v>
      </c>
      <c r="AW109" s="85">
        <f>'015 - Objekt H - Odpočívadlo'!J34</f>
        <v>0</v>
      </c>
      <c r="AX109" s="85">
        <f>'015 - Objekt H - Odpočívadlo'!J35</f>
        <v>0</v>
      </c>
      <c r="AY109" s="85">
        <f>'015 - Objekt H - Odpočívadlo'!J36</f>
        <v>0</v>
      </c>
      <c r="AZ109" s="85">
        <f>'015 - Objekt H - Odpočívadlo'!F33</f>
        <v>0</v>
      </c>
      <c r="BA109" s="85">
        <f>'015 - Objekt H - Odpočívadlo'!F34</f>
        <v>0</v>
      </c>
      <c r="BB109" s="85">
        <f>'015 - Objekt H - Odpočívadlo'!F35</f>
        <v>0</v>
      </c>
      <c r="BC109" s="85">
        <f>'015 - Objekt H - Odpočívadlo'!F36</f>
        <v>0</v>
      </c>
      <c r="BD109" s="87">
        <f>'015 - Objekt H - Odpočívadlo'!F37</f>
        <v>0</v>
      </c>
      <c r="BT109" s="88" t="s">
        <v>81</v>
      </c>
      <c r="BV109" s="88" t="s">
        <v>75</v>
      </c>
      <c r="BW109" s="88" t="s">
        <v>124</v>
      </c>
      <c r="BX109" s="88" t="s">
        <v>4</v>
      </c>
      <c r="CL109" s="88" t="s">
        <v>1</v>
      </c>
      <c r="CM109" s="88" t="s">
        <v>73</v>
      </c>
    </row>
    <row r="110" spans="1:91" s="7" customFormat="1" ht="16.5" customHeight="1">
      <c r="A110" s="79" t="s">
        <v>77</v>
      </c>
      <c r="B110" s="80"/>
      <c r="C110" s="81"/>
      <c r="D110" s="183" t="s">
        <v>125</v>
      </c>
      <c r="E110" s="183"/>
      <c r="F110" s="183"/>
      <c r="G110" s="183"/>
      <c r="H110" s="183"/>
      <c r="I110" s="82"/>
      <c r="J110" s="183" t="s">
        <v>126</v>
      </c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  <c r="AB110" s="183"/>
      <c r="AC110" s="183"/>
      <c r="AD110" s="183"/>
      <c r="AE110" s="183"/>
      <c r="AF110" s="183"/>
      <c r="AG110" s="211">
        <f>'016 - Objekt I - Vyhliadk...'!J30</f>
        <v>0</v>
      </c>
      <c r="AH110" s="212"/>
      <c r="AI110" s="212"/>
      <c r="AJ110" s="212"/>
      <c r="AK110" s="212"/>
      <c r="AL110" s="212"/>
      <c r="AM110" s="212"/>
      <c r="AN110" s="211">
        <f t="shared" si="0"/>
        <v>0</v>
      </c>
      <c r="AO110" s="212"/>
      <c r="AP110" s="212"/>
      <c r="AQ110" s="83" t="s">
        <v>80</v>
      </c>
      <c r="AR110" s="80"/>
      <c r="AS110" s="84">
        <v>0</v>
      </c>
      <c r="AT110" s="85">
        <f t="shared" si="1"/>
        <v>0</v>
      </c>
      <c r="AU110" s="86">
        <f>'016 - Objekt I - Vyhliadk...'!P124</f>
        <v>0</v>
      </c>
      <c r="AV110" s="85">
        <f>'016 - Objekt I - Vyhliadk...'!J33</f>
        <v>0</v>
      </c>
      <c r="AW110" s="85">
        <f>'016 - Objekt I - Vyhliadk...'!J34</f>
        <v>0</v>
      </c>
      <c r="AX110" s="85">
        <f>'016 - Objekt I - Vyhliadk...'!J35</f>
        <v>0</v>
      </c>
      <c r="AY110" s="85">
        <f>'016 - Objekt I - Vyhliadk...'!J36</f>
        <v>0</v>
      </c>
      <c r="AZ110" s="85">
        <f>'016 - Objekt I - Vyhliadk...'!F33</f>
        <v>0</v>
      </c>
      <c r="BA110" s="85">
        <f>'016 - Objekt I - Vyhliadk...'!F34</f>
        <v>0</v>
      </c>
      <c r="BB110" s="85">
        <f>'016 - Objekt I - Vyhliadk...'!F35</f>
        <v>0</v>
      </c>
      <c r="BC110" s="85">
        <f>'016 - Objekt I - Vyhliadk...'!F36</f>
        <v>0</v>
      </c>
      <c r="BD110" s="87">
        <f>'016 - Objekt I - Vyhliadk...'!F37</f>
        <v>0</v>
      </c>
      <c r="BT110" s="88" t="s">
        <v>81</v>
      </c>
      <c r="BV110" s="88" t="s">
        <v>75</v>
      </c>
      <c r="BW110" s="88" t="s">
        <v>127</v>
      </c>
      <c r="BX110" s="88" t="s">
        <v>4</v>
      </c>
      <c r="CL110" s="88" t="s">
        <v>1</v>
      </c>
      <c r="CM110" s="88" t="s">
        <v>73</v>
      </c>
    </row>
    <row r="111" spans="1:91" s="7" customFormat="1" ht="24.75" customHeight="1">
      <c r="A111" s="79" t="s">
        <v>77</v>
      </c>
      <c r="B111" s="80"/>
      <c r="C111" s="81"/>
      <c r="D111" s="183" t="s">
        <v>128</v>
      </c>
      <c r="E111" s="183"/>
      <c r="F111" s="183"/>
      <c r="G111" s="183"/>
      <c r="H111" s="183"/>
      <c r="I111" s="82"/>
      <c r="J111" s="183" t="s">
        <v>129</v>
      </c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183"/>
      <c r="AE111" s="183"/>
      <c r="AF111" s="183"/>
      <c r="AG111" s="211">
        <f>'017 - Objekt J  - Úprava ...'!J30</f>
        <v>0</v>
      </c>
      <c r="AH111" s="212"/>
      <c r="AI111" s="212"/>
      <c r="AJ111" s="212"/>
      <c r="AK111" s="212"/>
      <c r="AL111" s="212"/>
      <c r="AM111" s="212"/>
      <c r="AN111" s="211">
        <f t="shared" si="0"/>
        <v>0</v>
      </c>
      <c r="AO111" s="212"/>
      <c r="AP111" s="212"/>
      <c r="AQ111" s="83" t="s">
        <v>80</v>
      </c>
      <c r="AR111" s="80"/>
      <c r="AS111" s="89">
        <v>0</v>
      </c>
      <c r="AT111" s="90">
        <f t="shared" si="1"/>
        <v>0</v>
      </c>
      <c r="AU111" s="91">
        <f>'017 - Objekt J  - Úprava ...'!P118</f>
        <v>0</v>
      </c>
      <c r="AV111" s="90">
        <f>'017 - Objekt J  - Úprava ...'!J33</f>
        <v>0</v>
      </c>
      <c r="AW111" s="90">
        <f>'017 - Objekt J  - Úprava ...'!J34</f>
        <v>0</v>
      </c>
      <c r="AX111" s="90">
        <f>'017 - Objekt J  - Úprava ...'!J35</f>
        <v>0</v>
      </c>
      <c r="AY111" s="90">
        <f>'017 - Objekt J  - Úprava ...'!J36</f>
        <v>0</v>
      </c>
      <c r="AZ111" s="90">
        <f>'017 - Objekt J  - Úprava ...'!F33</f>
        <v>0</v>
      </c>
      <c r="BA111" s="90">
        <f>'017 - Objekt J  - Úprava ...'!F34</f>
        <v>0</v>
      </c>
      <c r="BB111" s="90">
        <f>'017 - Objekt J  - Úprava ...'!F35</f>
        <v>0</v>
      </c>
      <c r="BC111" s="90">
        <f>'017 - Objekt J  - Úprava ...'!F36</f>
        <v>0</v>
      </c>
      <c r="BD111" s="92">
        <f>'017 - Objekt J  - Úprava ...'!F37</f>
        <v>0</v>
      </c>
      <c r="BT111" s="88" t="s">
        <v>81</v>
      </c>
      <c r="BV111" s="88" t="s">
        <v>75</v>
      </c>
      <c r="BW111" s="88" t="s">
        <v>130</v>
      </c>
      <c r="BX111" s="88" t="s">
        <v>4</v>
      </c>
      <c r="CL111" s="88" t="s">
        <v>1</v>
      </c>
      <c r="CM111" s="88" t="s">
        <v>73</v>
      </c>
    </row>
    <row r="112" spans="1:91" s="2" customFormat="1" ht="30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30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s="2" customFormat="1" ht="6.95" customHeight="1">
      <c r="A113" s="29"/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30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</sheetData>
  <mergeCells count="106">
    <mergeCell ref="AN109:AP109"/>
    <mergeCell ref="AG109:AM109"/>
    <mergeCell ref="AN110:AP110"/>
    <mergeCell ref="AG110:AM110"/>
    <mergeCell ref="AN111:AP111"/>
    <mergeCell ref="AG111:AM111"/>
    <mergeCell ref="AN94:AP94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N103:AP103"/>
    <mergeCell ref="AN97:AP97"/>
    <mergeCell ref="AN92:AP92"/>
    <mergeCell ref="AN102:AP102"/>
    <mergeCell ref="AN101:AP101"/>
    <mergeCell ref="AN96:AP96"/>
    <mergeCell ref="AN100:AP100"/>
    <mergeCell ref="AN98:AP98"/>
    <mergeCell ref="AN99:AP99"/>
    <mergeCell ref="AN95:AP95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D109:H109"/>
    <mergeCell ref="J109:AF109"/>
    <mergeCell ref="D110:H110"/>
    <mergeCell ref="J110:AF110"/>
    <mergeCell ref="D111:H111"/>
    <mergeCell ref="J111:AF111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L85:AO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AG104:AM104"/>
    <mergeCell ref="AN104:AP104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D102:H102"/>
  </mergeCells>
  <hyperlinks>
    <hyperlink ref="A95" location="'001 - Chodník A2'!C2" display="/" xr:uid="{00000000-0004-0000-0000-000000000000}"/>
    <hyperlink ref="A96" location="'002 - Chodník A3'!C2" display="/" xr:uid="{00000000-0004-0000-0000-000001000000}"/>
    <hyperlink ref="A97" location="'003 - Chodník A4'!C2" display="/" xr:uid="{00000000-0004-0000-0000-000002000000}"/>
    <hyperlink ref="A98" location="'004 - Chodník A5'!C2" display="/" xr:uid="{00000000-0004-0000-0000-000003000000}"/>
    <hyperlink ref="A99" location="'005 - Chodník A6'!C2" display="/" xr:uid="{00000000-0004-0000-0000-000004000000}"/>
    <hyperlink ref="A100" location="'006 - Chodník A7'!C2" display="/" xr:uid="{00000000-0004-0000-0000-000005000000}"/>
    <hyperlink ref="A101" location="'007 - Chodník A8'!C2" display="/" xr:uid="{00000000-0004-0000-0000-000006000000}"/>
    <hyperlink ref="A102" location="'008 - Chodník A9'!C2" display="/" xr:uid="{00000000-0004-0000-0000-000007000000}"/>
    <hyperlink ref="A103" location="'009 - Objekt B - Schodisk...'!C2" display="/" xr:uid="{00000000-0004-0000-0000-000008000000}"/>
    <hyperlink ref="A104" location="'010 - Objekt C - Schodisk...'!C2" display="/" xr:uid="{00000000-0004-0000-0000-000009000000}"/>
    <hyperlink ref="A105" location="'011 - Objekt D - Mostík'!C2" display="/" xr:uid="{00000000-0004-0000-0000-00000A000000}"/>
    <hyperlink ref="A106" location="'012 - Objekt E - Schodisk...'!C2" display="/" xr:uid="{00000000-0004-0000-0000-00000B000000}"/>
    <hyperlink ref="A107" location="'013 - Objekt F - Odpočívadlo'!C2" display="/" xr:uid="{00000000-0004-0000-0000-00000C000000}"/>
    <hyperlink ref="A108" location="'014 - Objekt G - Odbočeni...'!C2" display="/" xr:uid="{00000000-0004-0000-0000-00000D000000}"/>
    <hyperlink ref="A109" location="'015 - Objekt H - Odpočívadlo'!C2" display="/" xr:uid="{00000000-0004-0000-0000-00000E000000}"/>
    <hyperlink ref="A110" location="'016 - Objekt I - Vyhliadk...'!C2" display="/" xr:uid="{00000000-0004-0000-0000-00000F000000}"/>
    <hyperlink ref="A111" location="'017 - Objekt J  - Úprava ...'!C2" display="/" xr:uid="{00000000-0004-0000-0000-00001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7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82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133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ROUND((SUM(BE125:BE172)),  2)</f>
        <v>0</v>
      </c>
      <c r="G33" s="100"/>
      <c r="H33" s="100"/>
      <c r="I33" s="101">
        <v>0.2</v>
      </c>
      <c r="J33" s="99">
        <f>ROUND(((SUM(BE125:BE172))*I33),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ROUND((SUM(BF125:BF172)),  2)</f>
        <v>0</v>
      </c>
      <c r="G34" s="100"/>
      <c r="H34" s="100"/>
      <c r="I34" s="101">
        <v>0.2</v>
      </c>
      <c r="J34" s="99">
        <f>ROUND(((SUM(BF125:BF172))*I34),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ROUND((SUM(BG125:BG172)),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ROUND((SUM(BH125:BH172)),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ROUND((SUM(BI125:BI172)),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001 - Chodník A2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J139</f>
        <v>0</v>
      </c>
      <c r="L99" s="119"/>
    </row>
    <row r="100" spans="1:31" s="10" customFormat="1" ht="19.899999999999999" customHeight="1">
      <c r="B100" s="119"/>
      <c r="D100" s="120" t="s">
        <v>142</v>
      </c>
      <c r="E100" s="121"/>
      <c r="F100" s="121"/>
      <c r="G100" s="121"/>
      <c r="H100" s="121"/>
      <c r="I100" s="121"/>
      <c r="J100" s="122">
        <f>J146</f>
        <v>0</v>
      </c>
      <c r="L100" s="119"/>
    </row>
    <row r="101" spans="1:31" s="10" customFormat="1" ht="19.899999999999999" customHeight="1">
      <c r="B101" s="119"/>
      <c r="D101" s="120" t="s">
        <v>143</v>
      </c>
      <c r="E101" s="121"/>
      <c r="F101" s="121"/>
      <c r="G101" s="121"/>
      <c r="H101" s="121"/>
      <c r="I101" s="121"/>
      <c r="J101" s="122">
        <f>J151</f>
        <v>0</v>
      </c>
      <c r="L101" s="119"/>
    </row>
    <row r="102" spans="1:31" s="10" customFormat="1" ht="19.899999999999999" customHeight="1">
      <c r="B102" s="119"/>
      <c r="D102" s="120" t="s">
        <v>144</v>
      </c>
      <c r="E102" s="121"/>
      <c r="F102" s="121"/>
      <c r="G102" s="121"/>
      <c r="H102" s="121"/>
      <c r="I102" s="121"/>
      <c r="J102" s="122">
        <f>J154</f>
        <v>0</v>
      </c>
      <c r="L102" s="119"/>
    </row>
    <row r="103" spans="1:31" s="10" customFormat="1" ht="19.899999999999999" customHeight="1">
      <c r="B103" s="119"/>
      <c r="D103" s="120" t="s">
        <v>145</v>
      </c>
      <c r="E103" s="121"/>
      <c r="F103" s="121"/>
      <c r="G103" s="121"/>
      <c r="H103" s="121"/>
      <c r="I103" s="121"/>
      <c r="J103" s="122">
        <f>J167</f>
        <v>0</v>
      </c>
      <c r="L103" s="119"/>
    </row>
    <row r="104" spans="1:31" s="9" customFormat="1" ht="24.95" customHeight="1">
      <c r="B104" s="115"/>
      <c r="D104" s="116" t="s">
        <v>146</v>
      </c>
      <c r="E104" s="117"/>
      <c r="F104" s="117"/>
      <c r="G104" s="117"/>
      <c r="H104" s="117"/>
      <c r="I104" s="117"/>
      <c r="J104" s="118">
        <f>J169</f>
        <v>0</v>
      </c>
      <c r="L104" s="115"/>
    </row>
    <row r="105" spans="1:31" s="10" customFormat="1" ht="19.899999999999999" customHeight="1">
      <c r="B105" s="119"/>
      <c r="D105" s="120" t="s">
        <v>147</v>
      </c>
      <c r="E105" s="121"/>
      <c r="F105" s="121"/>
      <c r="G105" s="121"/>
      <c r="H105" s="121"/>
      <c r="I105" s="121"/>
      <c r="J105" s="122">
        <f>J170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001 - Chodník A2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P126+P169</f>
        <v>0</v>
      </c>
      <c r="Q125" s="66"/>
      <c r="R125" s="131">
        <f>R126+R169</f>
        <v>0</v>
      </c>
      <c r="S125" s="66"/>
      <c r="T125" s="132">
        <f>T126+T169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BK126+BK169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P127+P139+P146+P151+P154+P167</f>
        <v>0</v>
      </c>
      <c r="Q126" s="140"/>
      <c r="R126" s="141">
        <f>R127+R139+R146+R151+R154+R167</f>
        <v>0</v>
      </c>
      <c r="S126" s="140"/>
      <c r="T126" s="142">
        <f>T127+T139+T146+T151+T154+T167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BK127+BK139+BK146+BK151+BK154+BK167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SUM(P128:P138)</f>
        <v>0</v>
      </c>
      <c r="Q127" s="140"/>
      <c r="R127" s="141">
        <f>SUM(R128:R138)</f>
        <v>0</v>
      </c>
      <c r="S127" s="140"/>
      <c r="T127" s="142">
        <f>SUM(T128:T138)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SUM(BK128:BK138)</f>
        <v>0</v>
      </c>
    </row>
    <row r="128" spans="1:65" s="2" customFormat="1" ht="33" customHeight="1">
      <c r="A128" s="29"/>
      <c r="B128" s="147"/>
      <c r="C128" s="148" t="s">
        <v>81</v>
      </c>
      <c r="D128" s="148" t="s">
        <v>164</v>
      </c>
      <c r="E128" s="149" t="s">
        <v>165</v>
      </c>
      <c r="F128" s="150" t="s">
        <v>166</v>
      </c>
      <c r="G128" s="151" t="s">
        <v>167</v>
      </c>
      <c r="H128" s="152">
        <v>254.68</v>
      </c>
      <c r="I128" s="153"/>
      <c r="J128" s="152">
        <f t="shared" ref="J128:J138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8" si="1">O128*H128</f>
        <v>0</v>
      </c>
      <c r="Q128" s="157">
        <v>0</v>
      </c>
      <c r="R128" s="157">
        <f t="shared" ref="R128:R138" si="2">Q128*H128</f>
        <v>0</v>
      </c>
      <c r="S128" s="157">
        <v>0</v>
      </c>
      <c r="T128" s="158">
        <f t="shared" ref="T128:T138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8" si="4">IF(N128="základná",J128,0)</f>
        <v>0</v>
      </c>
      <c r="BF128" s="160">
        <f t="shared" ref="BF128:BF138" si="5">IF(N128="znížená",J128,0)</f>
        <v>0</v>
      </c>
      <c r="BG128" s="160">
        <f t="shared" ref="BG128:BG138" si="6">IF(N128="zákl. prenesená",J128,0)</f>
        <v>0</v>
      </c>
      <c r="BH128" s="160">
        <f t="shared" ref="BH128:BH138" si="7">IF(N128="zníž. prenesená",J128,0)</f>
        <v>0</v>
      </c>
      <c r="BI128" s="160">
        <f t="shared" ref="BI128:BI138" si="8">IF(N128="nulová",J128,0)</f>
        <v>0</v>
      </c>
      <c r="BJ128" s="14" t="s">
        <v>169</v>
      </c>
      <c r="BK128" s="161">
        <f t="shared" ref="BK128:BK138" si="9">ROUND(I128*H128,3)</f>
        <v>0</v>
      </c>
      <c r="BL128" s="14" t="s">
        <v>168</v>
      </c>
      <c r="BM128" s="159" t="s">
        <v>169</v>
      </c>
    </row>
    <row r="129" spans="1:65" s="2" customFormat="1" ht="33" customHeight="1">
      <c r="A129" s="29"/>
      <c r="B129" s="147"/>
      <c r="C129" s="148" t="s">
        <v>169</v>
      </c>
      <c r="D129" s="148" t="s">
        <v>164</v>
      </c>
      <c r="E129" s="149" t="s">
        <v>170</v>
      </c>
      <c r="F129" s="150" t="s">
        <v>171</v>
      </c>
      <c r="G129" s="151" t="s">
        <v>172</v>
      </c>
      <c r="H129" s="152">
        <v>127.161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24.2" customHeight="1">
      <c r="A130" s="29"/>
      <c r="B130" s="147"/>
      <c r="C130" s="148" t="s">
        <v>173</v>
      </c>
      <c r="D130" s="148" t="s">
        <v>164</v>
      </c>
      <c r="E130" s="149" t="s">
        <v>174</v>
      </c>
      <c r="F130" s="150" t="s">
        <v>175</v>
      </c>
      <c r="G130" s="151" t="s">
        <v>176</v>
      </c>
      <c r="H130" s="152">
        <v>6.2939999999999996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24.2" customHeight="1">
      <c r="A131" s="29"/>
      <c r="B131" s="147"/>
      <c r="C131" s="148" t="s">
        <v>168</v>
      </c>
      <c r="D131" s="148" t="s">
        <v>164</v>
      </c>
      <c r="E131" s="149" t="s">
        <v>178</v>
      </c>
      <c r="F131" s="150" t="s">
        <v>179</v>
      </c>
      <c r="G131" s="151" t="s">
        <v>176</v>
      </c>
      <c r="H131" s="152">
        <v>37.786000000000001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24.2" customHeight="1">
      <c r="A132" s="29"/>
      <c r="B132" s="147"/>
      <c r="C132" s="148" t="s">
        <v>181</v>
      </c>
      <c r="D132" s="148" t="s">
        <v>164</v>
      </c>
      <c r="E132" s="149" t="s">
        <v>182</v>
      </c>
      <c r="F132" s="150" t="s">
        <v>183</v>
      </c>
      <c r="G132" s="151" t="s">
        <v>176</v>
      </c>
      <c r="H132" s="152">
        <v>52.563000000000002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24.2" customHeight="1">
      <c r="A133" s="29"/>
      <c r="B133" s="147"/>
      <c r="C133" s="148" t="s">
        <v>177</v>
      </c>
      <c r="D133" s="148" t="s">
        <v>164</v>
      </c>
      <c r="E133" s="149" t="s">
        <v>185</v>
      </c>
      <c r="F133" s="150" t="s">
        <v>186</v>
      </c>
      <c r="G133" s="151" t="s">
        <v>176</v>
      </c>
      <c r="H133" s="152">
        <v>90.349000000000004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37.9" customHeight="1">
      <c r="A134" s="29"/>
      <c r="B134" s="147"/>
      <c r="C134" s="148" t="s">
        <v>188</v>
      </c>
      <c r="D134" s="148" t="s">
        <v>164</v>
      </c>
      <c r="E134" s="149" t="s">
        <v>189</v>
      </c>
      <c r="F134" s="150" t="s">
        <v>190</v>
      </c>
      <c r="G134" s="151" t="s">
        <v>176</v>
      </c>
      <c r="H134" s="152">
        <v>2168.3760000000002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33" customHeight="1">
      <c r="A135" s="29"/>
      <c r="B135" s="147"/>
      <c r="C135" s="148" t="s">
        <v>180</v>
      </c>
      <c r="D135" s="148" t="s">
        <v>164</v>
      </c>
      <c r="E135" s="149" t="s">
        <v>192</v>
      </c>
      <c r="F135" s="150" t="s">
        <v>193</v>
      </c>
      <c r="G135" s="151" t="s">
        <v>176</v>
      </c>
      <c r="H135" s="152">
        <v>90.349000000000004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2" customFormat="1" ht="37.9" customHeight="1">
      <c r="A136" s="29"/>
      <c r="B136" s="147"/>
      <c r="C136" s="148" t="s">
        <v>195</v>
      </c>
      <c r="D136" s="148" t="s">
        <v>164</v>
      </c>
      <c r="E136" s="149" t="s">
        <v>196</v>
      </c>
      <c r="F136" s="150" t="s">
        <v>197</v>
      </c>
      <c r="G136" s="151" t="s">
        <v>176</v>
      </c>
      <c r="H136" s="152">
        <v>632.44299999999998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198</v>
      </c>
    </row>
    <row r="137" spans="1:65" s="2" customFormat="1" ht="16.5" customHeight="1">
      <c r="A137" s="29"/>
      <c r="B137" s="147"/>
      <c r="C137" s="148" t="s">
        <v>184</v>
      </c>
      <c r="D137" s="148" t="s">
        <v>164</v>
      </c>
      <c r="E137" s="149" t="s">
        <v>199</v>
      </c>
      <c r="F137" s="150" t="s">
        <v>200</v>
      </c>
      <c r="G137" s="151" t="s">
        <v>176</v>
      </c>
      <c r="H137" s="152">
        <v>90.349000000000004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7</v>
      </c>
    </row>
    <row r="138" spans="1:65" s="2" customFormat="1" ht="24.2" customHeight="1">
      <c r="A138" s="29"/>
      <c r="B138" s="147"/>
      <c r="C138" s="148" t="s">
        <v>201</v>
      </c>
      <c r="D138" s="148" t="s">
        <v>164</v>
      </c>
      <c r="E138" s="149" t="s">
        <v>202</v>
      </c>
      <c r="F138" s="150" t="s">
        <v>203</v>
      </c>
      <c r="G138" s="151" t="s">
        <v>204</v>
      </c>
      <c r="H138" s="152">
        <v>135.524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205</v>
      </c>
    </row>
    <row r="139" spans="1:65" s="12" customFormat="1" ht="22.9" customHeight="1">
      <c r="B139" s="134"/>
      <c r="D139" s="135" t="s">
        <v>72</v>
      </c>
      <c r="E139" s="145" t="s">
        <v>169</v>
      </c>
      <c r="F139" s="145" t="s">
        <v>206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SUM(P140:P145)</f>
        <v>0</v>
      </c>
      <c r="Q139" s="140"/>
      <c r="R139" s="141">
        <f>SUM(R140:R145)</f>
        <v>0</v>
      </c>
      <c r="S139" s="140"/>
      <c r="T139" s="142">
        <f>SUM(T140:T145)</f>
        <v>0</v>
      </c>
      <c r="AR139" s="135" t="s">
        <v>81</v>
      </c>
      <c r="AT139" s="143" t="s">
        <v>72</v>
      </c>
      <c r="AU139" s="143" t="s">
        <v>81</v>
      </c>
      <c r="AY139" s="135" t="s">
        <v>162</v>
      </c>
      <c r="BK139" s="144">
        <f>SUM(BK140:BK145)</f>
        <v>0</v>
      </c>
    </row>
    <row r="140" spans="1:65" s="2" customFormat="1" ht="33" customHeight="1">
      <c r="A140" s="29"/>
      <c r="B140" s="147"/>
      <c r="C140" s="148" t="s">
        <v>187</v>
      </c>
      <c r="D140" s="148" t="s">
        <v>164</v>
      </c>
      <c r="E140" s="149" t="s">
        <v>207</v>
      </c>
      <c r="F140" s="150" t="s">
        <v>208</v>
      </c>
      <c r="G140" s="151" t="s">
        <v>167</v>
      </c>
      <c r="H140" s="152">
        <v>301.37</v>
      </c>
      <c r="I140" s="153"/>
      <c r="J140" s="152">
        <f t="shared" ref="J140:J145" si="10"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 t="shared" ref="P140:P145" si="11">O140*H140</f>
        <v>0</v>
      </c>
      <c r="Q140" s="157">
        <v>0</v>
      </c>
      <c r="R140" s="157">
        <f t="shared" ref="R140:R145" si="12">Q140*H140</f>
        <v>0</v>
      </c>
      <c r="S140" s="157">
        <v>0</v>
      </c>
      <c r="T140" s="158">
        <f t="shared" ref="T140:T145" si="13"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 t="shared" ref="BE140:BE145" si="14">IF(N140="základná",J140,0)</f>
        <v>0</v>
      </c>
      <c r="BF140" s="160">
        <f t="shared" ref="BF140:BF145" si="15">IF(N140="znížená",J140,0)</f>
        <v>0</v>
      </c>
      <c r="BG140" s="160">
        <f t="shared" ref="BG140:BG145" si="16">IF(N140="zákl. prenesená",J140,0)</f>
        <v>0</v>
      </c>
      <c r="BH140" s="160">
        <f t="shared" ref="BH140:BH145" si="17">IF(N140="zníž. prenesená",J140,0)</f>
        <v>0</v>
      </c>
      <c r="BI140" s="160">
        <f t="shared" ref="BI140:BI145" si="18">IF(N140="nulová",J140,0)</f>
        <v>0</v>
      </c>
      <c r="BJ140" s="14" t="s">
        <v>169</v>
      </c>
      <c r="BK140" s="161">
        <f t="shared" ref="BK140:BK145" si="19">ROUND(I140*H140,3)</f>
        <v>0</v>
      </c>
      <c r="BL140" s="14" t="s">
        <v>168</v>
      </c>
      <c r="BM140" s="159" t="s">
        <v>209</v>
      </c>
    </row>
    <row r="141" spans="1:65" s="2" customFormat="1" ht="16.5" customHeight="1">
      <c r="A141" s="29"/>
      <c r="B141" s="147"/>
      <c r="C141" s="162" t="s">
        <v>210</v>
      </c>
      <c r="D141" s="162" t="s">
        <v>211</v>
      </c>
      <c r="E141" s="163" t="s">
        <v>212</v>
      </c>
      <c r="F141" s="164" t="s">
        <v>213</v>
      </c>
      <c r="G141" s="165" t="s">
        <v>167</v>
      </c>
      <c r="H141" s="166">
        <v>307.39699999999999</v>
      </c>
      <c r="I141" s="167"/>
      <c r="J141" s="166">
        <f t="shared" si="10"/>
        <v>0</v>
      </c>
      <c r="K141" s="168"/>
      <c r="L141" s="169"/>
      <c r="M141" s="170" t="s">
        <v>1</v>
      </c>
      <c r="N141" s="171" t="s">
        <v>39</v>
      </c>
      <c r="O141" s="58"/>
      <c r="P141" s="157">
        <f t="shared" si="11"/>
        <v>0</v>
      </c>
      <c r="Q141" s="157">
        <v>0</v>
      </c>
      <c r="R141" s="157">
        <f t="shared" si="12"/>
        <v>0</v>
      </c>
      <c r="S141" s="157">
        <v>0</v>
      </c>
      <c r="T141" s="158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180</v>
      </c>
      <c r="AT141" s="159" t="s">
        <v>211</v>
      </c>
      <c r="AU141" s="159" t="s">
        <v>169</v>
      </c>
      <c r="AY141" s="14" t="s">
        <v>162</v>
      </c>
      <c r="BE141" s="160">
        <f t="shared" si="14"/>
        <v>0</v>
      </c>
      <c r="BF141" s="160">
        <f t="shared" si="15"/>
        <v>0</v>
      </c>
      <c r="BG141" s="160">
        <f t="shared" si="16"/>
        <v>0</v>
      </c>
      <c r="BH141" s="160">
        <f t="shared" si="17"/>
        <v>0</v>
      </c>
      <c r="BI141" s="160">
        <f t="shared" si="18"/>
        <v>0</v>
      </c>
      <c r="BJ141" s="14" t="s">
        <v>169</v>
      </c>
      <c r="BK141" s="161">
        <f t="shared" si="19"/>
        <v>0</v>
      </c>
      <c r="BL141" s="14" t="s">
        <v>168</v>
      </c>
      <c r="BM141" s="159" t="s">
        <v>214</v>
      </c>
    </row>
    <row r="142" spans="1:65" s="2" customFormat="1" ht="24.2" customHeight="1">
      <c r="A142" s="29"/>
      <c r="B142" s="147"/>
      <c r="C142" s="148" t="s">
        <v>191</v>
      </c>
      <c r="D142" s="148" t="s">
        <v>164</v>
      </c>
      <c r="E142" s="149" t="s">
        <v>215</v>
      </c>
      <c r="F142" s="150" t="s">
        <v>216</v>
      </c>
      <c r="G142" s="151" t="s">
        <v>176</v>
      </c>
      <c r="H142" s="152">
        <v>13.894</v>
      </c>
      <c r="I142" s="153"/>
      <c r="J142" s="152">
        <f t="shared" si="10"/>
        <v>0</v>
      </c>
      <c r="K142" s="154"/>
      <c r="L142" s="30"/>
      <c r="M142" s="155" t="s">
        <v>1</v>
      </c>
      <c r="N142" s="156" t="s">
        <v>39</v>
      </c>
      <c r="O142" s="58"/>
      <c r="P142" s="157">
        <f t="shared" si="11"/>
        <v>0</v>
      </c>
      <c r="Q142" s="157">
        <v>0</v>
      </c>
      <c r="R142" s="157">
        <f t="shared" si="12"/>
        <v>0</v>
      </c>
      <c r="S142" s="157">
        <v>0</v>
      </c>
      <c r="T142" s="158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 t="shared" si="14"/>
        <v>0</v>
      </c>
      <c r="BF142" s="160">
        <f t="shared" si="15"/>
        <v>0</v>
      </c>
      <c r="BG142" s="160">
        <f t="shared" si="16"/>
        <v>0</v>
      </c>
      <c r="BH142" s="160">
        <f t="shared" si="17"/>
        <v>0</v>
      </c>
      <c r="BI142" s="160">
        <f t="shared" si="18"/>
        <v>0</v>
      </c>
      <c r="BJ142" s="14" t="s">
        <v>169</v>
      </c>
      <c r="BK142" s="161">
        <f t="shared" si="19"/>
        <v>0</v>
      </c>
      <c r="BL142" s="14" t="s">
        <v>168</v>
      </c>
      <c r="BM142" s="159" t="s">
        <v>217</v>
      </c>
    </row>
    <row r="143" spans="1:65" s="2" customFormat="1" ht="16.5" customHeight="1">
      <c r="A143" s="29"/>
      <c r="B143" s="147"/>
      <c r="C143" s="148" t="s">
        <v>218</v>
      </c>
      <c r="D143" s="148" t="s">
        <v>164</v>
      </c>
      <c r="E143" s="149" t="s">
        <v>219</v>
      </c>
      <c r="F143" s="150" t="s">
        <v>220</v>
      </c>
      <c r="G143" s="151" t="s">
        <v>176</v>
      </c>
      <c r="H143" s="152">
        <v>53.831000000000003</v>
      </c>
      <c r="I143" s="153"/>
      <c r="J143" s="152">
        <f t="shared" si="10"/>
        <v>0</v>
      </c>
      <c r="K143" s="154"/>
      <c r="L143" s="30"/>
      <c r="M143" s="155" t="s">
        <v>1</v>
      </c>
      <c r="N143" s="156" t="s">
        <v>39</v>
      </c>
      <c r="O143" s="58"/>
      <c r="P143" s="157">
        <f t="shared" si="11"/>
        <v>0</v>
      </c>
      <c r="Q143" s="157">
        <v>0</v>
      </c>
      <c r="R143" s="157">
        <f t="shared" si="12"/>
        <v>0</v>
      </c>
      <c r="S143" s="157">
        <v>0</v>
      </c>
      <c r="T143" s="158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 t="shared" si="14"/>
        <v>0</v>
      </c>
      <c r="BF143" s="160">
        <f t="shared" si="15"/>
        <v>0</v>
      </c>
      <c r="BG143" s="160">
        <f t="shared" si="16"/>
        <v>0</v>
      </c>
      <c r="BH143" s="160">
        <f t="shared" si="17"/>
        <v>0</v>
      </c>
      <c r="BI143" s="160">
        <f t="shared" si="18"/>
        <v>0</v>
      </c>
      <c r="BJ143" s="14" t="s">
        <v>169</v>
      </c>
      <c r="BK143" s="161">
        <f t="shared" si="19"/>
        <v>0</v>
      </c>
      <c r="BL143" s="14" t="s">
        <v>168</v>
      </c>
      <c r="BM143" s="159" t="s">
        <v>221</v>
      </c>
    </row>
    <row r="144" spans="1:65" s="2" customFormat="1" ht="21.75" customHeight="1">
      <c r="A144" s="29"/>
      <c r="B144" s="147"/>
      <c r="C144" s="148" t="s">
        <v>194</v>
      </c>
      <c r="D144" s="148" t="s">
        <v>164</v>
      </c>
      <c r="E144" s="149" t="s">
        <v>222</v>
      </c>
      <c r="F144" s="150" t="s">
        <v>223</v>
      </c>
      <c r="G144" s="151" t="s">
        <v>167</v>
      </c>
      <c r="H144" s="152">
        <v>89.013000000000005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169</v>
      </c>
      <c r="BK144" s="161">
        <f t="shared" si="19"/>
        <v>0</v>
      </c>
      <c r="BL144" s="14" t="s">
        <v>168</v>
      </c>
      <c r="BM144" s="159" t="s">
        <v>224</v>
      </c>
    </row>
    <row r="145" spans="1:65" s="2" customFormat="1" ht="21.75" customHeight="1">
      <c r="A145" s="29"/>
      <c r="B145" s="147"/>
      <c r="C145" s="148" t="s">
        <v>225</v>
      </c>
      <c r="D145" s="148" t="s">
        <v>164</v>
      </c>
      <c r="E145" s="149" t="s">
        <v>226</v>
      </c>
      <c r="F145" s="150" t="s">
        <v>227</v>
      </c>
      <c r="G145" s="151" t="s">
        <v>167</v>
      </c>
      <c r="H145" s="152">
        <v>89.013000000000005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228</v>
      </c>
    </row>
    <row r="146" spans="1:65" s="12" customFormat="1" ht="22.9" customHeight="1">
      <c r="B146" s="134"/>
      <c r="D146" s="135" t="s">
        <v>72</v>
      </c>
      <c r="E146" s="145" t="s">
        <v>173</v>
      </c>
      <c r="F146" s="145" t="s">
        <v>229</v>
      </c>
      <c r="I146" s="137"/>
      <c r="J146" s="146">
        <f>BK146</f>
        <v>0</v>
      </c>
      <c r="L146" s="134"/>
      <c r="M146" s="139"/>
      <c r="N146" s="140"/>
      <c r="O146" s="140"/>
      <c r="P146" s="141">
        <f>SUM(P147:P150)</f>
        <v>0</v>
      </c>
      <c r="Q146" s="140"/>
      <c r="R146" s="141">
        <f>SUM(R147:R150)</f>
        <v>0</v>
      </c>
      <c r="S146" s="140"/>
      <c r="T146" s="142">
        <f>SUM(T147:T150)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SUM(BK147:BK150)</f>
        <v>0</v>
      </c>
    </row>
    <row r="147" spans="1:65" s="2" customFormat="1" ht="16.5" customHeight="1">
      <c r="A147" s="29"/>
      <c r="B147" s="147"/>
      <c r="C147" s="148" t="s">
        <v>198</v>
      </c>
      <c r="D147" s="148" t="s">
        <v>164</v>
      </c>
      <c r="E147" s="149" t="s">
        <v>230</v>
      </c>
      <c r="F147" s="150" t="s">
        <v>231</v>
      </c>
      <c r="G147" s="151" t="s">
        <v>176</v>
      </c>
      <c r="H147" s="152">
        <v>19.792000000000002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232</v>
      </c>
    </row>
    <row r="148" spans="1:65" s="2" customFormat="1" ht="24.2" customHeight="1">
      <c r="A148" s="29"/>
      <c r="B148" s="147"/>
      <c r="C148" s="148" t="s">
        <v>233</v>
      </c>
      <c r="D148" s="148" t="s">
        <v>164</v>
      </c>
      <c r="E148" s="149" t="s">
        <v>234</v>
      </c>
      <c r="F148" s="150" t="s">
        <v>235</v>
      </c>
      <c r="G148" s="151" t="s">
        <v>167</v>
      </c>
      <c r="H148" s="152">
        <v>38.246000000000002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168</v>
      </c>
      <c r="BM148" s="159" t="s">
        <v>236</v>
      </c>
    </row>
    <row r="149" spans="1:65" s="2" customFormat="1" ht="24.2" customHeight="1">
      <c r="A149" s="29"/>
      <c r="B149" s="147"/>
      <c r="C149" s="148" t="s">
        <v>7</v>
      </c>
      <c r="D149" s="148" t="s">
        <v>164</v>
      </c>
      <c r="E149" s="149" t="s">
        <v>237</v>
      </c>
      <c r="F149" s="150" t="s">
        <v>238</v>
      </c>
      <c r="G149" s="151" t="s">
        <v>167</v>
      </c>
      <c r="H149" s="152">
        <v>38.246000000000002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168</v>
      </c>
      <c r="BM149" s="159" t="s">
        <v>239</v>
      </c>
    </row>
    <row r="150" spans="1:65" s="2" customFormat="1" ht="24.2" customHeight="1">
      <c r="A150" s="29"/>
      <c r="B150" s="147"/>
      <c r="C150" s="148" t="s">
        <v>240</v>
      </c>
      <c r="D150" s="148" t="s">
        <v>164</v>
      </c>
      <c r="E150" s="149" t="s">
        <v>241</v>
      </c>
      <c r="F150" s="150" t="s">
        <v>242</v>
      </c>
      <c r="G150" s="151" t="s">
        <v>204</v>
      </c>
      <c r="H150" s="152">
        <v>3.3650000000000002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168</v>
      </c>
      <c r="BM150" s="159" t="s">
        <v>243</v>
      </c>
    </row>
    <row r="151" spans="1:65" s="12" customFormat="1" ht="22.9" customHeight="1">
      <c r="B151" s="134"/>
      <c r="D151" s="135" t="s">
        <v>72</v>
      </c>
      <c r="E151" s="145" t="s">
        <v>181</v>
      </c>
      <c r="F151" s="145" t="s">
        <v>244</v>
      </c>
      <c r="I151" s="137"/>
      <c r="J151" s="146">
        <f>BK151</f>
        <v>0</v>
      </c>
      <c r="L151" s="134"/>
      <c r="M151" s="139"/>
      <c r="N151" s="140"/>
      <c r="O151" s="140"/>
      <c r="P151" s="141">
        <f>SUM(P152:P153)</f>
        <v>0</v>
      </c>
      <c r="Q151" s="140"/>
      <c r="R151" s="141">
        <f>SUM(R152:R153)</f>
        <v>0</v>
      </c>
      <c r="S151" s="140"/>
      <c r="T151" s="142">
        <f>SUM(T152:T153)</f>
        <v>0</v>
      </c>
      <c r="AR151" s="135" t="s">
        <v>81</v>
      </c>
      <c r="AT151" s="143" t="s">
        <v>72</v>
      </c>
      <c r="AU151" s="143" t="s">
        <v>81</v>
      </c>
      <c r="AY151" s="135" t="s">
        <v>162</v>
      </c>
      <c r="BK151" s="144">
        <f>SUM(BK152:BK153)</f>
        <v>0</v>
      </c>
    </row>
    <row r="152" spans="1:65" s="2" customFormat="1" ht="33" customHeight="1">
      <c r="A152" s="29"/>
      <c r="B152" s="147"/>
      <c r="C152" s="148" t="s">
        <v>205</v>
      </c>
      <c r="D152" s="148" t="s">
        <v>164</v>
      </c>
      <c r="E152" s="149" t="s">
        <v>245</v>
      </c>
      <c r="F152" s="150" t="s">
        <v>246</v>
      </c>
      <c r="G152" s="151" t="s">
        <v>167</v>
      </c>
      <c r="H152" s="152">
        <v>254.68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39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168</v>
      </c>
      <c r="BM152" s="159" t="s">
        <v>247</v>
      </c>
    </row>
    <row r="153" spans="1:65" s="2" customFormat="1" ht="16.5" customHeight="1">
      <c r="A153" s="29"/>
      <c r="B153" s="147"/>
      <c r="C153" s="148" t="s">
        <v>248</v>
      </c>
      <c r="D153" s="148" t="s">
        <v>164</v>
      </c>
      <c r="E153" s="149" t="s">
        <v>249</v>
      </c>
      <c r="F153" s="150" t="s">
        <v>250</v>
      </c>
      <c r="G153" s="151" t="s">
        <v>167</v>
      </c>
      <c r="H153" s="152">
        <v>254.68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168</v>
      </c>
      <c r="BM153" s="159" t="s">
        <v>251</v>
      </c>
    </row>
    <row r="154" spans="1:65" s="12" customFormat="1" ht="22.9" customHeight="1">
      <c r="B154" s="134"/>
      <c r="D154" s="135" t="s">
        <v>72</v>
      </c>
      <c r="E154" s="145" t="s">
        <v>195</v>
      </c>
      <c r="F154" s="145" t="s">
        <v>252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SUM(P155:P166)</f>
        <v>0</v>
      </c>
      <c r="Q154" s="140"/>
      <c r="R154" s="141">
        <f>SUM(R155:R166)</f>
        <v>0</v>
      </c>
      <c r="S154" s="140"/>
      <c r="T154" s="142">
        <f>SUM(T155:T166)</f>
        <v>0</v>
      </c>
      <c r="AR154" s="135" t="s">
        <v>81</v>
      </c>
      <c r="AT154" s="143" t="s">
        <v>72</v>
      </c>
      <c r="AU154" s="143" t="s">
        <v>81</v>
      </c>
      <c r="AY154" s="135" t="s">
        <v>162</v>
      </c>
      <c r="BK154" s="144">
        <f>SUM(BK155:BK166)</f>
        <v>0</v>
      </c>
    </row>
    <row r="155" spans="1:65" s="2" customFormat="1" ht="33" customHeight="1">
      <c r="A155" s="29"/>
      <c r="B155" s="147"/>
      <c r="C155" s="148" t="s">
        <v>209</v>
      </c>
      <c r="D155" s="148" t="s">
        <v>164</v>
      </c>
      <c r="E155" s="149" t="s">
        <v>253</v>
      </c>
      <c r="F155" s="150" t="s">
        <v>254</v>
      </c>
      <c r="G155" s="151" t="s">
        <v>172</v>
      </c>
      <c r="H155" s="152">
        <v>127.161</v>
      </c>
      <c r="I155" s="153"/>
      <c r="J155" s="152">
        <f t="shared" ref="J155:J166" si="20">ROUND(I155*H155,3)</f>
        <v>0</v>
      </c>
      <c r="K155" s="154"/>
      <c r="L155" s="30"/>
      <c r="M155" s="155" t="s">
        <v>1</v>
      </c>
      <c r="N155" s="156" t="s">
        <v>39</v>
      </c>
      <c r="O155" s="58"/>
      <c r="P155" s="157">
        <f t="shared" ref="P155:P166" si="21">O155*H155</f>
        <v>0</v>
      </c>
      <c r="Q155" s="157">
        <v>0</v>
      </c>
      <c r="R155" s="157">
        <f t="shared" ref="R155:R166" si="22">Q155*H155</f>
        <v>0</v>
      </c>
      <c r="S155" s="157">
        <v>0</v>
      </c>
      <c r="T155" s="158">
        <f t="shared" ref="T155:T166" si="2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168</v>
      </c>
      <c r="AT155" s="159" t="s">
        <v>164</v>
      </c>
      <c r="AU155" s="159" t="s">
        <v>169</v>
      </c>
      <c r="AY155" s="14" t="s">
        <v>162</v>
      </c>
      <c r="BE155" s="160">
        <f t="shared" ref="BE155:BE166" si="24">IF(N155="základná",J155,0)</f>
        <v>0</v>
      </c>
      <c r="BF155" s="160">
        <f t="shared" ref="BF155:BF166" si="25">IF(N155="znížená",J155,0)</f>
        <v>0</v>
      </c>
      <c r="BG155" s="160">
        <f t="shared" ref="BG155:BG166" si="26">IF(N155="zákl. prenesená",J155,0)</f>
        <v>0</v>
      </c>
      <c r="BH155" s="160">
        <f t="shared" ref="BH155:BH166" si="27">IF(N155="zníž. prenesená",J155,0)</f>
        <v>0</v>
      </c>
      <c r="BI155" s="160">
        <f t="shared" ref="BI155:BI166" si="28">IF(N155="nulová",J155,0)</f>
        <v>0</v>
      </c>
      <c r="BJ155" s="14" t="s">
        <v>169</v>
      </c>
      <c r="BK155" s="161">
        <f t="shared" ref="BK155:BK166" si="29">ROUND(I155*H155,3)</f>
        <v>0</v>
      </c>
      <c r="BL155" s="14" t="s">
        <v>168</v>
      </c>
      <c r="BM155" s="159" t="s">
        <v>255</v>
      </c>
    </row>
    <row r="156" spans="1:65" s="2" customFormat="1" ht="16.5" customHeight="1">
      <c r="A156" s="29"/>
      <c r="B156" s="147"/>
      <c r="C156" s="162" t="s">
        <v>256</v>
      </c>
      <c r="D156" s="162" t="s">
        <v>211</v>
      </c>
      <c r="E156" s="163" t="s">
        <v>257</v>
      </c>
      <c r="F156" s="164" t="s">
        <v>258</v>
      </c>
      <c r="G156" s="165" t="s">
        <v>172</v>
      </c>
      <c r="H156" s="166">
        <v>128.43299999999999</v>
      </c>
      <c r="I156" s="167"/>
      <c r="J156" s="166">
        <f t="shared" si="20"/>
        <v>0</v>
      </c>
      <c r="K156" s="168"/>
      <c r="L156" s="169"/>
      <c r="M156" s="170" t="s">
        <v>1</v>
      </c>
      <c r="N156" s="171" t="s">
        <v>39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180</v>
      </c>
      <c r="AT156" s="159" t="s">
        <v>211</v>
      </c>
      <c r="AU156" s="159" t="s">
        <v>169</v>
      </c>
      <c r="AY156" s="14" t="s">
        <v>162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169</v>
      </c>
      <c r="BK156" s="161">
        <f t="shared" si="29"/>
        <v>0</v>
      </c>
      <c r="BL156" s="14" t="s">
        <v>168</v>
      </c>
      <c r="BM156" s="159" t="s">
        <v>259</v>
      </c>
    </row>
    <row r="157" spans="1:65" s="2" customFormat="1" ht="37.9" customHeight="1">
      <c r="A157" s="29"/>
      <c r="B157" s="147"/>
      <c r="C157" s="148" t="s">
        <v>214</v>
      </c>
      <c r="D157" s="148" t="s">
        <v>164</v>
      </c>
      <c r="E157" s="149" t="s">
        <v>260</v>
      </c>
      <c r="F157" s="150" t="s">
        <v>261</v>
      </c>
      <c r="G157" s="151" t="s">
        <v>172</v>
      </c>
      <c r="H157" s="152">
        <v>16.07</v>
      </c>
      <c r="I157" s="153"/>
      <c r="J157" s="152">
        <f t="shared" si="2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168</v>
      </c>
      <c r="AT157" s="159" t="s">
        <v>164</v>
      </c>
      <c r="AU157" s="159" t="s">
        <v>169</v>
      </c>
      <c r="AY157" s="14" t="s">
        <v>162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169</v>
      </c>
      <c r="BK157" s="161">
        <f t="shared" si="29"/>
        <v>0</v>
      </c>
      <c r="BL157" s="14" t="s">
        <v>168</v>
      </c>
      <c r="BM157" s="159" t="s">
        <v>262</v>
      </c>
    </row>
    <row r="158" spans="1:65" s="2" customFormat="1" ht="16.5" customHeight="1">
      <c r="A158" s="29"/>
      <c r="B158" s="147"/>
      <c r="C158" s="162" t="s">
        <v>263</v>
      </c>
      <c r="D158" s="162" t="s">
        <v>211</v>
      </c>
      <c r="E158" s="163" t="s">
        <v>264</v>
      </c>
      <c r="F158" s="164" t="s">
        <v>265</v>
      </c>
      <c r="G158" s="165" t="s">
        <v>172</v>
      </c>
      <c r="H158" s="166">
        <v>16.07</v>
      </c>
      <c r="I158" s="167"/>
      <c r="J158" s="166">
        <f t="shared" si="20"/>
        <v>0</v>
      </c>
      <c r="K158" s="168"/>
      <c r="L158" s="169"/>
      <c r="M158" s="170" t="s">
        <v>1</v>
      </c>
      <c r="N158" s="171" t="s">
        <v>39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180</v>
      </c>
      <c r="AT158" s="159" t="s">
        <v>211</v>
      </c>
      <c r="AU158" s="159" t="s">
        <v>169</v>
      </c>
      <c r="AY158" s="14" t="s">
        <v>162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169</v>
      </c>
      <c r="BK158" s="161">
        <f t="shared" si="29"/>
        <v>0</v>
      </c>
      <c r="BL158" s="14" t="s">
        <v>168</v>
      </c>
      <c r="BM158" s="159" t="s">
        <v>266</v>
      </c>
    </row>
    <row r="159" spans="1:65" s="2" customFormat="1" ht="16.5" customHeight="1">
      <c r="A159" s="29"/>
      <c r="B159" s="147"/>
      <c r="C159" s="148" t="s">
        <v>217</v>
      </c>
      <c r="D159" s="148" t="s">
        <v>164</v>
      </c>
      <c r="E159" s="149" t="s">
        <v>267</v>
      </c>
      <c r="F159" s="150" t="s">
        <v>268</v>
      </c>
      <c r="G159" s="151" t="s">
        <v>172</v>
      </c>
      <c r="H159" s="152">
        <v>21</v>
      </c>
      <c r="I159" s="153"/>
      <c r="J159" s="152">
        <f t="shared" si="20"/>
        <v>0</v>
      </c>
      <c r="K159" s="154"/>
      <c r="L159" s="30"/>
      <c r="M159" s="155" t="s">
        <v>1</v>
      </c>
      <c r="N159" s="156" t="s">
        <v>39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168</v>
      </c>
      <c r="AT159" s="159" t="s">
        <v>164</v>
      </c>
      <c r="AU159" s="159" t="s">
        <v>169</v>
      </c>
      <c r="AY159" s="14" t="s">
        <v>162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169</v>
      </c>
      <c r="BK159" s="161">
        <f t="shared" si="29"/>
        <v>0</v>
      </c>
      <c r="BL159" s="14" t="s">
        <v>168</v>
      </c>
      <c r="BM159" s="159" t="s">
        <v>269</v>
      </c>
    </row>
    <row r="160" spans="1:65" s="2" customFormat="1" ht="24.2" customHeight="1">
      <c r="A160" s="29"/>
      <c r="B160" s="147"/>
      <c r="C160" s="162" t="s">
        <v>270</v>
      </c>
      <c r="D160" s="162" t="s">
        <v>211</v>
      </c>
      <c r="E160" s="163" t="s">
        <v>271</v>
      </c>
      <c r="F160" s="164" t="s">
        <v>272</v>
      </c>
      <c r="G160" s="165" t="s">
        <v>273</v>
      </c>
      <c r="H160" s="166">
        <v>7</v>
      </c>
      <c r="I160" s="167"/>
      <c r="J160" s="166">
        <f t="shared" si="20"/>
        <v>0</v>
      </c>
      <c r="K160" s="168"/>
      <c r="L160" s="169"/>
      <c r="M160" s="170" t="s">
        <v>1</v>
      </c>
      <c r="N160" s="171" t="s">
        <v>39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180</v>
      </c>
      <c r="AT160" s="159" t="s">
        <v>211</v>
      </c>
      <c r="AU160" s="159" t="s">
        <v>169</v>
      </c>
      <c r="AY160" s="14" t="s">
        <v>162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169</v>
      </c>
      <c r="BK160" s="161">
        <f t="shared" si="29"/>
        <v>0</v>
      </c>
      <c r="BL160" s="14" t="s">
        <v>168</v>
      </c>
      <c r="BM160" s="159" t="s">
        <v>274</v>
      </c>
    </row>
    <row r="161" spans="1:65" s="2" customFormat="1" ht="37.9" customHeight="1">
      <c r="A161" s="29"/>
      <c r="B161" s="147"/>
      <c r="C161" s="148" t="s">
        <v>221</v>
      </c>
      <c r="D161" s="148" t="s">
        <v>164</v>
      </c>
      <c r="E161" s="149" t="s">
        <v>275</v>
      </c>
      <c r="F161" s="150" t="s">
        <v>276</v>
      </c>
      <c r="G161" s="151" t="s">
        <v>176</v>
      </c>
      <c r="H161" s="152">
        <v>12.423999999999999</v>
      </c>
      <c r="I161" s="153"/>
      <c r="J161" s="152">
        <f t="shared" si="20"/>
        <v>0</v>
      </c>
      <c r="K161" s="154"/>
      <c r="L161" s="30"/>
      <c r="M161" s="155" t="s">
        <v>1</v>
      </c>
      <c r="N161" s="156" t="s">
        <v>39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168</v>
      </c>
      <c r="AT161" s="159" t="s">
        <v>164</v>
      </c>
      <c r="AU161" s="159" t="s">
        <v>169</v>
      </c>
      <c r="AY161" s="14" t="s">
        <v>162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169</v>
      </c>
      <c r="BK161" s="161">
        <f t="shared" si="29"/>
        <v>0</v>
      </c>
      <c r="BL161" s="14" t="s">
        <v>168</v>
      </c>
      <c r="BM161" s="159" t="s">
        <v>277</v>
      </c>
    </row>
    <row r="162" spans="1:65" s="2" customFormat="1" ht="21.75" customHeight="1">
      <c r="A162" s="29"/>
      <c r="B162" s="147"/>
      <c r="C162" s="148" t="s">
        <v>278</v>
      </c>
      <c r="D162" s="148" t="s">
        <v>164</v>
      </c>
      <c r="E162" s="149" t="s">
        <v>279</v>
      </c>
      <c r="F162" s="150" t="s">
        <v>280</v>
      </c>
      <c r="G162" s="151" t="s">
        <v>204</v>
      </c>
      <c r="H162" s="152">
        <v>95.025000000000006</v>
      </c>
      <c r="I162" s="153"/>
      <c r="J162" s="152">
        <f t="shared" si="20"/>
        <v>0</v>
      </c>
      <c r="K162" s="154"/>
      <c r="L162" s="30"/>
      <c r="M162" s="155" t="s">
        <v>1</v>
      </c>
      <c r="N162" s="156" t="s">
        <v>39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168</v>
      </c>
      <c r="AT162" s="159" t="s">
        <v>164</v>
      </c>
      <c r="AU162" s="159" t="s">
        <v>169</v>
      </c>
      <c r="AY162" s="14" t="s">
        <v>162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169</v>
      </c>
      <c r="BK162" s="161">
        <f t="shared" si="29"/>
        <v>0</v>
      </c>
      <c r="BL162" s="14" t="s">
        <v>168</v>
      </c>
      <c r="BM162" s="159" t="s">
        <v>281</v>
      </c>
    </row>
    <row r="163" spans="1:65" s="2" customFormat="1" ht="24.2" customHeight="1">
      <c r="A163" s="29"/>
      <c r="B163" s="147"/>
      <c r="C163" s="148" t="s">
        <v>224</v>
      </c>
      <c r="D163" s="148" t="s">
        <v>164</v>
      </c>
      <c r="E163" s="149" t="s">
        <v>282</v>
      </c>
      <c r="F163" s="150" t="s">
        <v>283</v>
      </c>
      <c r="G163" s="151" t="s">
        <v>204</v>
      </c>
      <c r="H163" s="152">
        <v>855.22500000000002</v>
      </c>
      <c r="I163" s="153"/>
      <c r="J163" s="152">
        <f t="shared" si="20"/>
        <v>0</v>
      </c>
      <c r="K163" s="154"/>
      <c r="L163" s="30"/>
      <c r="M163" s="155" t="s">
        <v>1</v>
      </c>
      <c r="N163" s="156" t="s">
        <v>39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168</v>
      </c>
      <c r="AT163" s="159" t="s">
        <v>164</v>
      </c>
      <c r="AU163" s="159" t="s">
        <v>169</v>
      </c>
      <c r="AY163" s="14" t="s">
        <v>162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169</v>
      </c>
      <c r="BK163" s="161">
        <f t="shared" si="29"/>
        <v>0</v>
      </c>
      <c r="BL163" s="14" t="s">
        <v>168</v>
      </c>
      <c r="BM163" s="159" t="s">
        <v>284</v>
      </c>
    </row>
    <row r="164" spans="1:65" s="2" customFormat="1" ht="24.2" customHeight="1">
      <c r="A164" s="29"/>
      <c r="B164" s="147"/>
      <c r="C164" s="148" t="s">
        <v>285</v>
      </c>
      <c r="D164" s="148" t="s">
        <v>164</v>
      </c>
      <c r="E164" s="149" t="s">
        <v>286</v>
      </c>
      <c r="F164" s="150" t="s">
        <v>287</v>
      </c>
      <c r="G164" s="151" t="s">
        <v>204</v>
      </c>
      <c r="H164" s="152">
        <v>95.025000000000006</v>
      </c>
      <c r="I164" s="153"/>
      <c r="J164" s="152">
        <f t="shared" si="20"/>
        <v>0</v>
      </c>
      <c r="K164" s="154"/>
      <c r="L164" s="30"/>
      <c r="M164" s="155" t="s">
        <v>1</v>
      </c>
      <c r="N164" s="156" t="s">
        <v>39</v>
      </c>
      <c r="O164" s="58"/>
      <c r="P164" s="157">
        <f t="shared" si="21"/>
        <v>0</v>
      </c>
      <c r="Q164" s="157">
        <v>0</v>
      </c>
      <c r="R164" s="157">
        <f t="shared" si="22"/>
        <v>0</v>
      </c>
      <c r="S164" s="157">
        <v>0</v>
      </c>
      <c r="T164" s="158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168</v>
      </c>
      <c r="AT164" s="159" t="s">
        <v>164</v>
      </c>
      <c r="AU164" s="159" t="s">
        <v>169</v>
      </c>
      <c r="AY164" s="14" t="s">
        <v>162</v>
      </c>
      <c r="BE164" s="160">
        <f t="shared" si="24"/>
        <v>0</v>
      </c>
      <c r="BF164" s="160">
        <f t="shared" si="25"/>
        <v>0</v>
      </c>
      <c r="BG164" s="160">
        <f t="shared" si="26"/>
        <v>0</v>
      </c>
      <c r="BH164" s="160">
        <f t="shared" si="27"/>
        <v>0</v>
      </c>
      <c r="BI164" s="160">
        <f t="shared" si="28"/>
        <v>0</v>
      </c>
      <c r="BJ164" s="14" t="s">
        <v>169</v>
      </c>
      <c r="BK164" s="161">
        <f t="shared" si="29"/>
        <v>0</v>
      </c>
      <c r="BL164" s="14" t="s">
        <v>168</v>
      </c>
      <c r="BM164" s="159" t="s">
        <v>288</v>
      </c>
    </row>
    <row r="165" spans="1:65" s="2" customFormat="1" ht="24.2" customHeight="1">
      <c r="A165" s="29"/>
      <c r="B165" s="147"/>
      <c r="C165" s="148" t="s">
        <v>228</v>
      </c>
      <c r="D165" s="148" t="s">
        <v>164</v>
      </c>
      <c r="E165" s="149" t="s">
        <v>289</v>
      </c>
      <c r="F165" s="150" t="s">
        <v>290</v>
      </c>
      <c r="G165" s="151" t="s">
        <v>204</v>
      </c>
      <c r="H165" s="152">
        <v>4561.2</v>
      </c>
      <c r="I165" s="153"/>
      <c r="J165" s="152">
        <f t="shared" si="20"/>
        <v>0</v>
      </c>
      <c r="K165" s="154"/>
      <c r="L165" s="30"/>
      <c r="M165" s="155" t="s">
        <v>1</v>
      </c>
      <c r="N165" s="156" t="s">
        <v>39</v>
      </c>
      <c r="O165" s="58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168</v>
      </c>
      <c r="AT165" s="159" t="s">
        <v>164</v>
      </c>
      <c r="AU165" s="159" t="s">
        <v>169</v>
      </c>
      <c r="AY165" s="14" t="s">
        <v>162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4" t="s">
        <v>169</v>
      </c>
      <c r="BK165" s="161">
        <f t="shared" si="29"/>
        <v>0</v>
      </c>
      <c r="BL165" s="14" t="s">
        <v>168</v>
      </c>
      <c r="BM165" s="159" t="s">
        <v>291</v>
      </c>
    </row>
    <row r="166" spans="1:65" s="2" customFormat="1" ht="16.5" customHeight="1">
      <c r="A166" s="29"/>
      <c r="B166" s="147"/>
      <c r="C166" s="148" t="s">
        <v>292</v>
      </c>
      <c r="D166" s="148" t="s">
        <v>164</v>
      </c>
      <c r="E166" s="149" t="s">
        <v>293</v>
      </c>
      <c r="F166" s="150" t="s">
        <v>294</v>
      </c>
      <c r="G166" s="151" t="s">
        <v>204</v>
      </c>
      <c r="H166" s="152">
        <v>95.025000000000006</v>
      </c>
      <c r="I166" s="153"/>
      <c r="J166" s="152">
        <f t="shared" si="20"/>
        <v>0</v>
      </c>
      <c r="K166" s="154"/>
      <c r="L166" s="30"/>
      <c r="M166" s="155" t="s">
        <v>1</v>
      </c>
      <c r="N166" s="156" t="s">
        <v>39</v>
      </c>
      <c r="O166" s="58"/>
      <c r="P166" s="157">
        <f t="shared" si="21"/>
        <v>0</v>
      </c>
      <c r="Q166" s="157">
        <v>0</v>
      </c>
      <c r="R166" s="157">
        <f t="shared" si="22"/>
        <v>0</v>
      </c>
      <c r="S166" s="157">
        <v>0</v>
      </c>
      <c r="T166" s="158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168</v>
      </c>
      <c r="AT166" s="159" t="s">
        <v>164</v>
      </c>
      <c r="AU166" s="159" t="s">
        <v>169</v>
      </c>
      <c r="AY166" s="14" t="s">
        <v>162</v>
      </c>
      <c r="BE166" s="160">
        <f t="shared" si="24"/>
        <v>0</v>
      </c>
      <c r="BF166" s="160">
        <f t="shared" si="25"/>
        <v>0</v>
      </c>
      <c r="BG166" s="160">
        <f t="shared" si="26"/>
        <v>0</v>
      </c>
      <c r="BH166" s="160">
        <f t="shared" si="27"/>
        <v>0</v>
      </c>
      <c r="BI166" s="160">
        <f t="shared" si="28"/>
        <v>0</v>
      </c>
      <c r="BJ166" s="14" t="s">
        <v>169</v>
      </c>
      <c r="BK166" s="161">
        <f t="shared" si="29"/>
        <v>0</v>
      </c>
      <c r="BL166" s="14" t="s">
        <v>168</v>
      </c>
      <c r="BM166" s="159" t="s">
        <v>295</v>
      </c>
    </row>
    <row r="167" spans="1:65" s="12" customFormat="1" ht="22.9" customHeight="1">
      <c r="B167" s="134"/>
      <c r="D167" s="135" t="s">
        <v>72</v>
      </c>
      <c r="E167" s="145" t="s">
        <v>296</v>
      </c>
      <c r="F167" s="145" t="s">
        <v>297</v>
      </c>
      <c r="I167" s="137"/>
      <c r="J167" s="146">
        <f>BK167</f>
        <v>0</v>
      </c>
      <c r="L167" s="134"/>
      <c r="M167" s="139"/>
      <c r="N167" s="140"/>
      <c r="O167" s="140"/>
      <c r="P167" s="141">
        <f>P168</f>
        <v>0</v>
      </c>
      <c r="Q167" s="140"/>
      <c r="R167" s="141">
        <f>R168</f>
        <v>0</v>
      </c>
      <c r="S167" s="140"/>
      <c r="T167" s="142">
        <f>T168</f>
        <v>0</v>
      </c>
      <c r="AR167" s="135" t="s">
        <v>81</v>
      </c>
      <c r="AT167" s="143" t="s">
        <v>72</v>
      </c>
      <c r="AU167" s="143" t="s">
        <v>81</v>
      </c>
      <c r="AY167" s="135" t="s">
        <v>162</v>
      </c>
      <c r="BK167" s="144">
        <f>BK168</f>
        <v>0</v>
      </c>
    </row>
    <row r="168" spans="1:65" s="2" customFormat="1" ht="16.5" customHeight="1">
      <c r="A168" s="29"/>
      <c r="B168" s="147"/>
      <c r="C168" s="148" t="s">
        <v>232</v>
      </c>
      <c r="D168" s="148" t="s">
        <v>164</v>
      </c>
      <c r="E168" s="149" t="s">
        <v>298</v>
      </c>
      <c r="F168" s="150" t="s">
        <v>299</v>
      </c>
      <c r="G168" s="151" t="s">
        <v>204</v>
      </c>
      <c r="H168" s="152">
        <v>369.17099999999999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39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168</v>
      </c>
      <c r="AT168" s="159" t="s">
        <v>164</v>
      </c>
      <c r="AU168" s="159" t="s">
        <v>169</v>
      </c>
      <c r="AY168" s="14" t="s">
        <v>162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169</v>
      </c>
      <c r="BK168" s="161">
        <f>ROUND(I168*H168,3)</f>
        <v>0</v>
      </c>
      <c r="BL168" s="14" t="s">
        <v>168</v>
      </c>
      <c r="BM168" s="159" t="s">
        <v>300</v>
      </c>
    </row>
    <row r="169" spans="1:65" s="12" customFormat="1" ht="25.9" customHeight="1">
      <c r="B169" s="134"/>
      <c r="D169" s="135" t="s">
        <v>72</v>
      </c>
      <c r="E169" s="136" t="s">
        <v>301</v>
      </c>
      <c r="F169" s="136" t="s">
        <v>302</v>
      </c>
      <c r="I169" s="137"/>
      <c r="J169" s="138">
        <f>BK169</f>
        <v>0</v>
      </c>
      <c r="L169" s="134"/>
      <c r="M169" s="139"/>
      <c r="N169" s="140"/>
      <c r="O169" s="140"/>
      <c r="P169" s="141">
        <f>P170</f>
        <v>0</v>
      </c>
      <c r="Q169" s="140"/>
      <c r="R169" s="141">
        <f>R170</f>
        <v>0</v>
      </c>
      <c r="S169" s="140"/>
      <c r="T169" s="142">
        <f>T170</f>
        <v>0</v>
      </c>
      <c r="AR169" s="135" t="s">
        <v>169</v>
      </c>
      <c r="AT169" s="143" t="s">
        <v>72</v>
      </c>
      <c r="AU169" s="143" t="s">
        <v>73</v>
      </c>
      <c r="AY169" s="135" t="s">
        <v>162</v>
      </c>
      <c r="BK169" s="144">
        <f>BK170</f>
        <v>0</v>
      </c>
    </row>
    <row r="170" spans="1:65" s="12" customFormat="1" ht="22.9" customHeight="1">
      <c r="B170" s="134"/>
      <c r="D170" s="135" t="s">
        <v>72</v>
      </c>
      <c r="E170" s="145" t="s">
        <v>303</v>
      </c>
      <c r="F170" s="145" t="s">
        <v>304</v>
      </c>
      <c r="I170" s="137"/>
      <c r="J170" s="146">
        <f>BK170</f>
        <v>0</v>
      </c>
      <c r="L170" s="134"/>
      <c r="M170" s="139"/>
      <c r="N170" s="140"/>
      <c r="O170" s="140"/>
      <c r="P170" s="141">
        <f>SUM(P171:P172)</f>
        <v>0</v>
      </c>
      <c r="Q170" s="140"/>
      <c r="R170" s="141">
        <f>SUM(R171:R172)</f>
        <v>0</v>
      </c>
      <c r="S170" s="140"/>
      <c r="T170" s="142">
        <f>SUM(T171:T172)</f>
        <v>0</v>
      </c>
      <c r="AR170" s="135" t="s">
        <v>169</v>
      </c>
      <c r="AT170" s="143" t="s">
        <v>72</v>
      </c>
      <c r="AU170" s="143" t="s">
        <v>81</v>
      </c>
      <c r="AY170" s="135" t="s">
        <v>162</v>
      </c>
      <c r="BK170" s="144">
        <f>SUM(BK171:BK172)</f>
        <v>0</v>
      </c>
    </row>
    <row r="171" spans="1:65" s="2" customFormat="1" ht="16.5" customHeight="1">
      <c r="A171" s="29"/>
      <c r="B171" s="147"/>
      <c r="C171" s="148" t="s">
        <v>305</v>
      </c>
      <c r="D171" s="148" t="s">
        <v>164</v>
      </c>
      <c r="E171" s="149" t="s">
        <v>306</v>
      </c>
      <c r="F171" s="150" t="s">
        <v>307</v>
      </c>
      <c r="G171" s="151" t="s">
        <v>172</v>
      </c>
      <c r="H171" s="152">
        <v>6</v>
      </c>
      <c r="I171" s="153"/>
      <c r="J171" s="152">
        <f>ROUND(I171*H171,3)</f>
        <v>0</v>
      </c>
      <c r="K171" s="154"/>
      <c r="L171" s="30"/>
      <c r="M171" s="155" t="s">
        <v>1</v>
      </c>
      <c r="N171" s="156" t="s">
        <v>39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194</v>
      </c>
      <c r="AT171" s="159" t="s">
        <v>164</v>
      </c>
      <c r="AU171" s="159" t="s">
        <v>169</v>
      </c>
      <c r="AY171" s="14" t="s">
        <v>162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169</v>
      </c>
      <c r="BK171" s="161">
        <f>ROUND(I171*H171,3)</f>
        <v>0</v>
      </c>
      <c r="BL171" s="14" t="s">
        <v>194</v>
      </c>
      <c r="BM171" s="159" t="s">
        <v>308</v>
      </c>
    </row>
    <row r="172" spans="1:65" s="2" customFormat="1" ht="24.2" customHeight="1">
      <c r="A172" s="29"/>
      <c r="B172" s="147"/>
      <c r="C172" s="148" t="s">
        <v>236</v>
      </c>
      <c r="D172" s="148" t="s">
        <v>164</v>
      </c>
      <c r="E172" s="149" t="s">
        <v>309</v>
      </c>
      <c r="F172" s="150" t="s">
        <v>310</v>
      </c>
      <c r="G172" s="151" t="s">
        <v>311</v>
      </c>
      <c r="H172" s="153"/>
      <c r="I172" s="153"/>
      <c r="J172" s="152">
        <f>ROUND(I172*H172,3)</f>
        <v>0</v>
      </c>
      <c r="K172" s="154"/>
      <c r="L172" s="30"/>
      <c r="M172" s="172" t="s">
        <v>1</v>
      </c>
      <c r="N172" s="173" t="s">
        <v>39</v>
      </c>
      <c r="O172" s="174"/>
      <c r="P172" s="175">
        <f>O172*H172</f>
        <v>0</v>
      </c>
      <c r="Q172" s="175">
        <v>0</v>
      </c>
      <c r="R172" s="175">
        <f>Q172*H172</f>
        <v>0</v>
      </c>
      <c r="S172" s="175">
        <v>0</v>
      </c>
      <c r="T172" s="176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194</v>
      </c>
      <c r="AT172" s="159" t="s">
        <v>164</v>
      </c>
      <c r="AU172" s="159" t="s">
        <v>169</v>
      </c>
      <c r="AY172" s="14" t="s">
        <v>162</v>
      </c>
      <c r="BE172" s="160">
        <f>IF(N172="základná",J172,0)</f>
        <v>0</v>
      </c>
      <c r="BF172" s="160">
        <f>IF(N172="znížená",J172,0)</f>
        <v>0</v>
      </c>
      <c r="BG172" s="160">
        <f>IF(N172="zákl. prenesená",J172,0)</f>
        <v>0</v>
      </c>
      <c r="BH172" s="160">
        <f>IF(N172="zníž. prenesená",J172,0)</f>
        <v>0</v>
      </c>
      <c r="BI172" s="160">
        <f>IF(N172="nulová",J172,0)</f>
        <v>0</v>
      </c>
      <c r="BJ172" s="14" t="s">
        <v>169</v>
      </c>
      <c r="BK172" s="161">
        <f>ROUND(I172*H172,3)</f>
        <v>0</v>
      </c>
      <c r="BL172" s="14" t="s">
        <v>194</v>
      </c>
      <c r="BM172" s="159" t="s">
        <v>312</v>
      </c>
    </row>
    <row r="173" spans="1:65" s="2" customFormat="1" ht="6.95" customHeight="1">
      <c r="A173" s="29"/>
      <c r="B173" s="47"/>
      <c r="C173" s="48"/>
      <c r="D173" s="48"/>
      <c r="E173" s="48"/>
      <c r="F173" s="48"/>
      <c r="G173" s="48"/>
      <c r="H173" s="48"/>
      <c r="I173" s="48"/>
      <c r="J173" s="48"/>
      <c r="K173" s="48"/>
      <c r="L173" s="30"/>
      <c r="M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</sheetData>
  <autoFilter ref="C124:K172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5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85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313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ROUND((SUM(BE122:BE152)),  2)</f>
        <v>0</v>
      </c>
      <c r="G33" s="100"/>
      <c r="H33" s="100"/>
      <c r="I33" s="101">
        <v>0.2</v>
      </c>
      <c r="J33" s="99">
        <f>ROUND(((SUM(BE122:BE152))*I33),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ROUND((SUM(BF122:BF152)),  2)</f>
        <v>0</v>
      </c>
      <c r="G34" s="100"/>
      <c r="H34" s="100"/>
      <c r="I34" s="101">
        <v>0.2</v>
      </c>
      <c r="J34" s="99">
        <f>ROUND(((SUM(BF122:BF152))*I34),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ROUND((SUM(BG122:BG152)),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ROUND((SUM(BH122:BH152)),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ROUND((SUM(BI122:BI152)),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002 - Chodník A3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J123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J124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J136</f>
        <v>0</v>
      </c>
      <c r="L99" s="119"/>
    </row>
    <row r="100" spans="1:31" s="10" customFormat="1" ht="19.899999999999999" customHeight="1">
      <c r="B100" s="119"/>
      <c r="D100" s="120" t="s">
        <v>143</v>
      </c>
      <c r="E100" s="121"/>
      <c r="F100" s="121"/>
      <c r="G100" s="121"/>
      <c r="H100" s="121"/>
      <c r="I100" s="121"/>
      <c r="J100" s="122">
        <f>J140</f>
        <v>0</v>
      </c>
      <c r="L100" s="119"/>
    </row>
    <row r="101" spans="1:31" s="10" customFormat="1" ht="19.899999999999999" customHeight="1">
      <c r="B101" s="119"/>
      <c r="D101" s="120" t="s">
        <v>144</v>
      </c>
      <c r="E101" s="121"/>
      <c r="F101" s="121"/>
      <c r="G101" s="121"/>
      <c r="H101" s="121"/>
      <c r="I101" s="121"/>
      <c r="J101" s="122">
        <f>J143</f>
        <v>0</v>
      </c>
      <c r="L101" s="119"/>
    </row>
    <row r="102" spans="1:31" s="10" customFormat="1" ht="19.899999999999999" customHeight="1">
      <c r="B102" s="119"/>
      <c r="D102" s="120" t="s">
        <v>145</v>
      </c>
      <c r="E102" s="121"/>
      <c r="F102" s="121"/>
      <c r="G102" s="121"/>
      <c r="H102" s="121"/>
      <c r="I102" s="121"/>
      <c r="J102" s="122">
        <f>J151</f>
        <v>0</v>
      </c>
      <c r="L102" s="119"/>
    </row>
    <row r="103" spans="1:31" s="2" customFormat="1" ht="21.75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8" spans="1:31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148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3" t="str">
        <f>E7</f>
        <v>REVITALIZÁCIA ÚZEMIA HRADNÉHO KOPCA V NITRE</v>
      </c>
      <c r="F112" s="224"/>
      <c r="G112" s="224"/>
      <c r="H112" s="224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132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185" t="str">
        <f>E9</f>
        <v>002 - Chodník A3</v>
      </c>
      <c r="F114" s="225"/>
      <c r="G114" s="225"/>
      <c r="H114" s="225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16</v>
      </c>
      <c r="D116" s="29"/>
      <c r="E116" s="29"/>
      <c r="F116" s="22" t="str">
        <f>F12</f>
        <v xml:space="preserve"> </v>
      </c>
      <c r="G116" s="29"/>
      <c r="H116" s="29"/>
      <c r="I116" s="24" t="s">
        <v>18</v>
      </c>
      <c r="J116" s="55" t="str">
        <f>IF(J12="","",J12)</f>
        <v>18. 10. 2021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20</v>
      </c>
      <c r="D118" s="29"/>
      <c r="E118" s="29"/>
      <c r="F118" s="22" t="str">
        <f>E15</f>
        <v>Mesto Nitra</v>
      </c>
      <c r="G118" s="29"/>
      <c r="H118" s="29"/>
      <c r="I118" s="24" t="s">
        <v>26</v>
      </c>
      <c r="J118" s="27" t="str">
        <f>E21</f>
        <v>Ing. arch. Martin Dulík AA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24</v>
      </c>
      <c r="D119" s="29"/>
      <c r="E119" s="29"/>
      <c r="F119" s="22" t="str">
        <f>IF(E18="","",E18)</f>
        <v>Vyplň údaj</v>
      </c>
      <c r="G119" s="29"/>
      <c r="H119" s="29"/>
      <c r="I119" s="24" t="s">
        <v>30</v>
      </c>
      <c r="J119" s="27" t="str">
        <f>E24</f>
        <v>Ing. arch. Martin Dulík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23"/>
      <c r="B121" s="124"/>
      <c r="C121" s="125" t="s">
        <v>149</v>
      </c>
      <c r="D121" s="126" t="s">
        <v>58</v>
      </c>
      <c r="E121" s="126" t="s">
        <v>54</v>
      </c>
      <c r="F121" s="126" t="s">
        <v>55</v>
      </c>
      <c r="G121" s="126" t="s">
        <v>150</v>
      </c>
      <c r="H121" s="126" t="s">
        <v>151</v>
      </c>
      <c r="I121" s="126" t="s">
        <v>152</v>
      </c>
      <c r="J121" s="127" t="s">
        <v>136</v>
      </c>
      <c r="K121" s="128" t="s">
        <v>153</v>
      </c>
      <c r="L121" s="129"/>
      <c r="M121" s="62" t="s">
        <v>1</v>
      </c>
      <c r="N121" s="63" t="s">
        <v>37</v>
      </c>
      <c r="O121" s="63" t="s">
        <v>154</v>
      </c>
      <c r="P121" s="63" t="s">
        <v>155</v>
      </c>
      <c r="Q121" s="63" t="s">
        <v>156</v>
      </c>
      <c r="R121" s="63" t="s">
        <v>157</v>
      </c>
      <c r="S121" s="63" t="s">
        <v>158</v>
      </c>
      <c r="T121" s="64" t="s">
        <v>159</v>
      </c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</row>
    <row r="122" spans="1:65" s="2" customFormat="1" ht="22.9" customHeight="1">
      <c r="A122" s="29"/>
      <c r="B122" s="30"/>
      <c r="C122" s="69" t="s">
        <v>137</v>
      </c>
      <c r="D122" s="29"/>
      <c r="E122" s="29"/>
      <c r="F122" s="29"/>
      <c r="G122" s="29"/>
      <c r="H122" s="29"/>
      <c r="I122" s="29"/>
      <c r="J122" s="130">
        <f>BK122</f>
        <v>0</v>
      </c>
      <c r="K122" s="29"/>
      <c r="L122" s="30"/>
      <c r="M122" s="65"/>
      <c r="N122" s="56"/>
      <c r="O122" s="66"/>
      <c r="P122" s="131">
        <f>P123</f>
        <v>0</v>
      </c>
      <c r="Q122" s="66"/>
      <c r="R122" s="131">
        <f>R123</f>
        <v>0</v>
      </c>
      <c r="S122" s="66"/>
      <c r="T122" s="132">
        <f>T123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72</v>
      </c>
      <c r="AU122" s="14" t="s">
        <v>138</v>
      </c>
      <c r="BK122" s="133">
        <f>BK123</f>
        <v>0</v>
      </c>
    </row>
    <row r="123" spans="1:65" s="12" customFormat="1" ht="25.9" customHeight="1">
      <c r="B123" s="134"/>
      <c r="D123" s="135" t="s">
        <v>72</v>
      </c>
      <c r="E123" s="136" t="s">
        <v>160</v>
      </c>
      <c r="F123" s="136" t="s">
        <v>161</v>
      </c>
      <c r="I123" s="137"/>
      <c r="J123" s="138">
        <f>BK123</f>
        <v>0</v>
      </c>
      <c r="L123" s="134"/>
      <c r="M123" s="139"/>
      <c r="N123" s="140"/>
      <c r="O123" s="140"/>
      <c r="P123" s="141">
        <f>P124+P136+P140+P143+P151</f>
        <v>0</v>
      </c>
      <c r="Q123" s="140"/>
      <c r="R123" s="141">
        <f>R124+R136+R140+R143+R151</f>
        <v>0</v>
      </c>
      <c r="S123" s="140"/>
      <c r="T123" s="142">
        <f>T124+T136+T140+T143+T151</f>
        <v>0</v>
      </c>
      <c r="AR123" s="135" t="s">
        <v>81</v>
      </c>
      <c r="AT123" s="143" t="s">
        <v>72</v>
      </c>
      <c r="AU123" s="143" t="s">
        <v>73</v>
      </c>
      <c r="AY123" s="135" t="s">
        <v>162</v>
      </c>
      <c r="BK123" s="144">
        <f>BK124+BK136+BK140+BK143+BK151</f>
        <v>0</v>
      </c>
    </row>
    <row r="124" spans="1:65" s="12" customFormat="1" ht="22.9" customHeight="1">
      <c r="B124" s="134"/>
      <c r="D124" s="135" t="s">
        <v>72</v>
      </c>
      <c r="E124" s="145" t="s">
        <v>81</v>
      </c>
      <c r="F124" s="145" t="s">
        <v>163</v>
      </c>
      <c r="I124" s="137"/>
      <c r="J124" s="146">
        <f>BK124</f>
        <v>0</v>
      </c>
      <c r="L124" s="134"/>
      <c r="M124" s="139"/>
      <c r="N124" s="140"/>
      <c r="O124" s="140"/>
      <c r="P124" s="141">
        <f>SUM(P125:P135)</f>
        <v>0</v>
      </c>
      <c r="Q124" s="140"/>
      <c r="R124" s="141">
        <f>SUM(R125:R135)</f>
        <v>0</v>
      </c>
      <c r="S124" s="140"/>
      <c r="T124" s="142">
        <f>SUM(T125:T135)</f>
        <v>0</v>
      </c>
      <c r="AR124" s="135" t="s">
        <v>81</v>
      </c>
      <c r="AT124" s="143" t="s">
        <v>72</v>
      </c>
      <c r="AU124" s="143" t="s">
        <v>81</v>
      </c>
      <c r="AY124" s="135" t="s">
        <v>162</v>
      </c>
      <c r="BK124" s="144">
        <f>SUM(BK125:BK135)</f>
        <v>0</v>
      </c>
    </row>
    <row r="125" spans="1:65" s="2" customFormat="1" ht="33" customHeight="1">
      <c r="A125" s="29"/>
      <c r="B125" s="147"/>
      <c r="C125" s="148" t="s">
        <v>81</v>
      </c>
      <c r="D125" s="148" t="s">
        <v>164</v>
      </c>
      <c r="E125" s="149" t="s">
        <v>314</v>
      </c>
      <c r="F125" s="150" t="s">
        <v>315</v>
      </c>
      <c r="G125" s="151" t="s">
        <v>167</v>
      </c>
      <c r="H125" s="152">
        <v>79.09</v>
      </c>
      <c r="I125" s="153"/>
      <c r="J125" s="152">
        <f t="shared" ref="J125:J135" si="0">ROUND(I125*H125,3)</f>
        <v>0</v>
      </c>
      <c r="K125" s="154"/>
      <c r="L125" s="30"/>
      <c r="M125" s="155" t="s">
        <v>1</v>
      </c>
      <c r="N125" s="156" t="s">
        <v>39</v>
      </c>
      <c r="O125" s="58"/>
      <c r="P125" s="157">
        <f t="shared" ref="P125:P135" si="1">O125*H125</f>
        <v>0</v>
      </c>
      <c r="Q125" s="157">
        <v>0</v>
      </c>
      <c r="R125" s="157">
        <f t="shared" ref="R125:R135" si="2">Q125*H125</f>
        <v>0</v>
      </c>
      <c r="S125" s="157">
        <v>0</v>
      </c>
      <c r="T125" s="158">
        <f t="shared" ref="T125:T135" si="3"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168</v>
      </c>
      <c r="AT125" s="159" t="s">
        <v>164</v>
      </c>
      <c r="AU125" s="159" t="s">
        <v>169</v>
      </c>
      <c r="AY125" s="14" t="s">
        <v>162</v>
      </c>
      <c r="BE125" s="160">
        <f t="shared" ref="BE125:BE135" si="4">IF(N125="základná",J125,0)</f>
        <v>0</v>
      </c>
      <c r="BF125" s="160">
        <f t="shared" ref="BF125:BF135" si="5">IF(N125="znížená",J125,0)</f>
        <v>0</v>
      </c>
      <c r="BG125" s="160">
        <f t="shared" ref="BG125:BG135" si="6">IF(N125="zákl. prenesená",J125,0)</f>
        <v>0</v>
      </c>
      <c r="BH125" s="160">
        <f t="shared" ref="BH125:BH135" si="7">IF(N125="zníž. prenesená",J125,0)</f>
        <v>0</v>
      </c>
      <c r="BI125" s="160">
        <f t="shared" ref="BI125:BI135" si="8">IF(N125="nulová",J125,0)</f>
        <v>0</v>
      </c>
      <c r="BJ125" s="14" t="s">
        <v>169</v>
      </c>
      <c r="BK125" s="161">
        <f t="shared" ref="BK125:BK135" si="9">ROUND(I125*H125,3)</f>
        <v>0</v>
      </c>
      <c r="BL125" s="14" t="s">
        <v>168</v>
      </c>
      <c r="BM125" s="159" t="s">
        <v>169</v>
      </c>
    </row>
    <row r="126" spans="1:65" s="2" customFormat="1" ht="33" customHeight="1">
      <c r="A126" s="29"/>
      <c r="B126" s="147"/>
      <c r="C126" s="148" t="s">
        <v>169</v>
      </c>
      <c r="D126" s="148" t="s">
        <v>164</v>
      </c>
      <c r="E126" s="149" t="s">
        <v>170</v>
      </c>
      <c r="F126" s="150" t="s">
        <v>171</v>
      </c>
      <c r="G126" s="151" t="s">
        <v>172</v>
      </c>
      <c r="H126" s="152">
        <v>41.095999999999997</v>
      </c>
      <c r="I126" s="153"/>
      <c r="J126" s="152">
        <f t="shared" si="0"/>
        <v>0</v>
      </c>
      <c r="K126" s="154"/>
      <c r="L126" s="30"/>
      <c r="M126" s="155" t="s">
        <v>1</v>
      </c>
      <c r="N126" s="156" t="s">
        <v>39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168</v>
      </c>
      <c r="AT126" s="159" t="s">
        <v>164</v>
      </c>
      <c r="AU126" s="159" t="s">
        <v>169</v>
      </c>
      <c r="AY126" s="14" t="s">
        <v>162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169</v>
      </c>
      <c r="BK126" s="161">
        <f t="shared" si="9"/>
        <v>0</v>
      </c>
      <c r="BL126" s="14" t="s">
        <v>168</v>
      </c>
      <c r="BM126" s="159" t="s">
        <v>168</v>
      </c>
    </row>
    <row r="127" spans="1:65" s="2" customFormat="1" ht="24.2" customHeight="1">
      <c r="A127" s="29"/>
      <c r="B127" s="147"/>
      <c r="C127" s="148" t="s">
        <v>173</v>
      </c>
      <c r="D127" s="148" t="s">
        <v>164</v>
      </c>
      <c r="E127" s="149" t="s">
        <v>174</v>
      </c>
      <c r="F127" s="150" t="s">
        <v>175</v>
      </c>
      <c r="G127" s="151" t="s">
        <v>176</v>
      </c>
      <c r="H127" s="152">
        <v>3.915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39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168</v>
      </c>
      <c r="AT127" s="159" t="s">
        <v>164</v>
      </c>
      <c r="AU127" s="159" t="s">
        <v>169</v>
      </c>
      <c r="AY127" s="14" t="s">
        <v>162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169</v>
      </c>
      <c r="BK127" s="161">
        <f t="shared" si="9"/>
        <v>0</v>
      </c>
      <c r="BL127" s="14" t="s">
        <v>168</v>
      </c>
      <c r="BM127" s="159" t="s">
        <v>177</v>
      </c>
    </row>
    <row r="128" spans="1:65" s="2" customFormat="1" ht="24.2" customHeight="1">
      <c r="A128" s="29"/>
      <c r="B128" s="147"/>
      <c r="C128" s="148" t="s">
        <v>168</v>
      </c>
      <c r="D128" s="148" t="s">
        <v>164</v>
      </c>
      <c r="E128" s="149" t="s">
        <v>178</v>
      </c>
      <c r="F128" s="150" t="s">
        <v>179</v>
      </c>
      <c r="G128" s="151" t="s">
        <v>176</v>
      </c>
      <c r="H128" s="152">
        <v>2.847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169</v>
      </c>
      <c r="BK128" s="161">
        <f t="shared" si="9"/>
        <v>0</v>
      </c>
      <c r="BL128" s="14" t="s">
        <v>168</v>
      </c>
      <c r="BM128" s="159" t="s">
        <v>180</v>
      </c>
    </row>
    <row r="129" spans="1:65" s="2" customFormat="1" ht="24.2" customHeight="1">
      <c r="A129" s="29"/>
      <c r="B129" s="147"/>
      <c r="C129" s="148" t="s">
        <v>181</v>
      </c>
      <c r="D129" s="148" t="s">
        <v>164</v>
      </c>
      <c r="E129" s="149" t="s">
        <v>182</v>
      </c>
      <c r="F129" s="150" t="s">
        <v>183</v>
      </c>
      <c r="G129" s="151" t="s">
        <v>176</v>
      </c>
      <c r="H129" s="152">
        <v>6.9770000000000003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184</v>
      </c>
    </row>
    <row r="130" spans="1:65" s="2" customFormat="1" ht="24.2" customHeight="1">
      <c r="A130" s="29"/>
      <c r="B130" s="147"/>
      <c r="C130" s="148" t="s">
        <v>177</v>
      </c>
      <c r="D130" s="148" t="s">
        <v>164</v>
      </c>
      <c r="E130" s="149" t="s">
        <v>185</v>
      </c>
      <c r="F130" s="150" t="s">
        <v>186</v>
      </c>
      <c r="G130" s="151" t="s">
        <v>176</v>
      </c>
      <c r="H130" s="152">
        <v>9.8239999999999998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187</v>
      </c>
    </row>
    <row r="131" spans="1:65" s="2" customFormat="1" ht="37.9" customHeight="1">
      <c r="A131" s="29"/>
      <c r="B131" s="147"/>
      <c r="C131" s="148" t="s">
        <v>188</v>
      </c>
      <c r="D131" s="148" t="s">
        <v>164</v>
      </c>
      <c r="E131" s="149" t="s">
        <v>189</v>
      </c>
      <c r="F131" s="150" t="s">
        <v>190</v>
      </c>
      <c r="G131" s="151" t="s">
        <v>176</v>
      </c>
      <c r="H131" s="152">
        <v>235.77600000000001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191</v>
      </c>
    </row>
    <row r="132" spans="1:65" s="2" customFormat="1" ht="33" customHeight="1">
      <c r="A132" s="29"/>
      <c r="B132" s="147"/>
      <c r="C132" s="148" t="s">
        <v>180</v>
      </c>
      <c r="D132" s="148" t="s">
        <v>164</v>
      </c>
      <c r="E132" s="149" t="s">
        <v>192</v>
      </c>
      <c r="F132" s="150" t="s">
        <v>193</v>
      </c>
      <c r="G132" s="151" t="s">
        <v>176</v>
      </c>
      <c r="H132" s="152">
        <v>9.8239999999999998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194</v>
      </c>
    </row>
    <row r="133" spans="1:65" s="2" customFormat="1" ht="37.9" customHeight="1">
      <c r="A133" s="29"/>
      <c r="B133" s="147"/>
      <c r="C133" s="148" t="s">
        <v>195</v>
      </c>
      <c r="D133" s="148" t="s">
        <v>164</v>
      </c>
      <c r="E133" s="149" t="s">
        <v>196</v>
      </c>
      <c r="F133" s="150" t="s">
        <v>197</v>
      </c>
      <c r="G133" s="151" t="s">
        <v>176</v>
      </c>
      <c r="H133" s="152">
        <v>68.768000000000001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198</v>
      </c>
    </row>
    <row r="134" spans="1:65" s="2" customFormat="1" ht="16.5" customHeight="1">
      <c r="A134" s="29"/>
      <c r="B134" s="147"/>
      <c r="C134" s="148" t="s">
        <v>184</v>
      </c>
      <c r="D134" s="148" t="s">
        <v>164</v>
      </c>
      <c r="E134" s="149" t="s">
        <v>199</v>
      </c>
      <c r="F134" s="150" t="s">
        <v>200</v>
      </c>
      <c r="G134" s="151" t="s">
        <v>176</v>
      </c>
      <c r="H134" s="152">
        <v>9.8239999999999998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7</v>
      </c>
    </row>
    <row r="135" spans="1:65" s="2" customFormat="1" ht="24.2" customHeight="1">
      <c r="A135" s="29"/>
      <c r="B135" s="147"/>
      <c r="C135" s="148" t="s">
        <v>201</v>
      </c>
      <c r="D135" s="148" t="s">
        <v>164</v>
      </c>
      <c r="E135" s="149" t="s">
        <v>202</v>
      </c>
      <c r="F135" s="150" t="s">
        <v>203</v>
      </c>
      <c r="G135" s="151" t="s">
        <v>204</v>
      </c>
      <c r="H135" s="152">
        <v>14.736000000000001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205</v>
      </c>
    </row>
    <row r="136" spans="1:65" s="12" customFormat="1" ht="22.9" customHeight="1">
      <c r="B136" s="134"/>
      <c r="D136" s="135" t="s">
        <v>72</v>
      </c>
      <c r="E136" s="145" t="s">
        <v>169</v>
      </c>
      <c r="F136" s="145" t="s">
        <v>206</v>
      </c>
      <c r="I136" s="137"/>
      <c r="J136" s="146">
        <f>BK136</f>
        <v>0</v>
      </c>
      <c r="L136" s="134"/>
      <c r="M136" s="139"/>
      <c r="N136" s="140"/>
      <c r="O136" s="140"/>
      <c r="P136" s="141">
        <f>SUM(P137:P139)</f>
        <v>0</v>
      </c>
      <c r="Q136" s="140"/>
      <c r="R136" s="141">
        <f>SUM(R137:R139)</f>
        <v>0</v>
      </c>
      <c r="S136" s="140"/>
      <c r="T136" s="142">
        <f>SUM(T137:T139)</f>
        <v>0</v>
      </c>
      <c r="AR136" s="135" t="s">
        <v>81</v>
      </c>
      <c r="AT136" s="143" t="s">
        <v>72</v>
      </c>
      <c r="AU136" s="143" t="s">
        <v>81</v>
      </c>
      <c r="AY136" s="135" t="s">
        <v>162</v>
      </c>
      <c r="BK136" s="144">
        <f>SUM(BK137:BK139)</f>
        <v>0</v>
      </c>
    </row>
    <row r="137" spans="1:65" s="2" customFormat="1" ht="16.5" customHeight="1">
      <c r="A137" s="29"/>
      <c r="B137" s="147"/>
      <c r="C137" s="148" t="s">
        <v>187</v>
      </c>
      <c r="D137" s="148" t="s">
        <v>164</v>
      </c>
      <c r="E137" s="149" t="s">
        <v>219</v>
      </c>
      <c r="F137" s="150" t="s">
        <v>220</v>
      </c>
      <c r="G137" s="151" t="s">
        <v>176</v>
      </c>
      <c r="H137" s="152">
        <v>12.122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39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169</v>
      </c>
      <c r="BK137" s="161">
        <f>ROUND(I137*H137,3)</f>
        <v>0</v>
      </c>
      <c r="BL137" s="14" t="s">
        <v>168</v>
      </c>
      <c r="BM137" s="159" t="s">
        <v>209</v>
      </c>
    </row>
    <row r="138" spans="1:65" s="2" customFormat="1" ht="21.75" customHeight="1">
      <c r="A138" s="29"/>
      <c r="B138" s="147"/>
      <c r="C138" s="148" t="s">
        <v>210</v>
      </c>
      <c r="D138" s="148" t="s">
        <v>164</v>
      </c>
      <c r="E138" s="149" t="s">
        <v>222</v>
      </c>
      <c r="F138" s="150" t="s">
        <v>223</v>
      </c>
      <c r="G138" s="151" t="s">
        <v>167</v>
      </c>
      <c r="H138" s="152">
        <v>28.766999999999999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168</v>
      </c>
      <c r="BM138" s="159" t="s">
        <v>214</v>
      </c>
    </row>
    <row r="139" spans="1:65" s="2" customFormat="1" ht="21.75" customHeight="1">
      <c r="A139" s="29"/>
      <c r="B139" s="147"/>
      <c r="C139" s="148" t="s">
        <v>191</v>
      </c>
      <c r="D139" s="148" t="s">
        <v>164</v>
      </c>
      <c r="E139" s="149" t="s">
        <v>226</v>
      </c>
      <c r="F139" s="150" t="s">
        <v>227</v>
      </c>
      <c r="G139" s="151" t="s">
        <v>167</v>
      </c>
      <c r="H139" s="152">
        <v>28.766999999999999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39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169</v>
      </c>
      <c r="BK139" s="161">
        <f>ROUND(I139*H139,3)</f>
        <v>0</v>
      </c>
      <c r="BL139" s="14" t="s">
        <v>168</v>
      </c>
      <c r="BM139" s="159" t="s">
        <v>217</v>
      </c>
    </row>
    <row r="140" spans="1:65" s="12" customFormat="1" ht="22.9" customHeight="1">
      <c r="B140" s="134"/>
      <c r="D140" s="135" t="s">
        <v>72</v>
      </c>
      <c r="E140" s="145" t="s">
        <v>181</v>
      </c>
      <c r="F140" s="145" t="s">
        <v>244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SUM(P141:P142)</f>
        <v>0</v>
      </c>
      <c r="Q140" s="140"/>
      <c r="R140" s="141">
        <f>SUM(R141:R142)</f>
        <v>0</v>
      </c>
      <c r="S140" s="140"/>
      <c r="T140" s="142">
        <f>SUM(T141:T142)</f>
        <v>0</v>
      </c>
      <c r="AR140" s="135" t="s">
        <v>81</v>
      </c>
      <c r="AT140" s="143" t="s">
        <v>72</v>
      </c>
      <c r="AU140" s="143" t="s">
        <v>81</v>
      </c>
      <c r="AY140" s="135" t="s">
        <v>162</v>
      </c>
      <c r="BK140" s="144">
        <f>SUM(BK141:BK142)</f>
        <v>0</v>
      </c>
    </row>
    <row r="141" spans="1:65" s="2" customFormat="1" ht="33" customHeight="1">
      <c r="A141" s="29"/>
      <c r="B141" s="147"/>
      <c r="C141" s="148" t="s">
        <v>218</v>
      </c>
      <c r="D141" s="148" t="s">
        <v>164</v>
      </c>
      <c r="E141" s="149" t="s">
        <v>245</v>
      </c>
      <c r="F141" s="150" t="s">
        <v>246</v>
      </c>
      <c r="G141" s="151" t="s">
        <v>167</v>
      </c>
      <c r="H141" s="152">
        <v>79.09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221</v>
      </c>
    </row>
    <row r="142" spans="1:65" s="2" customFormat="1" ht="16.5" customHeight="1">
      <c r="A142" s="29"/>
      <c r="B142" s="147"/>
      <c r="C142" s="148" t="s">
        <v>194</v>
      </c>
      <c r="D142" s="148" t="s">
        <v>164</v>
      </c>
      <c r="E142" s="149" t="s">
        <v>249</v>
      </c>
      <c r="F142" s="150" t="s">
        <v>250</v>
      </c>
      <c r="G142" s="151" t="s">
        <v>167</v>
      </c>
      <c r="H142" s="152">
        <v>79.09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224</v>
      </c>
    </row>
    <row r="143" spans="1:65" s="12" customFormat="1" ht="22.9" customHeight="1">
      <c r="B143" s="134"/>
      <c r="D143" s="135" t="s">
        <v>72</v>
      </c>
      <c r="E143" s="145" t="s">
        <v>195</v>
      </c>
      <c r="F143" s="145" t="s">
        <v>252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SUM(P144:P150)</f>
        <v>0</v>
      </c>
      <c r="Q143" s="140"/>
      <c r="R143" s="141">
        <f>SUM(R144:R150)</f>
        <v>0</v>
      </c>
      <c r="S143" s="140"/>
      <c r="T143" s="142">
        <f>SUM(T144:T150)</f>
        <v>0</v>
      </c>
      <c r="AR143" s="135" t="s">
        <v>81</v>
      </c>
      <c r="AT143" s="143" t="s">
        <v>72</v>
      </c>
      <c r="AU143" s="143" t="s">
        <v>81</v>
      </c>
      <c r="AY143" s="135" t="s">
        <v>162</v>
      </c>
      <c r="BK143" s="144">
        <f>SUM(BK144:BK150)</f>
        <v>0</v>
      </c>
    </row>
    <row r="144" spans="1:65" s="2" customFormat="1" ht="33" customHeight="1">
      <c r="A144" s="29"/>
      <c r="B144" s="147"/>
      <c r="C144" s="148" t="s">
        <v>225</v>
      </c>
      <c r="D144" s="148" t="s">
        <v>164</v>
      </c>
      <c r="E144" s="149" t="s">
        <v>253</v>
      </c>
      <c r="F144" s="150" t="s">
        <v>254</v>
      </c>
      <c r="G144" s="151" t="s">
        <v>172</v>
      </c>
      <c r="H144" s="152">
        <v>41.095999999999997</v>
      </c>
      <c r="I144" s="153"/>
      <c r="J144" s="152">
        <f t="shared" ref="J144:J150" si="10">ROUND(I144*H144,3)</f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ref="P144:P150" si="11">O144*H144</f>
        <v>0</v>
      </c>
      <c r="Q144" s="157">
        <v>0</v>
      </c>
      <c r="R144" s="157">
        <f t="shared" ref="R144:R150" si="12">Q144*H144</f>
        <v>0</v>
      </c>
      <c r="S144" s="157">
        <v>0</v>
      </c>
      <c r="T144" s="158">
        <f t="shared" ref="T144:T150" si="1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ref="BE144:BE150" si="14">IF(N144="základná",J144,0)</f>
        <v>0</v>
      </c>
      <c r="BF144" s="160">
        <f t="shared" ref="BF144:BF150" si="15">IF(N144="znížená",J144,0)</f>
        <v>0</v>
      </c>
      <c r="BG144" s="160">
        <f t="shared" ref="BG144:BG150" si="16">IF(N144="zákl. prenesená",J144,0)</f>
        <v>0</v>
      </c>
      <c r="BH144" s="160">
        <f t="shared" ref="BH144:BH150" si="17">IF(N144="zníž. prenesená",J144,0)</f>
        <v>0</v>
      </c>
      <c r="BI144" s="160">
        <f t="shared" ref="BI144:BI150" si="18">IF(N144="nulová",J144,0)</f>
        <v>0</v>
      </c>
      <c r="BJ144" s="14" t="s">
        <v>169</v>
      </c>
      <c r="BK144" s="161">
        <f t="shared" ref="BK144:BK150" si="19">ROUND(I144*H144,3)</f>
        <v>0</v>
      </c>
      <c r="BL144" s="14" t="s">
        <v>168</v>
      </c>
      <c r="BM144" s="159" t="s">
        <v>228</v>
      </c>
    </row>
    <row r="145" spans="1:65" s="2" customFormat="1" ht="16.5" customHeight="1">
      <c r="A145" s="29"/>
      <c r="B145" s="147"/>
      <c r="C145" s="162" t="s">
        <v>198</v>
      </c>
      <c r="D145" s="162" t="s">
        <v>211</v>
      </c>
      <c r="E145" s="163" t="s">
        <v>257</v>
      </c>
      <c r="F145" s="164" t="s">
        <v>258</v>
      </c>
      <c r="G145" s="165" t="s">
        <v>172</v>
      </c>
      <c r="H145" s="166">
        <v>41.506999999999998</v>
      </c>
      <c r="I145" s="167"/>
      <c r="J145" s="166">
        <f t="shared" si="10"/>
        <v>0</v>
      </c>
      <c r="K145" s="168"/>
      <c r="L145" s="169"/>
      <c r="M145" s="170" t="s">
        <v>1</v>
      </c>
      <c r="N145" s="171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180</v>
      </c>
      <c r="AT145" s="159" t="s">
        <v>211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232</v>
      </c>
    </row>
    <row r="146" spans="1:65" s="2" customFormat="1" ht="21.75" customHeight="1">
      <c r="A146" s="29"/>
      <c r="B146" s="147"/>
      <c r="C146" s="148" t="s">
        <v>233</v>
      </c>
      <c r="D146" s="148" t="s">
        <v>164</v>
      </c>
      <c r="E146" s="149" t="s">
        <v>279</v>
      </c>
      <c r="F146" s="150" t="s">
        <v>280</v>
      </c>
      <c r="G146" s="151" t="s">
        <v>204</v>
      </c>
      <c r="H146" s="152">
        <v>24.853999999999999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39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168</v>
      </c>
      <c r="AT146" s="159" t="s">
        <v>164</v>
      </c>
      <c r="AU146" s="159" t="s">
        <v>169</v>
      </c>
      <c r="AY146" s="14" t="s">
        <v>162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169</v>
      </c>
      <c r="BK146" s="161">
        <f t="shared" si="19"/>
        <v>0</v>
      </c>
      <c r="BL146" s="14" t="s">
        <v>168</v>
      </c>
      <c r="BM146" s="159" t="s">
        <v>236</v>
      </c>
    </row>
    <row r="147" spans="1:65" s="2" customFormat="1" ht="24.2" customHeight="1">
      <c r="A147" s="29"/>
      <c r="B147" s="147"/>
      <c r="C147" s="148" t="s">
        <v>7</v>
      </c>
      <c r="D147" s="148" t="s">
        <v>164</v>
      </c>
      <c r="E147" s="149" t="s">
        <v>282</v>
      </c>
      <c r="F147" s="150" t="s">
        <v>283</v>
      </c>
      <c r="G147" s="151" t="s">
        <v>204</v>
      </c>
      <c r="H147" s="152">
        <v>223.68600000000001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39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169</v>
      </c>
      <c r="BK147" s="161">
        <f t="shared" si="19"/>
        <v>0</v>
      </c>
      <c r="BL147" s="14" t="s">
        <v>168</v>
      </c>
      <c r="BM147" s="159" t="s">
        <v>239</v>
      </c>
    </row>
    <row r="148" spans="1:65" s="2" customFormat="1" ht="24.2" customHeight="1">
      <c r="A148" s="29"/>
      <c r="B148" s="147"/>
      <c r="C148" s="148" t="s">
        <v>240</v>
      </c>
      <c r="D148" s="148" t="s">
        <v>164</v>
      </c>
      <c r="E148" s="149" t="s">
        <v>286</v>
      </c>
      <c r="F148" s="150" t="s">
        <v>287</v>
      </c>
      <c r="G148" s="151" t="s">
        <v>204</v>
      </c>
      <c r="H148" s="152">
        <v>24.853999999999999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39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169</v>
      </c>
      <c r="BK148" s="161">
        <f t="shared" si="19"/>
        <v>0</v>
      </c>
      <c r="BL148" s="14" t="s">
        <v>168</v>
      </c>
      <c r="BM148" s="159" t="s">
        <v>243</v>
      </c>
    </row>
    <row r="149" spans="1:65" s="2" customFormat="1" ht="24.2" customHeight="1">
      <c r="A149" s="29"/>
      <c r="B149" s="147"/>
      <c r="C149" s="148" t="s">
        <v>205</v>
      </c>
      <c r="D149" s="148" t="s">
        <v>164</v>
      </c>
      <c r="E149" s="149" t="s">
        <v>289</v>
      </c>
      <c r="F149" s="150" t="s">
        <v>290</v>
      </c>
      <c r="G149" s="151" t="s">
        <v>204</v>
      </c>
      <c r="H149" s="152">
        <v>1192.992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39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169</v>
      </c>
      <c r="BK149" s="161">
        <f t="shared" si="19"/>
        <v>0</v>
      </c>
      <c r="BL149" s="14" t="s">
        <v>168</v>
      </c>
      <c r="BM149" s="159" t="s">
        <v>247</v>
      </c>
    </row>
    <row r="150" spans="1:65" s="2" customFormat="1" ht="16.5" customHeight="1">
      <c r="A150" s="29"/>
      <c r="B150" s="147"/>
      <c r="C150" s="148" t="s">
        <v>248</v>
      </c>
      <c r="D150" s="148" t="s">
        <v>164</v>
      </c>
      <c r="E150" s="149" t="s">
        <v>293</v>
      </c>
      <c r="F150" s="150" t="s">
        <v>294</v>
      </c>
      <c r="G150" s="151" t="s">
        <v>204</v>
      </c>
      <c r="H150" s="152">
        <v>24.853999999999999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39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169</v>
      </c>
      <c r="BK150" s="161">
        <f t="shared" si="19"/>
        <v>0</v>
      </c>
      <c r="BL150" s="14" t="s">
        <v>168</v>
      </c>
      <c r="BM150" s="159" t="s">
        <v>251</v>
      </c>
    </row>
    <row r="151" spans="1:65" s="12" customFormat="1" ht="22.9" customHeight="1">
      <c r="B151" s="134"/>
      <c r="D151" s="135" t="s">
        <v>72</v>
      </c>
      <c r="E151" s="145" t="s">
        <v>296</v>
      </c>
      <c r="F151" s="145" t="s">
        <v>297</v>
      </c>
      <c r="I151" s="137"/>
      <c r="J151" s="146">
        <f>BK151</f>
        <v>0</v>
      </c>
      <c r="L151" s="134"/>
      <c r="M151" s="139"/>
      <c r="N151" s="140"/>
      <c r="O151" s="140"/>
      <c r="P151" s="141">
        <f>P152</f>
        <v>0</v>
      </c>
      <c r="Q151" s="140"/>
      <c r="R151" s="141">
        <f>R152</f>
        <v>0</v>
      </c>
      <c r="S151" s="140"/>
      <c r="T151" s="142">
        <f>T152</f>
        <v>0</v>
      </c>
      <c r="AR151" s="135" t="s">
        <v>81</v>
      </c>
      <c r="AT151" s="143" t="s">
        <v>72</v>
      </c>
      <c r="AU151" s="143" t="s">
        <v>81</v>
      </c>
      <c r="AY151" s="135" t="s">
        <v>162</v>
      </c>
      <c r="BK151" s="144">
        <f>BK152</f>
        <v>0</v>
      </c>
    </row>
    <row r="152" spans="1:65" s="2" customFormat="1" ht="16.5" customHeight="1">
      <c r="A152" s="29"/>
      <c r="B152" s="147"/>
      <c r="C152" s="148" t="s">
        <v>209</v>
      </c>
      <c r="D152" s="148" t="s">
        <v>164</v>
      </c>
      <c r="E152" s="149" t="s">
        <v>298</v>
      </c>
      <c r="F152" s="150" t="s">
        <v>299</v>
      </c>
      <c r="G152" s="151" t="s">
        <v>204</v>
      </c>
      <c r="H152" s="152">
        <v>73.150999999999996</v>
      </c>
      <c r="I152" s="153"/>
      <c r="J152" s="152">
        <f>ROUND(I152*H152,3)</f>
        <v>0</v>
      </c>
      <c r="K152" s="154"/>
      <c r="L152" s="30"/>
      <c r="M152" s="172" t="s">
        <v>1</v>
      </c>
      <c r="N152" s="173" t="s">
        <v>39</v>
      </c>
      <c r="O152" s="174"/>
      <c r="P152" s="175">
        <f>O152*H152</f>
        <v>0</v>
      </c>
      <c r="Q152" s="175">
        <v>0</v>
      </c>
      <c r="R152" s="175">
        <f>Q152*H152</f>
        <v>0</v>
      </c>
      <c r="S152" s="175">
        <v>0</v>
      </c>
      <c r="T152" s="176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168</v>
      </c>
      <c r="BM152" s="159" t="s">
        <v>255</v>
      </c>
    </row>
    <row r="153" spans="1:65" s="2" customFormat="1" ht="6.95" customHeight="1">
      <c r="A153" s="29"/>
      <c r="B153" s="47"/>
      <c r="C153" s="48"/>
      <c r="D153" s="48"/>
      <c r="E153" s="48"/>
      <c r="F153" s="48"/>
      <c r="G153" s="48"/>
      <c r="H153" s="48"/>
      <c r="I153" s="48"/>
      <c r="J153" s="48"/>
      <c r="K153" s="48"/>
      <c r="L153" s="30"/>
      <c r="M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</row>
  </sheetData>
  <autoFilter ref="C121:K152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15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88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316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ROUND(J123,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ROUND((SUM(BE123:BE156)),  2)</f>
        <v>0</v>
      </c>
      <c r="G33" s="100"/>
      <c r="H33" s="100"/>
      <c r="I33" s="101">
        <v>0.2</v>
      </c>
      <c r="J33" s="99">
        <f>ROUND(((SUM(BE123:BE156))*I33),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ROUND((SUM(BF123:BF156)),  2)</f>
        <v>0</v>
      </c>
      <c r="G34" s="100"/>
      <c r="H34" s="100"/>
      <c r="I34" s="101">
        <v>0.2</v>
      </c>
      <c r="J34" s="99">
        <f>ROUND(((SUM(BF123:BF156))*I34),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ROUND((SUM(BG123:BG156)),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ROUND((SUM(BH123:BH156)),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ROUND((SUM(BI123:BI156)),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003 - Chodník A4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J123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J124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J125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31" s="10" customFormat="1" ht="19.899999999999999" customHeight="1">
      <c r="B100" s="119"/>
      <c r="D100" s="120" t="s">
        <v>143</v>
      </c>
      <c r="E100" s="121"/>
      <c r="F100" s="121"/>
      <c r="G100" s="121"/>
      <c r="H100" s="121"/>
      <c r="I100" s="121"/>
      <c r="J100" s="122">
        <f>J141</f>
        <v>0</v>
      </c>
      <c r="L100" s="119"/>
    </row>
    <row r="101" spans="1:31" s="10" customFormat="1" ht="19.899999999999999" customHeight="1">
      <c r="B101" s="119"/>
      <c r="D101" s="120" t="s">
        <v>144</v>
      </c>
      <c r="E101" s="121"/>
      <c r="F101" s="121"/>
      <c r="G101" s="121"/>
      <c r="H101" s="121"/>
      <c r="I101" s="121"/>
      <c r="J101" s="122">
        <f>J144</f>
        <v>0</v>
      </c>
      <c r="L101" s="119"/>
    </row>
    <row r="102" spans="1:31" s="10" customFormat="1" ht="19.899999999999999" customHeight="1">
      <c r="B102" s="119"/>
      <c r="D102" s="120" t="s">
        <v>145</v>
      </c>
      <c r="E102" s="121"/>
      <c r="F102" s="121"/>
      <c r="G102" s="121"/>
      <c r="H102" s="121"/>
      <c r="I102" s="121"/>
      <c r="J102" s="122">
        <f>J154</f>
        <v>0</v>
      </c>
      <c r="L102" s="119"/>
    </row>
    <row r="103" spans="1:31" s="9" customFormat="1" ht="24.95" customHeight="1">
      <c r="B103" s="115"/>
      <c r="D103" s="116" t="s">
        <v>146</v>
      </c>
      <c r="E103" s="117"/>
      <c r="F103" s="117"/>
      <c r="G103" s="117"/>
      <c r="H103" s="117"/>
      <c r="I103" s="117"/>
      <c r="J103" s="118">
        <f>J156</f>
        <v>0</v>
      </c>
      <c r="L103" s="115"/>
    </row>
    <row r="104" spans="1:31" s="2" customFormat="1" ht="21.75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5" customHeight="1">
      <c r="A105" s="29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9" spans="1:31" s="2" customFormat="1" ht="6.95" customHeight="1">
      <c r="A109" s="29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4.95" customHeight="1">
      <c r="A110" s="29"/>
      <c r="B110" s="30"/>
      <c r="C110" s="18" t="s">
        <v>148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12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23" t="str">
        <f>E7</f>
        <v>REVITALIZÁCIA ÚZEMIA HRADNÉHO KOPCA V NITRE</v>
      </c>
      <c r="F113" s="224"/>
      <c r="G113" s="224"/>
      <c r="H113" s="224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132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185" t="str">
        <f>E9</f>
        <v>003 - Chodník A4</v>
      </c>
      <c r="F115" s="225"/>
      <c r="G115" s="225"/>
      <c r="H115" s="225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2" customHeight="1">
      <c r="A117" s="29"/>
      <c r="B117" s="30"/>
      <c r="C117" s="24" t="s">
        <v>16</v>
      </c>
      <c r="D117" s="29"/>
      <c r="E117" s="29"/>
      <c r="F117" s="22" t="str">
        <f>F12</f>
        <v xml:space="preserve"> </v>
      </c>
      <c r="G117" s="29"/>
      <c r="H117" s="29"/>
      <c r="I117" s="24" t="s">
        <v>18</v>
      </c>
      <c r="J117" s="55" t="str">
        <f>IF(J12="","",J12)</f>
        <v>18. 10. 2021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25.7" customHeight="1">
      <c r="A119" s="29"/>
      <c r="B119" s="30"/>
      <c r="C119" s="24" t="s">
        <v>20</v>
      </c>
      <c r="D119" s="29"/>
      <c r="E119" s="29"/>
      <c r="F119" s="22" t="str">
        <f>E15</f>
        <v>Mesto Nitra</v>
      </c>
      <c r="G119" s="29"/>
      <c r="H119" s="29"/>
      <c r="I119" s="24" t="s">
        <v>26</v>
      </c>
      <c r="J119" s="27" t="str">
        <f>E21</f>
        <v>Ing. arch. Martin Dulík AA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5.2" customHeight="1">
      <c r="A120" s="29"/>
      <c r="B120" s="30"/>
      <c r="C120" s="24" t="s">
        <v>24</v>
      </c>
      <c r="D120" s="29"/>
      <c r="E120" s="29"/>
      <c r="F120" s="22" t="str">
        <f>IF(E18="","",E18)</f>
        <v>Vyplň údaj</v>
      </c>
      <c r="G120" s="29"/>
      <c r="H120" s="29"/>
      <c r="I120" s="24" t="s">
        <v>30</v>
      </c>
      <c r="J120" s="27" t="str">
        <f>E24</f>
        <v>Ing. arch. Martin Dulík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0.3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11" customFormat="1" ht="29.25" customHeight="1">
      <c r="A122" s="123"/>
      <c r="B122" s="124"/>
      <c r="C122" s="125" t="s">
        <v>149</v>
      </c>
      <c r="D122" s="126" t="s">
        <v>58</v>
      </c>
      <c r="E122" s="126" t="s">
        <v>54</v>
      </c>
      <c r="F122" s="126" t="s">
        <v>55</v>
      </c>
      <c r="G122" s="126" t="s">
        <v>150</v>
      </c>
      <c r="H122" s="126" t="s">
        <v>151</v>
      </c>
      <c r="I122" s="126" t="s">
        <v>152</v>
      </c>
      <c r="J122" s="127" t="s">
        <v>136</v>
      </c>
      <c r="K122" s="128" t="s">
        <v>153</v>
      </c>
      <c r="L122" s="129"/>
      <c r="M122" s="62" t="s">
        <v>1</v>
      </c>
      <c r="N122" s="63" t="s">
        <v>37</v>
      </c>
      <c r="O122" s="63" t="s">
        <v>154</v>
      </c>
      <c r="P122" s="63" t="s">
        <v>155</v>
      </c>
      <c r="Q122" s="63" t="s">
        <v>156</v>
      </c>
      <c r="R122" s="63" t="s">
        <v>157</v>
      </c>
      <c r="S122" s="63" t="s">
        <v>158</v>
      </c>
      <c r="T122" s="64" t="s">
        <v>159</v>
      </c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</row>
    <row r="123" spans="1:65" s="2" customFormat="1" ht="22.9" customHeight="1">
      <c r="A123" s="29"/>
      <c r="B123" s="30"/>
      <c r="C123" s="69" t="s">
        <v>137</v>
      </c>
      <c r="D123" s="29"/>
      <c r="E123" s="29"/>
      <c r="F123" s="29"/>
      <c r="G123" s="29"/>
      <c r="H123" s="29"/>
      <c r="I123" s="29"/>
      <c r="J123" s="130">
        <f>BK123</f>
        <v>0</v>
      </c>
      <c r="K123" s="29"/>
      <c r="L123" s="30"/>
      <c r="M123" s="65"/>
      <c r="N123" s="56"/>
      <c r="O123" s="66"/>
      <c r="P123" s="131">
        <f>P124+P156</f>
        <v>0</v>
      </c>
      <c r="Q123" s="66"/>
      <c r="R123" s="131">
        <f>R124+R156</f>
        <v>0</v>
      </c>
      <c r="S123" s="66"/>
      <c r="T123" s="132">
        <f>T124+T156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T123" s="14" t="s">
        <v>72</v>
      </c>
      <c r="AU123" s="14" t="s">
        <v>138</v>
      </c>
      <c r="BK123" s="133">
        <f>BK124+BK156</f>
        <v>0</v>
      </c>
    </row>
    <row r="124" spans="1:65" s="12" customFormat="1" ht="25.9" customHeight="1">
      <c r="B124" s="134"/>
      <c r="D124" s="135" t="s">
        <v>72</v>
      </c>
      <c r="E124" s="136" t="s">
        <v>160</v>
      </c>
      <c r="F124" s="136" t="s">
        <v>161</v>
      </c>
      <c r="I124" s="137"/>
      <c r="J124" s="138">
        <f>BK124</f>
        <v>0</v>
      </c>
      <c r="L124" s="134"/>
      <c r="M124" s="139"/>
      <c r="N124" s="140"/>
      <c r="O124" s="140"/>
      <c r="P124" s="141">
        <f>P125+P137+P141+P144+P154</f>
        <v>0</v>
      </c>
      <c r="Q124" s="140"/>
      <c r="R124" s="141">
        <f>R125+R137+R141+R144+R154</f>
        <v>0</v>
      </c>
      <c r="S124" s="140"/>
      <c r="T124" s="142">
        <f>T125+T137+T141+T144+T154</f>
        <v>0</v>
      </c>
      <c r="AR124" s="135" t="s">
        <v>81</v>
      </c>
      <c r="AT124" s="143" t="s">
        <v>72</v>
      </c>
      <c r="AU124" s="143" t="s">
        <v>73</v>
      </c>
      <c r="AY124" s="135" t="s">
        <v>162</v>
      </c>
      <c r="BK124" s="144">
        <f>BK125+BK137+BK141+BK144+BK154</f>
        <v>0</v>
      </c>
    </row>
    <row r="125" spans="1:65" s="12" customFormat="1" ht="22.9" customHeight="1">
      <c r="B125" s="134"/>
      <c r="D125" s="135" t="s">
        <v>72</v>
      </c>
      <c r="E125" s="145" t="s">
        <v>81</v>
      </c>
      <c r="F125" s="145" t="s">
        <v>163</v>
      </c>
      <c r="I125" s="137"/>
      <c r="J125" s="146">
        <f>BK125</f>
        <v>0</v>
      </c>
      <c r="L125" s="134"/>
      <c r="M125" s="139"/>
      <c r="N125" s="140"/>
      <c r="O125" s="140"/>
      <c r="P125" s="141">
        <f>SUM(P126:P136)</f>
        <v>0</v>
      </c>
      <c r="Q125" s="140"/>
      <c r="R125" s="141">
        <f>SUM(R126:R136)</f>
        <v>0</v>
      </c>
      <c r="S125" s="140"/>
      <c r="T125" s="142">
        <f>SUM(T126:T136)</f>
        <v>0</v>
      </c>
      <c r="AR125" s="135" t="s">
        <v>81</v>
      </c>
      <c r="AT125" s="143" t="s">
        <v>72</v>
      </c>
      <c r="AU125" s="143" t="s">
        <v>81</v>
      </c>
      <c r="AY125" s="135" t="s">
        <v>162</v>
      </c>
      <c r="BK125" s="144">
        <f>SUM(BK126:BK136)</f>
        <v>0</v>
      </c>
    </row>
    <row r="126" spans="1:65" s="2" customFormat="1" ht="33" customHeight="1">
      <c r="A126" s="29"/>
      <c r="B126" s="147"/>
      <c r="C126" s="148" t="s">
        <v>81</v>
      </c>
      <c r="D126" s="148" t="s">
        <v>164</v>
      </c>
      <c r="E126" s="149" t="s">
        <v>165</v>
      </c>
      <c r="F126" s="150" t="s">
        <v>166</v>
      </c>
      <c r="G126" s="151" t="s">
        <v>167</v>
      </c>
      <c r="H126" s="152">
        <v>164.21</v>
      </c>
      <c r="I126" s="153"/>
      <c r="J126" s="152">
        <f t="shared" ref="J126:J136" si="0">ROUND(I126*H126,3)</f>
        <v>0</v>
      </c>
      <c r="K126" s="154"/>
      <c r="L126" s="30"/>
      <c r="M126" s="155" t="s">
        <v>1</v>
      </c>
      <c r="N126" s="156" t="s">
        <v>39</v>
      </c>
      <c r="O126" s="58"/>
      <c r="P126" s="157">
        <f t="shared" ref="P126:P136" si="1">O126*H126</f>
        <v>0</v>
      </c>
      <c r="Q126" s="157">
        <v>0</v>
      </c>
      <c r="R126" s="157">
        <f t="shared" ref="R126:R136" si="2">Q126*H126</f>
        <v>0</v>
      </c>
      <c r="S126" s="157">
        <v>0</v>
      </c>
      <c r="T126" s="158">
        <f t="shared" ref="T126:T136" si="3"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168</v>
      </c>
      <c r="AT126" s="159" t="s">
        <v>164</v>
      </c>
      <c r="AU126" s="159" t="s">
        <v>169</v>
      </c>
      <c r="AY126" s="14" t="s">
        <v>162</v>
      </c>
      <c r="BE126" s="160">
        <f t="shared" ref="BE126:BE136" si="4">IF(N126="základná",J126,0)</f>
        <v>0</v>
      </c>
      <c r="BF126" s="160">
        <f t="shared" ref="BF126:BF136" si="5">IF(N126="znížená",J126,0)</f>
        <v>0</v>
      </c>
      <c r="BG126" s="160">
        <f t="shared" ref="BG126:BG136" si="6">IF(N126="zákl. prenesená",J126,0)</f>
        <v>0</v>
      </c>
      <c r="BH126" s="160">
        <f t="shared" ref="BH126:BH136" si="7">IF(N126="zníž. prenesená",J126,0)</f>
        <v>0</v>
      </c>
      <c r="BI126" s="160">
        <f t="shared" ref="BI126:BI136" si="8">IF(N126="nulová",J126,0)</f>
        <v>0</v>
      </c>
      <c r="BJ126" s="14" t="s">
        <v>169</v>
      </c>
      <c r="BK126" s="161">
        <f t="shared" ref="BK126:BK136" si="9">ROUND(I126*H126,3)</f>
        <v>0</v>
      </c>
      <c r="BL126" s="14" t="s">
        <v>168</v>
      </c>
      <c r="BM126" s="159" t="s">
        <v>169</v>
      </c>
    </row>
    <row r="127" spans="1:65" s="2" customFormat="1" ht="33" customHeight="1">
      <c r="A127" s="29"/>
      <c r="B127" s="147"/>
      <c r="C127" s="148" t="s">
        <v>169</v>
      </c>
      <c r="D127" s="148" t="s">
        <v>164</v>
      </c>
      <c r="E127" s="149" t="s">
        <v>170</v>
      </c>
      <c r="F127" s="150" t="s">
        <v>171</v>
      </c>
      <c r="G127" s="151" t="s">
        <v>172</v>
      </c>
      <c r="H127" s="152">
        <v>61.374000000000002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39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168</v>
      </c>
      <c r="AT127" s="159" t="s">
        <v>164</v>
      </c>
      <c r="AU127" s="159" t="s">
        <v>169</v>
      </c>
      <c r="AY127" s="14" t="s">
        <v>162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169</v>
      </c>
      <c r="BK127" s="161">
        <f t="shared" si="9"/>
        <v>0</v>
      </c>
      <c r="BL127" s="14" t="s">
        <v>168</v>
      </c>
      <c r="BM127" s="159" t="s">
        <v>168</v>
      </c>
    </row>
    <row r="128" spans="1:65" s="2" customFormat="1" ht="24.2" customHeight="1">
      <c r="A128" s="29"/>
      <c r="B128" s="147"/>
      <c r="C128" s="148" t="s">
        <v>173</v>
      </c>
      <c r="D128" s="148" t="s">
        <v>164</v>
      </c>
      <c r="E128" s="149" t="s">
        <v>174</v>
      </c>
      <c r="F128" s="150" t="s">
        <v>175</v>
      </c>
      <c r="G128" s="151" t="s">
        <v>176</v>
      </c>
      <c r="H128" s="152">
        <v>3.0379999999999998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169</v>
      </c>
      <c r="BK128" s="161">
        <f t="shared" si="9"/>
        <v>0</v>
      </c>
      <c r="BL128" s="14" t="s">
        <v>168</v>
      </c>
      <c r="BM128" s="159" t="s">
        <v>177</v>
      </c>
    </row>
    <row r="129" spans="1:65" s="2" customFormat="1" ht="24.2" customHeight="1">
      <c r="A129" s="29"/>
      <c r="B129" s="147"/>
      <c r="C129" s="148" t="s">
        <v>168</v>
      </c>
      <c r="D129" s="148" t="s">
        <v>164</v>
      </c>
      <c r="E129" s="149" t="s">
        <v>178</v>
      </c>
      <c r="F129" s="150" t="s">
        <v>179</v>
      </c>
      <c r="G129" s="151" t="s">
        <v>176</v>
      </c>
      <c r="H129" s="152">
        <v>24.632000000000001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180</v>
      </c>
    </row>
    <row r="130" spans="1:65" s="2" customFormat="1" ht="24.2" customHeight="1">
      <c r="A130" s="29"/>
      <c r="B130" s="147"/>
      <c r="C130" s="148" t="s">
        <v>181</v>
      </c>
      <c r="D130" s="148" t="s">
        <v>164</v>
      </c>
      <c r="E130" s="149" t="s">
        <v>182</v>
      </c>
      <c r="F130" s="150" t="s">
        <v>183</v>
      </c>
      <c r="G130" s="151" t="s">
        <v>176</v>
      </c>
      <c r="H130" s="152">
        <v>17.492000000000001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184</v>
      </c>
    </row>
    <row r="131" spans="1:65" s="2" customFormat="1" ht="24.2" customHeight="1">
      <c r="A131" s="29"/>
      <c r="B131" s="147"/>
      <c r="C131" s="148" t="s">
        <v>177</v>
      </c>
      <c r="D131" s="148" t="s">
        <v>164</v>
      </c>
      <c r="E131" s="149" t="s">
        <v>185</v>
      </c>
      <c r="F131" s="150" t="s">
        <v>186</v>
      </c>
      <c r="G131" s="151" t="s">
        <v>176</v>
      </c>
      <c r="H131" s="152">
        <v>42.124000000000002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187</v>
      </c>
    </row>
    <row r="132" spans="1:65" s="2" customFormat="1" ht="37.9" customHeight="1">
      <c r="A132" s="29"/>
      <c r="B132" s="147"/>
      <c r="C132" s="148" t="s">
        <v>188</v>
      </c>
      <c r="D132" s="148" t="s">
        <v>164</v>
      </c>
      <c r="E132" s="149" t="s">
        <v>189</v>
      </c>
      <c r="F132" s="150" t="s">
        <v>190</v>
      </c>
      <c r="G132" s="151" t="s">
        <v>176</v>
      </c>
      <c r="H132" s="152">
        <v>1010.976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191</v>
      </c>
    </row>
    <row r="133" spans="1:65" s="2" customFormat="1" ht="33" customHeight="1">
      <c r="A133" s="29"/>
      <c r="B133" s="147"/>
      <c r="C133" s="148" t="s">
        <v>180</v>
      </c>
      <c r="D133" s="148" t="s">
        <v>164</v>
      </c>
      <c r="E133" s="149" t="s">
        <v>192</v>
      </c>
      <c r="F133" s="150" t="s">
        <v>193</v>
      </c>
      <c r="G133" s="151" t="s">
        <v>176</v>
      </c>
      <c r="H133" s="152">
        <v>42.124000000000002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194</v>
      </c>
    </row>
    <row r="134" spans="1:65" s="2" customFormat="1" ht="37.9" customHeight="1">
      <c r="A134" s="29"/>
      <c r="B134" s="147"/>
      <c r="C134" s="148" t="s">
        <v>195</v>
      </c>
      <c r="D134" s="148" t="s">
        <v>164</v>
      </c>
      <c r="E134" s="149" t="s">
        <v>196</v>
      </c>
      <c r="F134" s="150" t="s">
        <v>197</v>
      </c>
      <c r="G134" s="151" t="s">
        <v>176</v>
      </c>
      <c r="H134" s="152">
        <v>294.86799999999999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198</v>
      </c>
    </row>
    <row r="135" spans="1:65" s="2" customFormat="1" ht="16.5" customHeight="1">
      <c r="A135" s="29"/>
      <c r="B135" s="147"/>
      <c r="C135" s="148" t="s">
        <v>184</v>
      </c>
      <c r="D135" s="148" t="s">
        <v>164</v>
      </c>
      <c r="E135" s="149" t="s">
        <v>199</v>
      </c>
      <c r="F135" s="150" t="s">
        <v>200</v>
      </c>
      <c r="G135" s="151" t="s">
        <v>176</v>
      </c>
      <c r="H135" s="152">
        <v>42.124000000000002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7</v>
      </c>
    </row>
    <row r="136" spans="1:65" s="2" customFormat="1" ht="24.2" customHeight="1">
      <c r="A136" s="29"/>
      <c r="B136" s="147"/>
      <c r="C136" s="148" t="s">
        <v>201</v>
      </c>
      <c r="D136" s="148" t="s">
        <v>164</v>
      </c>
      <c r="E136" s="149" t="s">
        <v>202</v>
      </c>
      <c r="F136" s="150" t="s">
        <v>203</v>
      </c>
      <c r="G136" s="151" t="s">
        <v>204</v>
      </c>
      <c r="H136" s="152">
        <v>63.186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205</v>
      </c>
    </row>
    <row r="137" spans="1:65" s="12" customFormat="1" ht="22.9" customHeight="1">
      <c r="B137" s="134"/>
      <c r="D137" s="135" t="s">
        <v>72</v>
      </c>
      <c r="E137" s="145" t="s">
        <v>169</v>
      </c>
      <c r="F137" s="145" t="s">
        <v>206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SUM(P138:P140)</f>
        <v>0</v>
      </c>
      <c r="Q137" s="140"/>
      <c r="R137" s="141">
        <f>SUM(R138:R140)</f>
        <v>0</v>
      </c>
      <c r="S137" s="140"/>
      <c r="T137" s="142">
        <f>SUM(T138:T140)</f>
        <v>0</v>
      </c>
      <c r="AR137" s="135" t="s">
        <v>81</v>
      </c>
      <c r="AT137" s="143" t="s">
        <v>72</v>
      </c>
      <c r="AU137" s="143" t="s">
        <v>81</v>
      </c>
      <c r="AY137" s="135" t="s">
        <v>162</v>
      </c>
      <c r="BK137" s="144">
        <f>SUM(BK138:BK140)</f>
        <v>0</v>
      </c>
    </row>
    <row r="138" spans="1:65" s="2" customFormat="1" ht="16.5" customHeight="1">
      <c r="A138" s="29"/>
      <c r="B138" s="147"/>
      <c r="C138" s="148" t="s">
        <v>187</v>
      </c>
      <c r="D138" s="148" t="s">
        <v>164</v>
      </c>
      <c r="E138" s="149" t="s">
        <v>219</v>
      </c>
      <c r="F138" s="150" t="s">
        <v>220</v>
      </c>
      <c r="G138" s="151" t="s">
        <v>176</v>
      </c>
      <c r="H138" s="152">
        <v>18.103999999999999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168</v>
      </c>
      <c r="BM138" s="159" t="s">
        <v>209</v>
      </c>
    </row>
    <row r="139" spans="1:65" s="2" customFormat="1" ht="21.75" customHeight="1">
      <c r="A139" s="29"/>
      <c r="B139" s="147"/>
      <c r="C139" s="148" t="s">
        <v>210</v>
      </c>
      <c r="D139" s="148" t="s">
        <v>164</v>
      </c>
      <c r="E139" s="149" t="s">
        <v>222</v>
      </c>
      <c r="F139" s="150" t="s">
        <v>223</v>
      </c>
      <c r="G139" s="151" t="s">
        <v>167</v>
      </c>
      <c r="H139" s="152">
        <v>42.962000000000003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39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169</v>
      </c>
      <c r="BK139" s="161">
        <f>ROUND(I139*H139,3)</f>
        <v>0</v>
      </c>
      <c r="BL139" s="14" t="s">
        <v>168</v>
      </c>
      <c r="BM139" s="159" t="s">
        <v>214</v>
      </c>
    </row>
    <row r="140" spans="1:65" s="2" customFormat="1" ht="21.75" customHeight="1">
      <c r="A140" s="29"/>
      <c r="B140" s="147"/>
      <c r="C140" s="148" t="s">
        <v>191</v>
      </c>
      <c r="D140" s="148" t="s">
        <v>164</v>
      </c>
      <c r="E140" s="149" t="s">
        <v>226</v>
      </c>
      <c r="F140" s="150" t="s">
        <v>227</v>
      </c>
      <c r="G140" s="151" t="s">
        <v>167</v>
      </c>
      <c r="H140" s="152">
        <v>42.962000000000003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169</v>
      </c>
      <c r="BK140" s="161">
        <f>ROUND(I140*H140,3)</f>
        <v>0</v>
      </c>
      <c r="BL140" s="14" t="s">
        <v>168</v>
      </c>
      <c r="BM140" s="159" t="s">
        <v>217</v>
      </c>
    </row>
    <row r="141" spans="1:65" s="12" customFormat="1" ht="22.9" customHeight="1">
      <c r="B141" s="134"/>
      <c r="D141" s="135" t="s">
        <v>72</v>
      </c>
      <c r="E141" s="145" t="s">
        <v>181</v>
      </c>
      <c r="F141" s="145" t="s">
        <v>244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SUM(P142:P143)</f>
        <v>0</v>
      </c>
      <c r="Q141" s="140"/>
      <c r="R141" s="141">
        <f>SUM(R142:R143)</f>
        <v>0</v>
      </c>
      <c r="S141" s="140"/>
      <c r="T141" s="142">
        <f>SUM(T142:T143)</f>
        <v>0</v>
      </c>
      <c r="AR141" s="135" t="s">
        <v>81</v>
      </c>
      <c r="AT141" s="143" t="s">
        <v>72</v>
      </c>
      <c r="AU141" s="143" t="s">
        <v>81</v>
      </c>
      <c r="AY141" s="135" t="s">
        <v>162</v>
      </c>
      <c r="BK141" s="144">
        <f>SUM(BK142:BK143)</f>
        <v>0</v>
      </c>
    </row>
    <row r="142" spans="1:65" s="2" customFormat="1" ht="33" customHeight="1">
      <c r="A142" s="29"/>
      <c r="B142" s="147"/>
      <c r="C142" s="148" t="s">
        <v>218</v>
      </c>
      <c r="D142" s="148" t="s">
        <v>164</v>
      </c>
      <c r="E142" s="149" t="s">
        <v>245</v>
      </c>
      <c r="F142" s="150" t="s">
        <v>246</v>
      </c>
      <c r="G142" s="151" t="s">
        <v>167</v>
      </c>
      <c r="H142" s="152">
        <v>164.21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221</v>
      </c>
    </row>
    <row r="143" spans="1:65" s="2" customFormat="1" ht="16.5" customHeight="1">
      <c r="A143" s="29"/>
      <c r="B143" s="147"/>
      <c r="C143" s="148" t="s">
        <v>194</v>
      </c>
      <c r="D143" s="148" t="s">
        <v>164</v>
      </c>
      <c r="E143" s="149" t="s">
        <v>249</v>
      </c>
      <c r="F143" s="150" t="s">
        <v>250</v>
      </c>
      <c r="G143" s="151" t="s">
        <v>167</v>
      </c>
      <c r="H143" s="152">
        <v>164.21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39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169</v>
      </c>
      <c r="BK143" s="161">
        <f>ROUND(I143*H143,3)</f>
        <v>0</v>
      </c>
      <c r="BL143" s="14" t="s">
        <v>168</v>
      </c>
      <c r="BM143" s="159" t="s">
        <v>224</v>
      </c>
    </row>
    <row r="144" spans="1:65" s="12" customFormat="1" ht="22.9" customHeight="1">
      <c r="B144" s="134"/>
      <c r="D144" s="135" t="s">
        <v>72</v>
      </c>
      <c r="E144" s="145" t="s">
        <v>195</v>
      </c>
      <c r="F144" s="145" t="s">
        <v>252</v>
      </c>
      <c r="I144" s="137"/>
      <c r="J144" s="146">
        <f>BK144</f>
        <v>0</v>
      </c>
      <c r="L144" s="134"/>
      <c r="M144" s="139"/>
      <c r="N144" s="140"/>
      <c r="O144" s="140"/>
      <c r="P144" s="141">
        <f>SUM(P145:P153)</f>
        <v>0</v>
      </c>
      <c r="Q144" s="140"/>
      <c r="R144" s="141">
        <f>SUM(R145:R153)</f>
        <v>0</v>
      </c>
      <c r="S144" s="140"/>
      <c r="T144" s="142">
        <f>SUM(T145:T153)</f>
        <v>0</v>
      </c>
      <c r="AR144" s="135" t="s">
        <v>81</v>
      </c>
      <c r="AT144" s="143" t="s">
        <v>72</v>
      </c>
      <c r="AU144" s="143" t="s">
        <v>81</v>
      </c>
      <c r="AY144" s="135" t="s">
        <v>162</v>
      </c>
      <c r="BK144" s="144">
        <f>SUM(BK145:BK153)</f>
        <v>0</v>
      </c>
    </row>
    <row r="145" spans="1:65" s="2" customFormat="1" ht="33" customHeight="1">
      <c r="A145" s="29"/>
      <c r="B145" s="147"/>
      <c r="C145" s="148" t="s">
        <v>225</v>
      </c>
      <c r="D145" s="148" t="s">
        <v>164</v>
      </c>
      <c r="E145" s="149" t="s">
        <v>253</v>
      </c>
      <c r="F145" s="150" t="s">
        <v>254</v>
      </c>
      <c r="G145" s="151" t="s">
        <v>172</v>
      </c>
      <c r="H145" s="152">
        <v>61.374000000000002</v>
      </c>
      <c r="I145" s="153"/>
      <c r="J145" s="152">
        <f t="shared" ref="J145:J153" si="10">ROUND(I145*H145,3)</f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ref="P145:P153" si="11">O145*H145</f>
        <v>0</v>
      </c>
      <c r="Q145" s="157">
        <v>0</v>
      </c>
      <c r="R145" s="157">
        <f t="shared" ref="R145:R153" si="12">Q145*H145</f>
        <v>0</v>
      </c>
      <c r="S145" s="157">
        <v>0</v>
      </c>
      <c r="T145" s="158">
        <f t="shared" ref="T145:T153" si="13"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ref="BE145:BE153" si="14">IF(N145="základná",J145,0)</f>
        <v>0</v>
      </c>
      <c r="BF145" s="160">
        <f t="shared" ref="BF145:BF153" si="15">IF(N145="znížená",J145,0)</f>
        <v>0</v>
      </c>
      <c r="BG145" s="160">
        <f t="shared" ref="BG145:BG153" si="16">IF(N145="zákl. prenesená",J145,0)</f>
        <v>0</v>
      </c>
      <c r="BH145" s="160">
        <f t="shared" ref="BH145:BH153" si="17">IF(N145="zníž. prenesená",J145,0)</f>
        <v>0</v>
      </c>
      <c r="BI145" s="160">
        <f t="shared" ref="BI145:BI153" si="18">IF(N145="nulová",J145,0)</f>
        <v>0</v>
      </c>
      <c r="BJ145" s="14" t="s">
        <v>169</v>
      </c>
      <c r="BK145" s="161">
        <f t="shared" ref="BK145:BK153" si="19">ROUND(I145*H145,3)</f>
        <v>0</v>
      </c>
      <c r="BL145" s="14" t="s">
        <v>168</v>
      </c>
      <c r="BM145" s="159" t="s">
        <v>228</v>
      </c>
    </row>
    <row r="146" spans="1:65" s="2" customFormat="1" ht="16.5" customHeight="1">
      <c r="A146" s="29"/>
      <c r="B146" s="147"/>
      <c r="C146" s="162" t="s">
        <v>198</v>
      </c>
      <c r="D146" s="162" t="s">
        <v>211</v>
      </c>
      <c r="E146" s="163" t="s">
        <v>257</v>
      </c>
      <c r="F146" s="164" t="s">
        <v>258</v>
      </c>
      <c r="G146" s="165" t="s">
        <v>172</v>
      </c>
      <c r="H146" s="166">
        <v>61.988</v>
      </c>
      <c r="I146" s="167"/>
      <c r="J146" s="166">
        <f t="shared" si="10"/>
        <v>0</v>
      </c>
      <c r="K146" s="168"/>
      <c r="L146" s="169"/>
      <c r="M146" s="170" t="s">
        <v>1</v>
      </c>
      <c r="N146" s="171" t="s">
        <v>39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180</v>
      </c>
      <c r="AT146" s="159" t="s">
        <v>211</v>
      </c>
      <c r="AU146" s="159" t="s">
        <v>169</v>
      </c>
      <c r="AY146" s="14" t="s">
        <v>162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169</v>
      </c>
      <c r="BK146" s="161">
        <f t="shared" si="19"/>
        <v>0</v>
      </c>
      <c r="BL146" s="14" t="s">
        <v>168</v>
      </c>
      <c r="BM146" s="159" t="s">
        <v>232</v>
      </c>
    </row>
    <row r="147" spans="1:65" s="2" customFormat="1" ht="16.5" customHeight="1">
      <c r="A147" s="29"/>
      <c r="B147" s="147"/>
      <c r="C147" s="148" t="s">
        <v>233</v>
      </c>
      <c r="D147" s="148" t="s">
        <v>164</v>
      </c>
      <c r="E147" s="149" t="s">
        <v>267</v>
      </c>
      <c r="F147" s="150" t="s">
        <v>268</v>
      </c>
      <c r="G147" s="151" t="s">
        <v>172</v>
      </c>
      <c r="H147" s="152">
        <v>9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39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169</v>
      </c>
      <c r="BK147" s="161">
        <f t="shared" si="19"/>
        <v>0</v>
      </c>
      <c r="BL147" s="14" t="s">
        <v>168</v>
      </c>
      <c r="BM147" s="159" t="s">
        <v>236</v>
      </c>
    </row>
    <row r="148" spans="1:65" s="2" customFormat="1" ht="24.2" customHeight="1">
      <c r="A148" s="29"/>
      <c r="B148" s="147"/>
      <c r="C148" s="162" t="s">
        <v>7</v>
      </c>
      <c r="D148" s="162" t="s">
        <v>211</v>
      </c>
      <c r="E148" s="163" t="s">
        <v>271</v>
      </c>
      <c r="F148" s="164" t="s">
        <v>272</v>
      </c>
      <c r="G148" s="165" t="s">
        <v>273</v>
      </c>
      <c r="H148" s="166">
        <v>9</v>
      </c>
      <c r="I148" s="167"/>
      <c r="J148" s="166">
        <f t="shared" si="10"/>
        <v>0</v>
      </c>
      <c r="K148" s="168"/>
      <c r="L148" s="169"/>
      <c r="M148" s="170" t="s">
        <v>1</v>
      </c>
      <c r="N148" s="171" t="s">
        <v>39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180</v>
      </c>
      <c r="AT148" s="159" t="s">
        <v>211</v>
      </c>
      <c r="AU148" s="159" t="s">
        <v>169</v>
      </c>
      <c r="AY148" s="14" t="s">
        <v>162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169</v>
      </c>
      <c r="BK148" s="161">
        <f t="shared" si="19"/>
        <v>0</v>
      </c>
      <c r="BL148" s="14" t="s">
        <v>168</v>
      </c>
      <c r="BM148" s="159" t="s">
        <v>239</v>
      </c>
    </row>
    <row r="149" spans="1:65" s="2" customFormat="1" ht="21.75" customHeight="1">
      <c r="A149" s="29"/>
      <c r="B149" s="147"/>
      <c r="C149" s="148" t="s">
        <v>240</v>
      </c>
      <c r="D149" s="148" t="s">
        <v>164</v>
      </c>
      <c r="E149" s="149" t="s">
        <v>279</v>
      </c>
      <c r="F149" s="150" t="s">
        <v>280</v>
      </c>
      <c r="G149" s="151" t="s">
        <v>204</v>
      </c>
      <c r="H149" s="152">
        <v>36.93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39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169</v>
      </c>
      <c r="BK149" s="161">
        <f t="shared" si="19"/>
        <v>0</v>
      </c>
      <c r="BL149" s="14" t="s">
        <v>168</v>
      </c>
      <c r="BM149" s="159" t="s">
        <v>243</v>
      </c>
    </row>
    <row r="150" spans="1:65" s="2" customFormat="1" ht="24.2" customHeight="1">
      <c r="A150" s="29"/>
      <c r="B150" s="147"/>
      <c r="C150" s="148" t="s">
        <v>205</v>
      </c>
      <c r="D150" s="148" t="s">
        <v>164</v>
      </c>
      <c r="E150" s="149" t="s">
        <v>282</v>
      </c>
      <c r="F150" s="150" t="s">
        <v>283</v>
      </c>
      <c r="G150" s="151" t="s">
        <v>204</v>
      </c>
      <c r="H150" s="152">
        <v>332.37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39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169</v>
      </c>
      <c r="BK150" s="161">
        <f t="shared" si="19"/>
        <v>0</v>
      </c>
      <c r="BL150" s="14" t="s">
        <v>168</v>
      </c>
      <c r="BM150" s="159" t="s">
        <v>247</v>
      </c>
    </row>
    <row r="151" spans="1:65" s="2" customFormat="1" ht="24.2" customHeight="1">
      <c r="A151" s="29"/>
      <c r="B151" s="147"/>
      <c r="C151" s="148" t="s">
        <v>248</v>
      </c>
      <c r="D151" s="148" t="s">
        <v>164</v>
      </c>
      <c r="E151" s="149" t="s">
        <v>286</v>
      </c>
      <c r="F151" s="150" t="s">
        <v>287</v>
      </c>
      <c r="G151" s="151" t="s">
        <v>204</v>
      </c>
      <c r="H151" s="152">
        <v>36.93</v>
      </c>
      <c r="I151" s="153"/>
      <c r="J151" s="152">
        <f t="shared" si="10"/>
        <v>0</v>
      </c>
      <c r="K151" s="154"/>
      <c r="L151" s="30"/>
      <c r="M151" s="155" t="s">
        <v>1</v>
      </c>
      <c r="N151" s="156" t="s">
        <v>39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168</v>
      </c>
      <c r="AT151" s="159" t="s">
        <v>164</v>
      </c>
      <c r="AU151" s="159" t="s">
        <v>169</v>
      </c>
      <c r="AY151" s="14" t="s">
        <v>162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169</v>
      </c>
      <c r="BK151" s="161">
        <f t="shared" si="19"/>
        <v>0</v>
      </c>
      <c r="BL151" s="14" t="s">
        <v>168</v>
      </c>
      <c r="BM151" s="159" t="s">
        <v>251</v>
      </c>
    </row>
    <row r="152" spans="1:65" s="2" customFormat="1" ht="24.2" customHeight="1">
      <c r="A152" s="29"/>
      <c r="B152" s="147"/>
      <c r="C152" s="148" t="s">
        <v>209</v>
      </c>
      <c r="D152" s="148" t="s">
        <v>164</v>
      </c>
      <c r="E152" s="149" t="s">
        <v>289</v>
      </c>
      <c r="F152" s="150" t="s">
        <v>290</v>
      </c>
      <c r="G152" s="151" t="s">
        <v>204</v>
      </c>
      <c r="H152" s="152">
        <v>1772.64</v>
      </c>
      <c r="I152" s="153"/>
      <c r="J152" s="152">
        <f t="shared" si="10"/>
        <v>0</v>
      </c>
      <c r="K152" s="154"/>
      <c r="L152" s="30"/>
      <c r="M152" s="155" t="s">
        <v>1</v>
      </c>
      <c r="N152" s="156" t="s">
        <v>39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169</v>
      </c>
      <c r="BK152" s="161">
        <f t="shared" si="19"/>
        <v>0</v>
      </c>
      <c r="BL152" s="14" t="s">
        <v>168</v>
      </c>
      <c r="BM152" s="159" t="s">
        <v>255</v>
      </c>
    </row>
    <row r="153" spans="1:65" s="2" customFormat="1" ht="16.5" customHeight="1">
      <c r="A153" s="29"/>
      <c r="B153" s="147"/>
      <c r="C153" s="148" t="s">
        <v>256</v>
      </c>
      <c r="D153" s="148" t="s">
        <v>164</v>
      </c>
      <c r="E153" s="149" t="s">
        <v>293</v>
      </c>
      <c r="F153" s="150" t="s">
        <v>294</v>
      </c>
      <c r="G153" s="151" t="s">
        <v>204</v>
      </c>
      <c r="H153" s="152">
        <v>36.93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39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169</v>
      </c>
      <c r="BK153" s="161">
        <f t="shared" si="19"/>
        <v>0</v>
      </c>
      <c r="BL153" s="14" t="s">
        <v>168</v>
      </c>
      <c r="BM153" s="159" t="s">
        <v>259</v>
      </c>
    </row>
    <row r="154" spans="1:65" s="12" customFormat="1" ht="22.9" customHeight="1">
      <c r="B154" s="134"/>
      <c r="D154" s="135" t="s">
        <v>72</v>
      </c>
      <c r="E154" s="145" t="s">
        <v>296</v>
      </c>
      <c r="F154" s="145" t="s">
        <v>297</v>
      </c>
      <c r="I154" s="137"/>
      <c r="J154" s="146">
        <f>BK154</f>
        <v>0</v>
      </c>
      <c r="L154" s="134"/>
      <c r="M154" s="139"/>
      <c r="N154" s="140"/>
      <c r="O154" s="140"/>
      <c r="P154" s="141">
        <f>P155</f>
        <v>0</v>
      </c>
      <c r="Q154" s="140"/>
      <c r="R154" s="141">
        <f>R155</f>
        <v>0</v>
      </c>
      <c r="S154" s="140"/>
      <c r="T154" s="142">
        <f>T155</f>
        <v>0</v>
      </c>
      <c r="AR154" s="135" t="s">
        <v>81</v>
      </c>
      <c r="AT154" s="143" t="s">
        <v>72</v>
      </c>
      <c r="AU154" s="143" t="s">
        <v>81</v>
      </c>
      <c r="AY154" s="135" t="s">
        <v>162</v>
      </c>
      <c r="BK154" s="144">
        <f>BK155</f>
        <v>0</v>
      </c>
    </row>
    <row r="155" spans="1:65" s="2" customFormat="1" ht="16.5" customHeight="1">
      <c r="A155" s="29"/>
      <c r="B155" s="147"/>
      <c r="C155" s="148" t="s">
        <v>214</v>
      </c>
      <c r="D155" s="148" t="s">
        <v>164</v>
      </c>
      <c r="E155" s="149" t="s">
        <v>298</v>
      </c>
      <c r="F155" s="150" t="s">
        <v>299</v>
      </c>
      <c r="G155" s="151" t="s">
        <v>204</v>
      </c>
      <c r="H155" s="152">
        <v>130.136</v>
      </c>
      <c r="I155" s="153"/>
      <c r="J155" s="152">
        <f>ROUND(I155*H155,3)</f>
        <v>0</v>
      </c>
      <c r="K155" s="154"/>
      <c r="L155" s="30"/>
      <c r="M155" s="155" t="s">
        <v>1</v>
      </c>
      <c r="N155" s="156" t="s">
        <v>39</v>
      </c>
      <c r="O155" s="58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168</v>
      </c>
      <c r="AT155" s="159" t="s">
        <v>164</v>
      </c>
      <c r="AU155" s="159" t="s">
        <v>169</v>
      </c>
      <c r="AY155" s="14" t="s">
        <v>162</v>
      </c>
      <c r="BE155" s="160">
        <f>IF(N155="základná",J155,0)</f>
        <v>0</v>
      </c>
      <c r="BF155" s="160">
        <f>IF(N155="znížená",J155,0)</f>
        <v>0</v>
      </c>
      <c r="BG155" s="160">
        <f>IF(N155="zákl. prenesená",J155,0)</f>
        <v>0</v>
      </c>
      <c r="BH155" s="160">
        <f>IF(N155="zníž. prenesená",J155,0)</f>
        <v>0</v>
      </c>
      <c r="BI155" s="160">
        <f>IF(N155="nulová",J155,0)</f>
        <v>0</v>
      </c>
      <c r="BJ155" s="14" t="s">
        <v>169</v>
      </c>
      <c r="BK155" s="161">
        <f>ROUND(I155*H155,3)</f>
        <v>0</v>
      </c>
      <c r="BL155" s="14" t="s">
        <v>168</v>
      </c>
      <c r="BM155" s="159" t="s">
        <v>262</v>
      </c>
    </row>
    <row r="156" spans="1:65" s="12" customFormat="1" ht="25.9" customHeight="1">
      <c r="B156" s="134"/>
      <c r="D156" s="135" t="s">
        <v>72</v>
      </c>
      <c r="E156" s="136" t="s">
        <v>301</v>
      </c>
      <c r="F156" s="136" t="s">
        <v>302</v>
      </c>
      <c r="I156" s="137"/>
      <c r="J156" s="138">
        <f>BK156</f>
        <v>0</v>
      </c>
      <c r="L156" s="134"/>
      <c r="M156" s="177"/>
      <c r="N156" s="178"/>
      <c r="O156" s="178"/>
      <c r="P156" s="179">
        <v>0</v>
      </c>
      <c r="Q156" s="178"/>
      <c r="R156" s="179">
        <v>0</v>
      </c>
      <c r="S156" s="178"/>
      <c r="T156" s="180">
        <v>0</v>
      </c>
      <c r="AR156" s="135" t="s">
        <v>169</v>
      </c>
      <c r="AT156" s="143" t="s">
        <v>72</v>
      </c>
      <c r="AU156" s="143" t="s">
        <v>73</v>
      </c>
      <c r="AY156" s="135" t="s">
        <v>162</v>
      </c>
      <c r="BK156" s="144">
        <v>0</v>
      </c>
    </row>
    <row r="157" spans="1:65" s="2" customFormat="1" ht="6.95" customHeight="1">
      <c r="A157" s="29"/>
      <c r="B157" s="47"/>
      <c r="C157" s="48"/>
      <c r="D157" s="48"/>
      <c r="E157" s="48"/>
      <c r="F157" s="48"/>
      <c r="G157" s="48"/>
      <c r="H157" s="48"/>
      <c r="I157" s="48"/>
      <c r="J157" s="48"/>
      <c r="K157" s="48"/>
      <c r="L157" s="30"/>
      <c r="M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</row>
  </sheetData>
  <autoFilter ref="C122:K156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17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91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317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ROUND((SUM(BE125:BE171)),  2)</f>
        <v>0</v>
      </c>
      <c r="G33" s="100"/>
      <c r="H33" s="100"/>
      <c r="I33" s="101">
        <v>0.2</v>
      </c>
      <c r="J33" s="99">
        <f>ROUND(((SUM(BE125:BE171))*I33),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ROUND((SUM(BF125:BF171)),  2)</f>
        <v>0</v>
      </c>
      <c r="G34" s="100"/>
      <c r="H34" s="100"/>
      <c r="I34" s="101">
        <v>0.2</v>
      </c>
      <c r="J34" s="99">
        <f>ROUND(((SUM(BF125:BF171))*I34),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ROUND((SUM(BG125:BG171)),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ROUND((SUM(BH125:BH171)),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ROUND((SUM(BI125:BI171)),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004 - Chodník A5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J139</f>
        <v>0</v>
      </c>
      <c r="L99" s="119"/>
    </row>
    <row r="100" spans="1:31" s="10" customFormat="1" ht="19.899999999999999" customHeight="1">
      <c r="B100" s="119"/>
      <c r="D100" s="120" t="s">
        <v>142</v>
      </c>
      <c r="E100" s="121"/>
      <c r="F100" s="121"/>
      <c r="G100" s="121"/>
      <c r="H100" s="121"/>
      <c r="I100" s="121"/>
      <c r="J100" s="122">
        <f>J146</f>
        <v>0</v>
      </c>
      <c r="L100" s="119"/>
    </row>
    <row r="101" spans="1:31" s="10" customFormat="1" ht="19.899999999999999" customHeight="1">
      <c r="B101" s="119"/>
      <c r="D101" s="120" t="s">
        <v>143</v>
      </c>
      <c r="E101" s="121"/>
      <c r="F101" s="121"/>
      <c r="G101" s="121"/>
      <c r="H101" s="121"/>
      <c r="I101" s="121"/>
      <c r="J101" s="122">
        <f>J152</f>
        <v>0</v>
      </c>
      <c r="L101" s="119"/>
    </row>
    <row r="102" spans="1:31" s="10" customFormat="1" ht="19.899999999999999" customHeight="1">
      <c r="B102" s="119"/>
      <c r="D102" s="120" t="s">
        <v>144</v>
      </c>
      <c r="E102" s="121"/>
      <c r="F102" s="121"/>
      <c r="G102" s="121"/>
      <c r="H102" s="121"/>
      <c r="I102" s="121"/>
      <c r="J102" s="122">
        <f>J155</f>
        <v>0</v>
      </c>
      <c r="L102" s="119"/>
    </row>
    <row r="103" spans="1:31" s="10" customFormat="1" ht="19.899999999999999" customHeight="1">
      <c r="B103" s="119"/>
      <c r="D103" s="120" t="s">
        <v>145</v>
      </c>
      <c r="E103" s="121"/>
      <c r="F103" s="121"/>
      <c r="G103" s="121"/>
      <c r="H103" s="121"/>
      <c r="I103" s="121"/>
      <c r="J103" s="122">
        <f>J166</f>
        <v>0</v>
      </c>
      <c r="L103" s="119"/>
    </row>
    <row r="104" spans="1:31" s="9" customFormat="1" ht="24.95" customHeight="1">
      <c r="B104" s="115"/>
      <c r="D104" s="116" t="s">
        <v>146</v>
      </c>
      <c r="E104" s="117"/>
      <c r="F104" s="117"/>
      <c r="G104" s="117"/>
      <c r="H104" s="117"/>
      <c r="I104" s="117"/>
      <c r="J104" s="118">
        <f>J168</f>
        <v>0</v>
      </c>
      <c r="L104" s="115"/>
    </row>
    <row r="105" spans="1:31" s="10" customFormat="1" ht="19.899999999999999" customHeight="1">
      <c r="B105" s="119"/>
      <c r="D105" s="120" t="s">
        <v>147</v>
      </c>
      <c r="E105" s="121"/>
      <c r="F105" s="121"/>
      <c r="G105" s="121"/>
      <c r="H105" s="121"/>
      <c r="I105" s="121"/>
      <c r="J105" s="122">
        <f>J169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004 - Chodník A5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P126+P168</f>
        <v>0</v>
      </c>
      <c r="Q125" s="66"/>
      <c r="R125" s="131">
        <f>R126+R168</f>
        <v>0</v>
      </c>
      <c r="S125" s="66"/>
      <c r="T125" s="132">
        <f>T126+T168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BK126+BK168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P127+P139+P146+P152+P155+P166</f>
        <v>0</v>
      </c>
      <c r="Q126" s="140"/>
      <c r="R126" s="141">
        <f>R127+R139+R146+R152+R155+R166</f>
        <v>0</v>
      </c>
      <c r="S126" s="140"/>
      <c r="T126" s="142">
        <f>T127+T139+T146+T152+T155+T166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BK127+BK139+BK146+BK152+BK155+BK166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SUM(P128:P138)</f>
        <v>0</v>
      </c>
      <c r="Q127" s="140"/>
      <c r="R127" s="141">
        <f>SUM(R128:R138)</f>
        <v>0</v>
      </c>
      <c r="S127" s="140"/>
      <c r="T127" s="142">
        <f>SUM(T128:T138)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SUM(BK128:BK138)</f>
        <v>0</v>
      </c>
    </row>
    <row r="128" spans="1:65" s="2" customFormat="1" ht="33" customHeight="1">
      <c r="A128" s="29"/>
      <c r="B128" s="147"/>
      <c r="C128" s="148" t="s">
        <v>81</v>
      </c>
      <c r="D128" s="148" t="s">
        <v>164</v>
      </c>
      <c r="E128" s="149" t="s">
        <v>165</v>
      </c>
      <c r="F128" s="150" t="s">
        <v>166</v>
      </c>
      <c r="G128" s="151" t="s">
        <v>167</v>
      </c>
      <c r="H128" s="152">
        <v>112.447</v>
      </c>
      <c r="I128" s="153"/>
      <c r="J128" s="152">
        <f t="shared" ref="J128:J138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8" si="1">O128*H128</f>
        <v>0</v>
      </c>
      <c r="Q128" s="157">
        <v>0</v>
      </c>
      <c r="R128" s="157">
        <f t="shared" ref="R128:R138" si="2">Q128*H128</f>
        <v>0</v>
      </c>
      <c r="S128" s="157">
        <v>0</v>
      </c>
      <c r="T128" s="158">
        <f t="shared" ref="T128:T138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8" si="4">IF(N128="základná",J128,0)</f>
        <v>0</v>
      </c>
      <c r="BF128" s="160">
        <f t="shared" ref="BF128:BF138" si="5">IF(N128="znížená",J128,0)</f>
        <v>0</v>
      </c>
      <c r="BG128" s="160">
        <f t="shared" ref="BG128:BG138" si="6">IF(N128="zákl. prenesená",J128,0)</f>
        <v>0</v>
      </c>
      <c r="BH128" s="160">
        <f t="shared" ref="BH128:BH138" si="7">IF(N128="zníž. prenesená",J128,0)</f>
        <v>0</v>
      </c>
      <c r="BI128" s="160">
        <f t="shared" ref="BI128:BI138" si="8">IF(N128="nulová",J128,0)</f>
        <v>0</v>
      </c>
      <c r="BJ128" s="14" t="s">
        <v>169</v>
      </c>
      <c r="BK128" s="161">
        <f t="shared" ref="BK128:BK138" si="9">ROUND(I128*H128,3)</f>
        <v>0</v>
      </c>
      <c r="BL128" s="14" t="s">
        <v>168</v>
      </c>
      <c r="BM128" s="159" t="s">
        <v>169</v>
      </c>
    </row>
    <row r="129" spans="1:65" s="2" customFormat="1" ht="33" customHeight="1">
      <c r="A129" s="29"/>
      <c r="B129" s="147"/>
      <c r="C129" s="148" t="s">
        <v>169</v>
      </c>
      <c r="D129" s="148" t="s">
        <v>164</v>
      </c>
      <c r="E129" s="149" t="s">
        <v>170</v>
      </c>
      <c r="F129" s="150" t="s">
        <v>171</v>
      </c>
      <c r="G129" s="151" t="s">
        <v>172</v>
      </c>
      <c r="H129" s="152">
        <v>41.58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24.2" customHeight="1">
      <c r="A130" s="29"/>
      <c r="B130" s="147"/>
      <c r="C130" s="148" t="s">
        <v>173</v>
      </c>
      <c r="D130" s="148" t="s">
        <v>164</v>
      </c>
      <c r="E130" s="149" t="s">
        <v>174</v>
      </c>
      <c r="F130" s="150" t="s">
        <v>175</v>
      </c>
      <c r="G130" s="151" t="s">
        <v>176</v>
      </c>
      <c r="H130" s="152">
        <v>2.0579999999999998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24.2" customHeight="1">
      <c r="A131" s="29"/>
      <c r="B131" s="147"/>
      <c r="C131" s="148" t="s">
        <v>168</v>
      </c>
      <c r="D131" s="148" t="s">
        <v>164</v>
      </c>
      <c r="E131" s="149" t="s">
        <v>178</v>
      </c>
      <c r="F131" s="150" t="s">
        <v>179</v>
      </c>
      <c r="G131" s="151" t="s">
        <v>176</v>
      </c>
      <c r="H131" s="152">
        <v>2.879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24.2" customHeight="1">
      <c r="A132" s="29"/>
      <c r="B132" s="147"/>
      <c r="C132" s="148" t="s">
        <v>181</v>
      </c>
      <c r="D132" s="148" t="s">
        <v>164</v>
      </c>
      <c r="E132" s="149" t="s">
        <v>182</v>
      </c>
      <c r="F132" s="150" t="s">
        <v>183</v>
      </c>
      <c r="G132" s="151" t="s">
        <v>176</v>
      </c>
      <c r="H132" s="152">
        <v>21.18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24.2" customHeight="1">
      <c r="A133" s="29"/>
      <c r="B133" s="147"/>
      <c r="C133" s="148" t="s">
        <v>177</v>
      </c>
      <c r="D133" s="148" t="s">
        <v>164</v>
      </c>
      <c r="E133" s="149" t="s">
        <v>185</v>
      </c>
      <c r="F133" s="150" t="s">
        <v>186</v>
      </c>
      <c r="G133" s="151" t="s">
        <v>176</v>
      </c>
      <c r="H133" s="152">
        <v>24.059000000000001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37.9" customHeight="1">
      <c r="A134" s="29"/>
      <c r="B134" s="147"/>
      <c r="C134" s="148" t="s">
        <v>188</v>
      </c>
      <c r="D134" s="148" t="s">
        <v>164</v>
      </c>
      <c r="E134" s="149" t="s">
        <v>189</v>
      </c>
      <c r="F134" s="150" t="s">
        <v>190</v>
      </c>
      <c r="G134" s="151" t="s">
        <v>176</v>
      </c>
      <c r="H134" s="152">
        <v>577.41600000000005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33" customHeight="1">
      <c r="A135" s="29"/>
      <c r="B135" s="147"/>
      <c r="C135" s="148" t="s">
        <v>180</v>
      </c>
      <c r="D135" s="148" t="s">
        <v>164</v>
      </c>
      <c r="E135" s="149" t="s">
        <v>192</v>
      </c>
      <c r="F135" s="150" t="s">
        <v>193</v>
      </c>
      <c r="G135" s="151" t="s">
        <v>176</v>
      </c>
      <c r="H135" s="152">
        <v>24.059000000000001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2" customFormat="1" ht="37.9" customHeight="1">
      <c r="A136" s="29"/>
      <c r="B136" s="147"/>
      <c r="C136" s="148" t="s">
        <v>195</v>
      </c>
      <c r="D136" s="148" t="s">
        <v>164</v>
      </c>
      <c r="E136" s="149" t="s">
        <v>196</v>
      </c>
      <c r="F136" s="150" t="s">
        <v>197</v>
      </c>
      <c r="G136" s="151" t="s">
        <v>176</v>
      </c>
      <c r="H136" s="152">
        <v>168.41300000000001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198</v>
      </c>
    </row>
    <row r="137" spans="1:65" s="2" customFormat="1" ht="16.5" customHeight="1">
      <c r="A137" s="29"/>
      <c r="B137" s="147"/>
      <c r="C137" s="148" t="s">
        <v>184</v>
      </c>
      <c r="D137" s="148" t="s">
        <v>164</v>
      </c>
      <c r="E137" s="149" t="s">
        <v>199</v>
      </c>
      <c r="F137" s="150" t="s">
        <v>200</v>
      </c>
      <c r="G137" s="151" t="s">
        <v>176</v>
      </c>
      <c r="H137" s="152">
        <v>24.059000000000001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7</v>
      </c>
    </row>
    <row r="138" spans="1:65" s="2" customFormat="1" ht="24.2" customHeight="1">
      <c r="A138" s="29"/>
      <c r="B138" s="147"/>
      <c r="C138" s="148" t="s">
        <v>201</v>
      </c>
      <c r="D138" s="148" t="s">
        <v>164</v>
      </c>
      <c r="E138" s="149" t="s">
        <v>202</v>
      </c>
      <c r="F138" s="150" t="s">
        <v>203</v>
      </c>
      <c r="G138" s="151" t="s">
        <v>204</v>
      </c>
      <c r="H138" s="152">
        <v>36.088999999999999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205</v>
      </c>
    </row>
    <row r="139" spans="1:65" s="12" customFormat="1" ht="22.9" customHeight="1">
      <c r="B139" s="134"/>
      <c r="D139" s="135" t="s">
        <v>72</v>
      </c>
      <c r="E139" s="145" t="s">
        <v>169</v>
      </c>
      <c r="F139" s="145" t="s">
        <v>206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SUM(P140:P145)</f>
        <v>0</v>
      </c>
      <c r="Q139" s="140"/>
      <c r="R139" s="141">
        <f>SUM(R140:R145)</f>
        <v>0</v>
      </c>
      <c r="S139" s="140"/>
      <c r="T139" s="142">
        <f>SUM(T140:T145)</f>
        <v>0</v>
      </c>
      <c r="AR139" s="135" t="s">
        <v>81</v>
      </c>
      <c r="AT139" s="143" t="s">
        <v>72</v>
      </c>
      <c r="AU139" s="143" t="s">
        <v>81</v>
      </c>
      <c r="AY139" s="135" t="s">
        <v>162</v>
      </c>
      <c r="BK139" s="144">
        <f>SUM(BK140:BK145)</f>
        <v>0</v>
      </c>
    </row>
    <row r="140" spans="1:65" s="2" customFormat="1" ht="33" customHeight="1">
      <c r="A140" s="29"/>
      <c r="B140" s="147"/>
      <c r="C140" s="148" t="s">
        <v>187</v>
      </c>
      <c r="D140" s="148" t="s">
        <v>164</v>
      </c>
      <c r="E140" s="149" t="s">
        <v>207</v>
      </c>
      <c r="F140" s="150" t="s">
        <v>208</v>
      </c>
      <c r="G140" s="151" t="s">
        <v>167</v>
      </c>
      <c r="H140" s="152">
        <v>292.154</v>
      </c>
      <c r="I140" s="153"/>
      <c r="J140" s="152">
        <f t="shared" ref="J140:J145" si="10"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 t="shared" ref="P140:P145" si="11">O140*H140</f>
        <v>0</v>
      </c>
      <c r="Q140" s="157">
        <v>0</v>
      </c>
      <c r="R140" s="157">
        <f t="shared" ref="R140:R145" si="12">Q140*H140</f>
        <v>0</v>
      </c>
      <c r="S140" s="157">
        <v>0</v>
      </c>
      <c r="T140" s="158">
        <f t="shared" ref="T140:T145" si="13"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 t="shared" ref="BE140:BE145" si="14">IF(N140="základná",J140,0)</f>
        <v>0</v>
      </c>
      <c r="BF140" s="160">
        <f t="shared" ref="BF140:BF145" si="15">IF(N140="znížená",J140,0)</f>
        <v>0</v>
      </c>
      <c r="BG140" s="160">
        <f t="shared" ref="BG140:BG145" si="16">IF(N140="zákl. prenesená",J140,0)</f>
        <v>0</v>
      </c>
      <c r="BH140" s="160">
        <f t="shared" ref="BH140:BH145" si="17">IF(N140="zníž. prenesená",J140,0)</f>
        <v>0</v>
      </c>
      <c r="BI140" s="160">
        <f t="shared" ref="BI140:BI145" si="18">IF(N140="nulová",J140,0)</f>
        <v>0</v>
      </c>
      <c r="BJ140" s="14" t="s">
        <v>169</v>
      </c>
      <c r="BK140" s="161">
        <f t="shared" ref="BK140:BK145" si="19">ROUND(I140*H140,3)</f>
        <v>0</v>
      </c>
      <c r="BL140" s="14" t="s">
        <v>168</v>
      </c>
      <c r="BM140" s="159" t="s">
        <v>209</v>
      </c>
    </row>
    <row r="141" spans="1:65" s="2" customFormat="1" ht="16.5" customHeight="1">
      <c r="A141" s="29"/>
      <c r="B141" s="147"/>
      <c r="C141" s="162" t="s">
        <v>210</v>
      </c>
      <c r="D141" s="162" t="s">
        <v>211</v>
      </c>
      <c r="E141" s="163" t="s">
        <v>212</v>
      </c>
      <c r="F141" s="164" t="s">
        <v>213</v>
      </c>
      <c r="G141" s="165" t="s">
        <v>167</v>
      </c>
      <c r="H141" s="166">
        <v>297.99700000000001</v>
      </c>
      <c r="I141" s="167"/>
      <c r="J141" s="166">
        <f t="shared" si="10"/>
        <v>0</v>
      </c>
      <c r="K141" s="168"/>
      <c r="L141" s="169"/>
      <c r="M141" s="170" t="s">
        <v>1</v>
      </c>
      <c r="N141" s="171" t="s">
        <v>39</v>
      </c>
      <c r="O141" s="58"/>
      <c r="P141" s="157">
        <f t="shared" si="11"/>
        <v>0</v>
      </c>
      <c r="Q141" s="157">
        <v>0</v>
      </c>
      <c r="R141" s="157">
        <f t="shared" si="12"/>
        <v>0</v>
      </c>
      <c r="S141" s="157">
        <v>0</v>
      </c>
      <c r="T141" s="158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180</v>
      </c>
      <c r="AT141" s="159" t="s">
        <v>211</v>
      </c>
      <c r="AU141" s="159" t="s">
        <v>169</v>
      </c>
      <c r="AY141" s="14" t="s">
        <v>162</v>
      </c>
      <c r="BE141" s="160">
        <f t="shared" si="14"/>
        <v>0</v>
      </c>
      <c r="BF141" s="160">
        <f t="shared" si="15"/>
        <v>0</v>
      </c>
      <c r="BG141" s="160">
        <f t="shared" si="16"/>
        <v>0</v>
      </c>
      <c r="BH141" s="160">
        <f t="shared" si="17"/>
        <v>0</v>
      </c>
      <c r="BI141" s="160">
        <f t="shared" si="18"/>
        <v>0</v>
      </c>
      <c r="BJ141" s="14" t="s">
        <v>169</v>
      </c>
      <c r="BK141" s="161">
        <f t="shared" si="19"/>
        <v>0</v>
      </c>
      <c r="BL141" s="14" t="s">
        <v>168</v>
      </c>
      <c r="BM141" s="159" t="s">
        <v>214</v>
      </c>
    </row>
    <row r="142" spans="1:65" s="2" customFormat="1" ht="24.2" customHeight="1">
      <c r="A142" s="29"/>
      <c r="B142" s="147"/>
      <c r="C142" s="148" t="s">
        <v>191</v>
      </c>
      <c r="D142" s="148" t="s">
        <v>164</v>
      </c>
      <c r="E142" s="149" t="s">
        <v>215</v>
      </c>
      <c r="F142" s="150" t="s">
        <v>216</v>
      </c>
      <c r="G142" s="151" t="s">
        <v>176</v>
      </c>
      <c r="H142" s="152">
        <v>3.8730000000000002</v>
      </c>
      <c r="I142" s="153"/>
      <c r="J142" s="152">
        <f t="shared" si="10"/>
        <v>0</v>
      </c>
      <c r="K142" s="154"/>
      <c r="L142" s="30"/>
      <c r="M142" s="155" t="s">
        <v>1</v>
      </c>
      <c r="N142" s="156" t="s">
        <v>39</v>
      </c>
      <c r="O142" s="58"/>
      <c r="P142" s="157">
        <f t="shared" si="11"/>
        <v>0</v>
      </c>
      <c r="Q142" s="157">
        <v>0</v>
      </c>
      <c r="R142" s="157">
        <f t="shared" si="12"/>
        <v>0</v>
      </c>
      <c r="S142" s="157">
        <v>0</v>
      </c>
      <c r="T142" s="158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 t="shared" si="14"/>
        <v>0</v>
      </c>
      <c r="BF142" s="160">
        <f t="shared" si="15"/>
        <v>0</v>
      </c>
      <c r="BG142" s="160">
        <f t="shared" si="16"/>
        <v>0</v>
      </c>
      <c r="BH142" s="160">
        <f t="shared" si="17"/>
        <v>0</v>
      </c>
      <c r="BI142" s="160">
        <f t="shared" si="18"/>
        <v>0</v>
      </c>
      <c r="BJ142" s="14" t="s">
        <v>169</v>
      </c>
      <c r="BK142" s="161">
        <f t="shared" si="19"/>
        <v>0</v>
      </c>
      <c r="BL142" s="14" t="s">
        <v>168</v>
      </c>
      <c r="BM142" s="159" t="s">
        <v>217</v>
      </c>
    </row>
    <row r="143" spans="1:65" s="2" customFormat="1" ht="16.5" customHeight="1">
      <c r="A143" s="29"/>
      <c r="B143" s="147"/>
      <c r="C143" s="148" t="s">
        <v>218</v>
      </c>
      <c r="D143" s="148" t="s">
        <v>164</v>
      </c>
      <c r="E143" s="149" t="s">
        <v>219</v>
      </c>
      <c r="F143" s="150" t="s">
        <v>220</v>
      </c>
      <c r="G143" s="151" t="s">
        <v>176</v>
      </c>
      <c r="H143" s="152">
        <v>21.594999999999999</v>
      </c>
      <c r="I143" s="153"/>
      <c r="J143" s="152">
        <f t="shared" si="10"/>
        <v>0</v>
      </c>
      <c r="K143" s="154"/>
      <c r="L143" s="30"/>
      <c r="M143" s="155" t="s">
        <v>1</v>
      </c>
      <c r="N143" s="156" t="s">
        <v>39</v>
      </c>
      <c r="O143" s="58"/>
      <c r="P143" s="157">
        <f t="shared" si="11"/>
        <v>0</v>
      </c>
      <c r="Q143" s="157">
        <v>0</v>
      </c>
      <c r="R143" s="157">
        <f t="shared" si="12"/>
        <v>0</v>
      </c>
      <c r="S143" s="157">
        <v>0</v>
      </c>
      <c r="T143" s="158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 t="shared" si="14"/>
        <v>0</v>
      </c>
      <c r="BF143" s="160">
        <f t="shared" si="15"/>
        <v>0</v>
      </c>
      <c r="BG143" s="160">
        <f t="shared" si="16"/>
        <v>0</v>
      </c>
      <c r="BH143" s="160">
        <f t="shared" si="17"/>
        <v>0</v>
      </c>
      <c r="BI143" s="160">
        <f t="shared" si="18"/>
        <v>0</v>
      </c>
      <c r="BJ143" s="14" t="s">
        <v>169</v>
      </c>
      <c r="BK143" s="161">
        <f t="shared" si="19"/>
        <v>0</v>
      </c>
      <c r="BL143" s="14" t="s">
        <v>168</v>
      </c>
      <c r="BM143" s="159" t="s">
        <v>221</v>
      </c>
    </row>
    <row r="144" spans="1:65" s="2" customFormat="1" ht="21.75" customHeight="1">
      <c r="A144" s="29"/>
      <c r="B144" s="147"/>
      <c r="C144" s="148" t="s">
        <v>194</v>
      </c>
      <c r="D144" s="148" t="s">
        <v>164</v>
      </c>
      <c r="E144" s="149" t="s">
        <v>222</v>
      </c>
      <c r="F144" s="150" t="s">
        <v>223</v>
      </c>
      <c r="G144" s="151" t="s">
        <v>167</v>
      </c>
      <c r="H144" s="152">
        <v>29.106000000000002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169</v>
      </c>
      <c r="BK144" s="161">
        <f t="shared" si="19"/>
        <v>0</v>
      </c>
      <c r="BL144" s="14" t="s">
        <v>168</v>
      </c>
      <c r="BM144" s="159" t="s">
        <v>224</v>
      </c>
    </row>
    <row r="145" spans="1:65" s="2" customFormat="1" ht="21.75" customHeight="1">
      <c r="A145" s="29"/>
      <c r="B145" s="147"/>
      <c r="C145" s="148" t="s">
        <v>225</v>
      </c>
      <c r="D145" s="148" t="s">
        <v>164</v>
      </c>
      <c r="E145" s="149" t="s">
        <v>226</v>
      </c>
      <c r="F145" s="150" t="s">
        <v>227</v>
      </c>
      <c r="G145" s="151" t="s">
        <v>167</v>
      </c>
      <c r="H145" s="152">
        <v>90.105999999999995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228</v>
      </c>
    </row>
    <row r="146" spans="1:65" s="12" customFormat="1" ht="22.9" customHeight="1">
      <c r="B146" s="134"/>
      <c r="D146" s="135" t="s">
        <v>72</v>
      </c>
      <c r="E146" s="145" t="s">
        <v>173</v>
      </c>
      <c r="F146" s="145" t="s">
        <v>229</v>
      </c>
      <c r="I146" s="137"/>
      <c r="J146" s="146">
        <f>BK146</f>
        <v>0</v>
      </c>
      <c r="L146" s="134"/>
      <c r="M146" s="139"/>
      <c r="N146" s="140"/>
      <c r="O146" s="140"/>
      <c r="P146" s="141">
        <f>SUM(P147:P151)</f>
        <v>0</v>
      </c>
      <c r="Q146" s="140"/>
      <c r="R146" s="141">
        <f>SUM(R147:R151)</f>
        <v>0</v>
      </c>
      <c r="S146" s="140"/>
      <c r="T146" s="142">
        <f>SUM(T147:T151)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SUM(BK147:BK151)</f>
        <v>0</v>
      </c>
    </row>
    <row r="147" spans="1:65" s="2" customFormat="1" ht="16.5" customHeight="1">
      <c r="A147" s="29"/>
      <c r="B147" s="147"/>
      <c r="C147" s="148" t="s">
        <v>198</v>
      </c>
      <c r="D147" s="148" t="s">
        <v>164</v>
      </c>
      <c r="E147" s="149" t="s">
        <v>318</v>
      </c>
      <c r="F147" s="150" t="s">
        <v>319</v>
      </c>
      <c r="G147" s="151" t="s">
        <v>176</v>
      </c>
      <c r="H147" s="152">
        <v>3.9940000000000002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232</v>
      </c>
    </row>
    <row r="148" spans="1:65" s="2" customFormat="1" ht="16.5" customHeight="1">
      <c r="A148" s="29"/>
      <c r="B148" s="147"/>
      <c r="C148" s="148" t="s">
        <v>233</v>
      </c>
      <c r="D148" s="148" t="s">
        <v>164</v>
      </c>
      <c r="E148" s="149" t="s">
        <v>230</v>
      </c>
      <c r="F148" s="150" t="s">
        <v>231</v>
      </c>
      <c r="G148" s="151" t="s">
        <v>176</v>
      </c>
      <c r="H148" s="152">
        <v>19.792000000000002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168</v>
      </c>
      <c r="BM148" s="159" t="s">
        <v>236</v>
      </c>
    </row>
    <row r="149" spans="1:65" s="2" customFormat="1" ht="24.2" customHeight="1">
      <c r="A149" s="29"/>
      <c r="B149" s="147"/>
      <c r="C149" s="148" t="s">
        <v>7</v>
      </c>
      <c r="D149" s="148" t="s">
        <v>164</v>
      </c>
      <c r="E149" s="149" t="s">
        <v>234</v>
      </c>
      <c r="F149" s="150" t="s">
        <v>235</v>
      </c>
      <c r="G149" s="151" t="s">
        <v>167</v>
      </c>
      <c r="H149" s="152">
        <v>38.246000000000002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168</v>
      </c>
      <c r="BM149" s="159" t="s">
        <v>239</v>
      </c>
    </row>
    <row r="150" spans="1:65" s="2" customFormat="1" ht="24.2" customHeight="1">
      <c r="A150" s="29"/>
      <c r="B150" s="147"/>
      <c r="C150" s="148" t="s">
        <v>240</v>
      </c>
      <c r="D150" s="148" t="s">
        <v>164</v>
      </c>
      <c r="E150" s="149" t="s">
        <v>237</v>
      </c>
      <c r="F150" s="150" t="s">
        <v>238</v>
      </c>
      <c r="G150" s="151" t="s">
        <v>167</v>
      </c>
      <c r="H150" s="152">
        <v>38.246000000000002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168</v>
      </c>
      <c r="BM150" s="159" t="s">
        <v>243</v>
      </c>
    </row>
    <row r="151" spans="1:65" s="2" customFormat="1" ht="24.2" customHeight="1">
      <c r="A151" s="29"/>
      <c r="B151" s="147"/>
      <c r="C151" s="148" t="s">
        <v>205</v>
      </c>
      <c r="D151" s="148" t="s">
        <v>164</v>
      </c>
      <c r="E151" s="149" t="s">
        <v>241</v>
      </c>
      <c r="F151" s="150" t="s">
        <v>242</v>
      </c>
      <c r="G151" s="151" t="s">
        <v>204</v>
      </c>
      <c r="H151" s="152">
        <v>3.3650000000000002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39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168</v>
      </c>
      <c r="AT151" s="159" t="s">
        <v>164</v>
      </c>
      <c r="AU151" s="159" t="s">
        <v>169</v>
      </c>
      <c r="AY151" s="14" t="s">
        <v>162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169</v>
      </c>
      <c r="BK151" s="161">
        <f>ROUND(I151*H151,3)</f>
        <v>0</v>
      </c>
      <c r="BL151" s="14" t="s">
        <v>168</v>
      </c>
      <c r="BM151" s="159" t="s">
        <v>247</v>
      </c>
    </row>
    <row r="152" spans="1:65" s="12" customFormat="1" ht="22.9" customHeight="1">
      <c r="B152" s="134"/>
      <c r="D152" s="135" t="s">
        <v>72</v>
      </c>
      <c r="E152" s="145" t="s">
        <v>181</v>
      </c>
      <c r="F152" s="145" t="s">
        <v>244</v>
      </c>
      <c r="I152" s="137"/>
      <c r="J152" s="146">
        <f>BK152</f>
        <v>0</v>
      </c>
      <c r="L152" s="134"/>
      <c r="M152" s="139"/>
      <c r="N152" s="140"/>
      <c r="O152" s="140"/>
      <c r="P152" s="141">
        <f>SUM(P153:P154)</f>
        <v>0</v>
      </c>
      <c r="Q152" s="140"/>
      <c r="R152" s="141">
        <f>SUM(R153:R154)</f>
        <v>0</v>
      </c>
      <c r="S152" s="140"/>
      <c r="T152" s="142">
        <f>SUM(T153:T154)</f>
        <v>0</v>
      </c>
      <c r="AR152" s="135" t="s">
        <v>81</v>
      </c>
      <c r="AT152" s="143" t="s">
        <v>72</v>
      </c>
      <c r="AU152" s="143" t="s">
        <v>81</v>
      </c>
      <c r="AY152" s="135" t="s">
        <v>162</v>
      </c>
      <c r="BK152" s="144">
        <f>SUM(BK153:BK154)</f>
        <v>0</v>
      </c>
    </row>
    <row r="153" spans="1:65" s="2" customFormat="1" ht="33" customHeight="1">
      <c r="A153" s="29"/>
      <c r="B153" s="147"/>
      <c r="C153" s="148" t="s">
        <v>248</v>
      </c>
      <c r="D153" s="148" t="s">
        <v>164</v>
      </c>
      <c r="E153" s="149" t="s">
        <v>245</v>
      </c>
      <c r="F153" s="150" t="s">
        <v>246</v>
      </c>
      <c r="G153" s="151" t="s">
        <v>167</v>
      </c>
      <c r="H153" s="152">
        <v>112.447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168</v>
      </c>
      <c r="BM153" s="159" t="s">
        <v>251</v>
      </c>
    </row>
    <row r="154" spans="1:65" s="2" customFormat="1" ht="16.5" customHeight="1">
      <c r="A154" s="29"/>
      <c r="B154" s="147"/>
      <c r="C154" s="148" t="s">
        <v>209</v>
      </c>
      <c r="D154" s="148" t="s">
        <v>164</v>
      </c>
      <c r="E154" s="149" t="s">
        <v>249</v>
      </c>
      <c r="F154" s="150" t="s">
        <v>250</v>
      </c>
      <c r="G154" s="151" t="s">
        <v>167</v>
      </c>
      <c r="H154" s="152">
        <v>112.447</v>
      </c>
      <c r="I154" s="153"/>
      <c r="J154" s="152">
        <f>ROUND(I154*H154,3)</f>
        <v>0</v>
      </c>
      <c r="K154" s="154"/>
      <c r="L154" s="30"/>
      <c r="M154" s="155" t="s">
        <v>1</v>
      </c>
      <c r="N154" s="156" t="s">
        <v>39</v>
      </c>
      <c r="O154" s="58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168</v>
      </c>
      <c r="AT154" s="159" t="s">
        <v>164</v>
      </c>
      <c r="AU154" s="159" t="s">
        <v>169</v>
      </c>
      <c r="AY154" s="14" t="s">
        <v>162</v>
      </c>
      <c r="BE154" s="160">
        <f>IF(N154="základná",J154,0)</f>
        <v>0</v>
      </c>
      <c r="BF154" s="160">
        <f>IF(N154="znížená",J154,0)</f>
        <v>0</v>
      </c>
      <c r="BG154" s="160">
        <f>IF(N154="zákl. prenesená",J154,0)</f>
        <v>0</v>
      </c>
      <c r="BH154" s="160">
        <f>IF(N154="zníž. prenesená",J154,0)</f>
        <v>0</v>
      </c>
      <c r="BI154" s="160">
        <f>IF(N154="nulová",J154,0)</f>
        <v>0</v>
      </c>
      <c r="BJ154" s="14" t="s">
        <v>169</v>
      </c>
      <c r="BK154" s="161">
        <f>ROUND(I154*H154,3)</f>
        <v>0</v>
      </c>
      <c r="BL154" s="14" t="s">
        <v>168</v>
      </c>
      <c r="BM154" s="159" t="s">
        <v>255</v>
      </c>
    </row>
    <row r="155" spans="1:65" s="12" customFormat="1" ht="22.9" customHeight="1">
      <c r="B155" s="134"/>
      <c r="D155" s="135" t="s">
        <v>72</v>
      </c>
      <c r="E155" s="145" t="s">
        <v>195</v>
      </c>
      <c r="F155" s="145" t="s">
        <v>252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SUM(P156:P165)</f>
        <v>0</v>
      </c>
      <c r="Q155" s="140"/>
      <c r="R155" s="141">
        <f>SUM(R156:R165)</f>
        <v>0</v>
      </c>
      <c r="S155" s="140"/>
      <c r="T155" s="142">
        <f>SUM(T156:T165)</f>
        <v>0</v>
      </c>
      <c r="AR155" s="135" t="s">
        <v>81</v>
      </c>
      <c r="AT155" s="143" t="s">
        <v>72</v>
      </c>
      <c r="AU155" s="143" t="s">
        <v>81</v>
      </c>
      <c r="AY155" s="135" t="s">
        <v>162</v>
      </c>
      <c r="BK155" s="144">
        <f>SUM(BK156:BK165)</f>
        <v>0</v>
      </c>
    </row>
    <row r="156" spans="1:65" s="2" customFormat="1" ht="33" customHeight="1">
      <c r="A156" s="29"/>
      <c r="B156" s="147"/>
      <c r="C156" s="148" t="s">
        <v>256</v>
      </c>
      <c r="D156" s="148" t="s">
        <v>164</v>
      </c>
      <c r="E156" s="149" t="s">
        <v>253</v>
      </c>
      <c r="F156" s="150" t="s">
        <v>254</v>
      </c>
      <c r="G156" s="151" t="s">
        <v>172</v>
      </c>
      <c r="H156" s="152">
        <v>41.58</v>
      </c>
      <c r="I156" s="153"/>
      <c r="J156" s="152">
        <f t="shared" ref="J156:J165" si="20">ROUND(I156*H156,3)</f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ref="P156:P165" si="21">O156*H156</f>
        <v>0</v>
      </c>
      <c r="Q156" s="157">
        <v>0</v>
      </c>
      <c r="R156" s="157">
        <f t="shared" ref="R156:R165" si="22">Q156*H156</f>
        <v>0</v>
      </c>
      <c r="S156" s="157">
        <v>0</v>
      </c>
      <c r="T156" s="158">
        <f t="shared" ref="T156:T165" si="2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168</v>
      </c>
      <c r="AT156" s="159" t="s">
        <v>164</v>
      </c>
      <c r="AU156" s="159" t="s">
        <v>169</v>
      </c>
      <c r="AY156" s="14" t="s">
        <v>162</v>
      </c>
      <c r="BE156" s="160">
        <f t="shared" ref="BE156:BE165" si="24">IF(N156="základná",J156,0)</f>
        <v>0</v>
      </c>
      <c r="BF156" s="160">
        <f t="shared" ref="BF156:BF165" si="25">IF(N156="znížená",J156,0)</f>
        <v>0</v>
      </c>
      <c r="BG156" s="160">
        <f t="shared" ref="BG156:BG165" si="26">IF(N156="zákl. prenesená",J156,0)</f>
        <v>0</v>
      </c>
      <c r="BH156" s="160">
        <f t="shared" ref="BH156:BH165" si="27">IF(N156="zníž. prenesená",J156,0)</f>
        <v>0</v>
      </c>
      <c r="BI156" s="160">
        <f t="shared" ref="BI156:BI165" si="28">IF(N156="nulová",J156,0)</f>
        <v>0</v>
      </c>
      <c r="BJ156" s="14" t="s">
        <v>169</v>
      </c>
      <c r="BK156" s="161">
        <f t="shared" ref="BK156:BK165" si="29">ROUND(I156*H156,3)</f>
        <v>0</v>
      </c>
      <c r="BL156" s="14" t="s">
        <v>168</v>
      </c>
      <c r="BM156" s="159" t="s">
        <v>259</v>
      </c>
    </row>
    <row r="157" spans="1:65" s="2" customFormat="1" ht="16.5" customHeight="1">
      <c r="A157" s="29"/>
      <c r="B157" s="147"/>
      <c r="C157" s="162" t="s">
        <v>214</v>
      </c>
      <c r="D157" s="162" t="s">
        <v>211</v>
      </c>
      <c r="E157" s="163" t="s">
        <v>257</v>
      </c>
      <c r="F157" s="164" t="s">
        <v>258</v>
      </c>
      <c r="G157" s="165" t="s">
        <v>172</v>
      </c>
      <c r="H157" s="166">
        <v>41.996000000000002</v>
      </c>
      <c r="I157" s="167"/>
      <c r="J157" s="166">
        <f t="shared" si="20"/>
        <v>0</v>
      </c>
      <c r="K157" s="168"/>
      <c r="L157" s="169"/>
      <c r="M157" s="170" t="s">
        <v>1</v>
      </c>
      <c r="N157" s="171" t="s">
        <v>39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180</v>
      </c>
      <c r="AT157" s="159" t="s">
        <v>211</v>
      </c>
      <c r="AU157" s="159" t="s">
        <v>169</v>
      </c>
      <c r="AY157" s="14" t="s">
        <v>162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169</v>
      </c>
      <c r="BK157" s="161">
        <f t="shared" si="29"/>
        <v>0</v>
      </c>
      <c r="BL157" s="14" t="s">
        <v>168</v>
      </c>
      <c r="BM157" s="159" t="s">
        <v>262</v>
      </c>
    </row>
    <row r="158" spans="1:65" s="2" customFormat="1" ht="16.5" customHeight="1">
      <c r="A158" s="29"/>
      <c r="B158" s="147"/>
      <c r="C158" s="148" t="s">
        <v>263</v>
      </c>
      <c r="D158" s="148" t="s">
        <v>164</v>
      </c>
      <c r="E158" s="149" t="s">
        <v>267</v>
      </c>
      <c r="F158" s="150" t="s">
        <v>268</v>
      </c>
      <c r="G158" s="151" t="s">
        <v>172</v>
      </c>
      <c r="H158" s="152">
        <v>9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168</v>
      </c>
      <c r="AT158" s="159" t="s">
        <v>164</v>
      </c>
      <c r="AU158" s="159" t="s">
        <v>169</v>
      </c>
      <c r="AY158" s="14" t="s">
        <v>162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169</v>
      </c>
      <c r="BK158" s="161">
        <f t="shared" si="29"/>
        <v>0</v>
      </c>
      <c r="BL158" s="14" t="s">
        <v>168</v>
      </c>
      <c r="BM158" s="159" t="s">
        <v>266</v>
      </c>
    </row>
    <row r="159" spans="1:65" s="2" customFormat="1" ht="24.2" customHeight="1">
      <c r="A159" s="29"/>
      <c r="B159" s="147"/>
      <c r="C159" s="162" t="s">
        <v>217</v>
      </c>
      <c r="D159" s="162" t="s">
        <v>211</v>
      </c>
      <c r="E159" s="163" t="s">
        <v>271</v>
      </c>
      <c r="F159" s="164" t="s">
        <v>272</v>
      </c>
      <c r="G159" s="165" t="s">
        <v>273</v>
      </c>
      <c r="H159" s="166">
        <v>3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39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180</v>
      </c>
      <c r="AT159" s="159" t="s">
        <v>211</v>
      </c>
      <c r="AU159" s="159" t="s">
        <v>169</v>
      </c>
      <c r="AY159" s="14" t="s">
        <v>162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169</v>
      </c>
      <c r="BK159" s="161">
        <f t="shared" si="29"/>
        <v>0</v>
      </c>
      <c r="BL159" s="14" t="s">
        <v>168</v>
      </c>
      <c r="BM159" s="159" t="s">
        <v>269</v>
      </c>
    </row>
    <row r="160" spans="1:65" s="2" customFormat="1" ht="37.9" customHeight="1">
      <c r="A160" s="29"/>
      <c r="B160" s="147"/>
      <c r="C160" s="148" t="s">
        <v>270</v>
      </c>
      <c r="D160" s="148" t="s">
        <v>164</v>
      </c>
      <c r="E160" s="149" t="s">
        <v>275</v>
      </c>
      <c r="F160" s="150" t="s">
        <v>276</v>
      </c>
      <c r="G160" s="151" t="s">
        <v>176</v>
      </c>
      <c r="H160" s="152">
        <v>6.0250000000000004</v>
      </c>
      <c r="I160" s="153"/>
      <c r="J160" s="152">
        <f t="shared" si="20"/>
        <v>0</v>
      </c>
      <c r="K160" s="154"/>
      <c r="L160" s="30"/>
      <c r="M160" s="155" t="s">
        <v>1</v>
      </c>
      <c r="N160" s="156" t="s">
        <v>39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168</v>
      </c>
      <c r="AT160" s="159" t="s">
        <v>164</v>
      </c>
      <c r="AU160" s="159" t="s">
        <v>169</v>
      </c>
      <c r="AY160" s="14" t="s">
        <v>162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169</v>
      </c>
      <c r="BK160" s="161">
        <f t="shared" si="29"/>
        <v>0</v>
      </c>
      <c r="BL160" s="14" t="s">
        <v>168</v>
      </c>
      <c r="BM160" s="159" t="s">
        <v>274</v>
      </c>
    </row>
    <row r="161" spans="1:65" s="2" customFormat="1" ht="21.75" customHeight="1">
      <c r="A161" s="29"/>
      <c r="B161" s="147"/>
      <c r="C161" s="148" t="s">
        <v>221</v>
      </c>
      <c r="D161" s="148" t="s">
        <v>164</v>
      </c>
      <c r="E161" s="149" t="s">
        <v>279</v>
      </c>
      <c r="F161" s="150" t="s">
        <v>280</v>
      </c>
      <c r="G161" s="151" t="s">
        <v>204</v>
      </c>
      <c r="H161" s="152">
        <v>39.543999999999997</v>
      </c>
      <c r="I161" s="153"/>
      <c r="J161" s="152">
        <f t="shared" si="20"/>
        <v>0</v>
      </c>
      <c r="K161" s="154"/>
      <c r="L161" s="30"/>
      <c r="M161" s="155" t="s">
        <v>1</v>
      </c>
      <c r="N161" s="156" t="s">
        <v>39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168</v>
      </c>
      <c r="AT161" s="159" t="s">
        <v>164</v>
      </c>
      <c r="AU161" s="159" t="s">
        <v>169</v>
      </c>
      <c r="AY161" s="14" t="s">
        <v>162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169</v>
      </c>
      <c r="BK161" s="161">
        <f t="shared" si="29"/>
        <v>0</v>
      </c>
      <c r="BL161" s="14" t="s">
        <v>168</v>
      </c>
      <c r="BM161" s="159" t="s">
        <v>277</v>
      </c>
    </row>
    <row r="162" spans="1:65" s="2" customFormat="1" ht="24.2" customHeight="1">
      <c r="A162" s="29"/>
      <c r="B162" s="147"/>
      <c r="C162" s="148" t="s">
        <v>278</v>
      </c>
      <c r="D162" s="148" t="s">
        <v>164</v>
      </c>
      <c r="E162" s="149" t="s">
        <v>282</v>
      </c>
      <c r="F162" s="150" t="s">
        <v>283</v>
      </c>
      <c r="G162" s="151" t="s">
        <v>204</v>
      </c>
      <c r="H162" s="152">
        <v>355.89600000000002</v>
      </c>
      <c r="I162" s="153"/>
      <c r="J162" s="152">
        <f t="shared" si="20"/>
        <v>0</v>
      </c>
      <c r="K162" s="154"/>
      <c r="L162" s="30"/>
      <c r="M162" s="155" t="s">
        <v>1</v>
      </c>
      <c r="N162" s="156" t="s">
        <v>39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168</v>
      </c>
      <c r="AT162" s="159" t="s">
        <v>164</v>
      </c>
      <c r="AU162" s="159" t="s">
        <v>169</v>
      </c>
      <c r="AY162" s="14" t="s">
        <v>162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169</v>
      </c>
      <c r="BK162" s="161">
        <f t="shared" si="29"/>
        <v>0</v>
      </c>
      <c r="BL162" s="14" t="s">
        <v>168</v>
      </c>
      <c r="BM162" s="159" t="s">
        <v>281</v>
      </c>
    </row>
    <row r="163" spans="1:65" s="2" customFormat="1" ht="24.2" customHeight="1">
      <c r="A163" s="29"/>
      <c r="B163" s="147"/>
      <c r="C163" s="148" t="s">
        <v>224</v>
      </c>
      <c r="D163" s="148" t="s">
        <v>164</v>
      </c>
      <c r="E163" s="149" t="s">
        <v>286</v>
      </c>
      <c r="F163" s="150" t="s">
        <v>287</v>
      </c>
      <c r="G163" s="151" t="s">
        <v>204</v>
      </c>
      <c r="H163" s="152">
        <v>39.543999999999997</v>
      </c>
      <c r="I163" s="153"/>
      <c r="J163" s="152">
        <f t="shared" si="20"/>
        <v>0</v>
      </c>
      <c r="K163" s="154"/>
      <c r="L163" s="30"/>
      <c r="M163" s="155" t="s">
        <v>1</v>
      </c>
      <c r="N163" s="156" t="s">
        <v>39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168</v>
      </c>
      <c r="AT163" s="159" t="s">
        <v>164</v>
      </c>
      <c r="AU163" s="159" t="s">
        <v>169</v>
      </c>
      <c r="AY163" s="14" t="s">
        <v>162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169</v>
      </c>
      <c r="BK163" s="161">
        <f t="shared" si="29"/>
        <v>0</v>
      </c>
      <c r="BL163" s="14" t="s">
        <v>168</v>
      </c>
      <c r="BM163" s="159" t="s">
        <v>284</v>
      </c>
    </row>
    <row r="164" spans="1:65" s="2" customFormat="1" ht="24.2" customHeight="1">
      <c r="A164" s="29"/>
      <c r="B164" s="147"/>
      <c r="C164" s="148" t="s">
        <v>285</v>
      </c>
      <c r="D164" s="148" t="s">
        <v>164</v>
      </c>
      <c r="E164" s="149" t="s">
        <v>289</v>
      </c>
      <c r="F164" s="150" t="s">
        <v>290</v>
      </c>
      <c r="G164" s="151" t="s">
        <v>204</v>
      </c>
      <c r="H164" s="152">
        <v>1898.1120000000001</v>
      </c>
      <c r="I164" s="153"/>
      <c r="J164" s="152">
        <f t="shared" si="20"/>
        <v>0</v>
      </c>
      <c r="K164" s="154"/>
      <c r="L164" s="30"/>
      <c r="M164" s="155" t="s">
        <v>1</v>
      </c>
      <c r="N164" s="156" t="s">
        <v>39</v>
      </c>
      <c r="O164" s="58"/>
      <c r="P164" s="157">
        <f t="shared" si="21"/>
        <v>0</v>
      </c>
      <c r="Q164" s="157">
        <v>0</v>
      </c>
      <c r="R164" s="157">
        <f t="shared" si="22"/>
        <v>0</v>
      </c>
      <c r="S164" s="157">
        <v>0</v>
      </c>
      <c r="T164" s="158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168</v>
      </c>
      <c r="AT164" s="159" t="s">
        <v>164</v>
      </c>
      <c r="AU164" s="159" t="s">
        <v>169</v>
      </c>
      <c r="AY164" s="14" t="s">
        <v>162</v>
      </c>
      <c r="BE164" s="160">
        <f t="shared" si="24"/>
        <v>0</v>
      </c>
      <c r="BF164" s="160">
        <f t="shared" si="25"/>
        <v>0</v>
      </c>
      <c r="BG164" s="160">
        <f t="shared" si="26"/>
        <v>0</v>
      </c>
      <c r="BH164" s="160">
        <f t="shared" si="27"/>
        <v>0</v>
      </c>
      <c r="BI164" s="160">
        <f t="shared" si="28"/>
        <v>0</v>
      </c>
      <c r="BJ164" s="14" t="s">
        <v>169</v>
      </c>
      <c r="BK164" s="161">
        <f t="shared" si="29"/>
        <v>0</v>
      </c>
      <c r="BL164" s="14" t="s">
        <v>168</v>
      </c>
      <c r="BM164" s="159" t="s">
        <v>288</v>
      </c>
    </row>
    <row r="165" spans="1:65" s="2" customFormat="1" ht="16.5" customHeight="1">
      <c r="A165" s="29"/>
      <c r="B165" s="147"/>
      <c r="C165" s="148" t="s">
        <v>228</v>
      </c>
      <c r="D165" s="148" t="s">
        <v>164</v>
      </c>
      <c r="E165" s="149" t="s">
        <v>293</v>
      </c>
      <c r="F165" s="150" t="s">
        <v>294</v>
      </c>
      <c r="G165" s="151" t="s">
        <v>204</v>
      </c>
      <c r="H165" s="152">
        <v>39.543999999999997</v>
      </c>
      <c r="I165" s="153"/>
      <c r="J165" s="152">
        <f t="shared" si="20"/>
        <v>0</v>
      </c>
      <c r="K165" s="154"/>
      <c r="L165" s="30"/>
      <c r="M165" s="155" t="s">
        <v>1</v>
      </c>
      <c r="N165" s="156" t="s">
        <v>39</v>
      </c>
      <c r="O165" s="58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168</v>
      </c>
      <c r="AT165" s="159" t="s">
        <v>164</v>
      </c>
      <c r="AU165" s="159" t="s">
        <v>169</v>
      </c>
      <c r="AY165" s="14" t="s">
        <v>162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4" t="s">
        <v>169</v>
      </c>
      <c r="BK165" s="161">
        <f t="shared" si="29"/>
        <v>0</v>
      </c>
      <c r="BL165" s="14" t="s">
        <v>168</v>
      </c>
      <c r="BM165" s="159" t="s">
        <v>291</v>
      </c>
    </row>
    <row r="166" spans="1:65" s="12" customFormat="1" ht="22.9" customHeight="1">
      <c r="B166" s="134"/>
      <c r="D166" s="135" t="s">
        <v>72</v>
      </c>
      <c r="E166" s="145" t="s">
        <v>296</v>
      </c>
      <c r="F166" s="145" t="s">
        <v>297</v>
      </c>
      <c r="I166" s="137"/>
      <c r="J166" s="146">
        <f>BK166</f>
        <v>0</v>
      </c>
      <c r="L166" s="134"/>
      <c r="M166" s="139"/>
      <c r="N166" s="140"/>
      <c r="O166" s="140"/>
      <c r="P166" s="141">
        <f>P167</f>
        <v>0</v>
      </c>
      <c r="Q166" s="140"/>
      <c r="R166" s="141">
        <f>R167</f>
        <v>0</v>
      </c>
      <c r="S166" s="140"/>
      <c r="T166" s="142">
        <f>T167</f>
        <v>0</v>
      </c>
      <c r="AR166" s="135" t="s">
        <v>81</v>
      </c>
      <c r="AT166" s="143" t="s">
        <v>72</v>
      </c>
      <c r="AU166" s="143" t="s">
        <v>81</v>
      </c>
      <c r="AY166" s="135" t="s">
        <v>162</v>
      </c>
      <c r="BK166" s="144">
        <f>BK167</f>
        <v>0</v>
      </c>
    </row>
    <row r="167" spans="1:65" s="2" customFormat="1" ht="16.5" customHeight="1">
      <c r="A167" s="29"/>
      <c r="B167" s="147"/>
      <c r="C167" s="148" t="s">
        <v>292</v>
      </c>
      <c r="D167" s="148" t="s">
        <v>164</v>
      </c>
      <c r="E167" s="149" t="s">
        <v>298</v>
      </c>
      <c r="F167" s="150" t="s">
        <v>299</v>
      </c>
      <c r="G167" s="151" t="s">
        <v>204</v>
      </c>
      <c r="H167" s="152">
        <v>184.99</v>
      </c>
      <c r="I167" s="153"/>
      <c r="J167" s="152">
        <f>ROUND(I167*H167,3)</f>
        <v>0</v>
      </c>
      <c r="K167" s="154"/>
      <c r="L167" s="30"/>
      <c r="M167" s="155" t="s">
        <v>1</v>
      </c>
      <c r="N167" s="156" t="s">
        <v>39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168</v>
      </c>
      <c r="AT167" s="159" t="s">
        <v>164</v>
      </c>
      <c r="AU167" s="159" t="s">
        <v>169</v>
      </c>
      <c r="AY167" s="14" t="s">
        <v>162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169</v>
      </c>
      <c r="BK167" s="161">
        <f>ROUND(I167*H167,3)</f>
        <v>0</v>
      </c>
      <c r="BL167" s="14" t="s">
        <v>168</v>
      </c>
      <c r="BM167" s="159" t="s">
        <v>295</v>
      </c>
    </row>
    <row r="168" spans="1:65" s="12" customFormat="1" ht="25.9" customHeight="1">
      <c r="B168" s="134"/>
      <c r="D168" s="135" t="s">
        <v>72</v>
      </c>
      <c r="E168" s="136" t="s">
        <v>301</v>
      </c>
      <c r="F168" s="136" t="s">
        <v>302</v>
      </c>
      <c r="I168" s="137"/>
      <c r="J168" s="138">
        <f>BK168</f>
        <v>0</v>
      </c>
      <c r="L168" s="134"/>
      <c r="M168" s="139"/>
      <c r="N168" s="140"/>
      <c r="O168" s="140"/>
      <c r="P168" s="141">
        <f>P169</f>
        <v>0</v>
      </c>
      <c r="Q168" s="140"/>
      <c r="R168" s="141">
        <f>R169</f>
        <v>0</v>
      </c>
      <c r="S168" s="140"/>
      <c r="T168" s="142">
        <f>T169</f>
        <v>0</v>
      </c>
      <c r="AR168" s="135" t="s">
        <v>169</v>
      </c>
      <c r="AT168" s="143" t="s">
        <v>72</v>
      </c>
      <c r="AU168" s="143" t="s">
        <v>73</v>
      </c>
      <c r="AY168" s="135" t="s">
        <v>162</v>
      </c>
      <c r="BK168" s="144">
        <f>BK169</f>
        <v>0</v>
      </c>
    </row>
    <row r="169" spans="1:65" s="12" customFormat="1" ht="22.9" customHeight="1">
      <c r="B169" s="134"/>
      <c r="D169" s="135" t="s">
        <v>72</v>
      </c>
      <c r="E169" s="145" t="s">
        <v>303</v>
      </c>
      <c r="F169" s="145" t="s">
        <v>304</v>
      </c>
      <c r="I169" s="137"/>
      <c r="J169" s="146">
        <f>BK169</f>
        <v>0</v>
      </c>
      <c r="L169" s="134"/>
      <c r="M169" s="139"/>
      <c r="N169" s="140"/>
      <c r="O169" s="140"/>
      <c r="P169" s="141">
        <f>SUM(P170:P171)</f>
        <v>0</v>
      </c>
      <c r="Q169" s="140"/>
      <c r="R169" s="141">
        <f>SUM(R170:R171)</f>
        <v>0</v>
      </c>
      <c r="S169" s="140"/>
      <c r="T169" s="142">
        <f>SUM(T170:T171)</f>
        <v>0</v>
      </c>
      <c r="AR169" s="135" t="s">
        <v>169</v>
      </c>
      <c r="AT169" s="143" t="s">
        <v>72</v>
      </c>
      <c r="AU169" s="143" t="s">
        <v>81</v>
      </c>
      <c r="AY169" s="135" t="s">
        <v>162</v>
      </c>
      <c r="BK169" s="144">
        <f>SUM(BK170:BK171)</f>
        <v>0</v>
      </c>
    </row>
    <row r="170" spans="1:65" s="2" customFormat="1" ht="16.5" customHeight="1">
      <c r="A170" s="29"/>
      <c r="B170" s="147"/>
      <c r="C170" s="148" t="s">
        <v>232</v>
      </c>
      <c r="D170" s="148" t="s">
        <v>164</v>
      </c>
      <c r="E170" s="149" t="s">
        <v>306</v>
      </c>
      <c r="F170" s="150" t="s">
        <v>307</v>
      </c>
      <c r="G170" s="151" t="s">
        <v>172</v>
      </c>
      <c r="H170" s="152">
        <v>4.2</v>
      </c>
      <c r="I170" s="153"/>
      <c r="J170" s="152">
        <f>ROUND(I170*H170,3)</f>
        <v>0</v>
      </c>
      <c r="K170" s="154"/>
      <c r="L170" s="30"/>
      <c r="M170" s="155" t="s">
        <v>1</v>
      </c>
      <c r="N170" s="156" t="s">
        <v>39</v>
      </c>
      <c r="O170" s="58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194</v>
      </c>
      <c r="AT170" s="159" t="s">
        <v>164</v>
      </c>
      <c r="AU170" s="159" t="s">
        <v>169</v>
      </c>
      <c r="AY170" s="14" t="s">
        <v>162</v>
      </c>
      <c r="BE170" s="160">
        <f>IF(N170="základná",J170,0)</f>
        <v>0</v>
      </c>
      <c r="BF170" s="160">
        <f>IF(N170="znížená",J170,0)</f>
        <v>0</v>
      </c>
      <c r="BG170" s="160">
        <f>IF(N170="zákl. prenesená",J170,0)</f>
        <v>0</v>
      </c>
      <c r="BH170" s="160">
        <f>IF(N170="zníž. prenesená",J170,0)</f>
        <v>0</v>
      </c>
      <c r="BI170" s="160">
        <f>IF(N170="nulová",J170,0)</f>
        <v>0</v>
      </c>
      <c r="BJ170" s="14" t="s">
        <v>169</v>
      </c>
      <c r="BK170" s="161">
        <f>ROUND(I170*H170,3)</f>
        <v>0</v>
      </c>
      <c r="BL170" s="14" t="s">
        <v>194</v>
      </c>
      <c r="BM170" s="159" t="s">
        <v>300</v>
      </c>
    </row>
    <row r="171" spans="1:65" s="2" customFormat="1" ht="24.2" customHeight="1">
      <c r="A171" s="29"/>
      <c r="B171" s="147"/>
      <c r="C171" s="148" t="s">
        <v>305</v>
      </c>
      <c r="D171" s="148" t="s">
        <v>164</v>
      </c>
      <c r="E171" s="149" t="s">
        <v>309</v>
      </c>
      <c r="F171" s="150" t="s">
        <v>310</v>
      </c>
      <c r="G171" s="151" t="s">
        <v>311</v>
      </c>
      <c r="H171" s="153"/>
      <c r="I171" s="153"/>
      <c r="J171" s="152">
        <f>ROUND(I171*H171,3)</f>
        <v>0</v>
      </c>
      <c r="K171" s="154"/>
      <c r="L171" s="30"/>
      <c r="M171" s="172" t="s">
        <v>1</v>
      </c>
      <c r="N171" s="173" t="s">
        <v>39</v>
      </c>
      <c r="O171" s="174"/>
      <c r="P171" s="175">
        <f>O171*H171</f>
        <v>0</v>
      </c>
      <c r="Q171" s="175">
        <v>0</v>
      </c>
      <c r="R171" s="175">
        <f>Q171*H171</f>
        <v>0</v>
      </c>
      <c r="S171" s="175">
        <v>0</v>
      </c>
      <c r="T171" s="176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194</v>
      </c>
      <c r="AT171" s="159" t="s">
        <v>164</v>
      </c>
      <c r="AU171" s="159" t="s">
        <v>169</v>
      </c>
      <c r="AY171" s="14" t="s">
        <v>162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169</v>
      </c>
      <c r="BK171" s="161">
        <f>ROUND(I171*H171,3)</f>
        <v>0</v>
      </c>
      <c r="BL171" s="14" t="s">
        <v>194</v>
      </c>
      <c r="BM171" s="159" t="s">
        <v>308</v>
      </c>
    </row>
    <row r="172" spans="1:65" s="2" customFormat="1" ht="6.95" customHeight="1">
      <c r="A172" s="29"/>
      <c r="B172" s="47"/>
      <c r="C172" s="48"/>
      <c r="D172" s="48"/>
      <c r="E172" s="48"/>
      <c r="F172" s="48"/>
      <c r="G172" s="48"/>
      <c r="H172" s="48"/>
      <c r="I172" s="48"/>
      <c r="J172" s="48"/>
      <c r="K172" s="48"/>
      <c r="L172" s="30"/>
      <c r="M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</row>
  </sheetData>
  <autoFilter ref="C124:K171" xr:uid="{00000000-0009-0000-0000-000004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16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94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320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ROUND((SUM(BE125:BE167)),  2)</f>
        <v>0</v>
      </c>
      <c r="G33" s="100"/>
      <c r="H33" s="100"/>
      <c r="I33" s="101">
        <v>0.2</v>
      </c>
      <c r="J33" s="99">
        <f>ROUND(((SUM(BE125:BE167))*I33),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ROUND((SUM(BF125:BF167)),  2)</f>
        <v>0</v>
      </c>
      <c r="G34" s="100"/>
      <c r="H34" s="100"/>
      <c r="I34" s="101">
        <v>0.2</v>
      </c>
      <c r="J34" s="99">
        <f>ROUND(((SUM(BF125:BF167))*I34),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ROUND((SUM(BG125:BG167)),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ROUND((SUM(BH125:BH167)),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ROUND((SUM(BI125:BI167)),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005 - Chodník A6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J139</f>
        <v>0</v>
      </c>
      <c r="L99" s="119"/>
    </row>
    <row r="100" spans="1:31" s="10" customFormat="1" ht="19.899999999999999" customHeight="1">
      <c r="B100" s="119"/>
      <c r="D100" s="120" t="s">
        <v>142</v>
      </c>
      <c r="E100" s="121"/>
      <c r="F100" s="121"/>
      <c r="G100" s="121"/>
      <c r="H100" s="121"/>
      <c r="I100" s="121"/>
      <c r="J100" s="122">
        <f>J146</f>
        <v>0</v>
      </c>
      <c r="L100" s="119"/>
    </row>
    <row r="101" spans="1:31" s="10" customFormat="1" ht="19.899999999999999" customHeight="1">
      <c r="B101" s="119"/>
      <c r="D101" s="120" t="s">
        <v>143</v>
      </c>
      <c r="E101" s="121"/>
      <c r="F101" s="121"/>
      <c r="G101" s="121"/>
      <c r="H101" s="121"/>
      <c r="I101" s="121"/>
      <c r="J101" s="122">
        <f>J151</f>
        <v>0</v>
      </c>
      <c r="L101" s="119"/>
    </row>
    <row r="102" spans="1:31" s="10" customFormat="1" ht="19.899999999999999" customHeight="1">
      <c r="B102" s="119"/>
      <c r="D102" s="120" t="s">
        <v>144</v>
      </c>
      <c r="E102" s="121"/>
      <c r="F102" s="121"/>
      <c r="G102" s="121"/>
      <c r="H102" s="121"/>
      <c r="I102" s="121"/>
      <c r="J102" s="122">
        <f>J154</f>
        <v>0</v>
      </c>
      <c r="L102" s="119"/>
    </row>
    <row r="103" spans="1:31" s="10" customFormat="1" ht="19.899999999999999" customHeight="1">
      <c r="B103" s="119"/>
      <c r="D103" s="120" t="s">
        <v>145</v>
      </c>
      <c r="E103" s="121"/>
      <c r="F103" s="121"/>
      <c r="G103" s="121"/>
      <c r="H103" s="121"/>
      <c r="I103" s="121"/>
      <c r="J103" s="122">
        <f>J162</f>
        <v>0</v>
      </c>
      <c r="L103" s="119"/>
    </row>
    <row r="104" spans="1:31" s="9" customFormat="1" ht="24.95" customHeight="1">
      <c r="B104" s="115"/>
      <c r="D104" s="116" t="s">
        <v>146</v>
      </c>
      <c r="E104" s="117"/>
      <c r="F104" s="117"/>
      <c r="G104" s="117"/>
      <c r="H104" s="117"/>
      <c r="I104" s="117"/>
      <c r="J104" s="118">
        <f>J164</f>
        <v>0</v>
      </c>
      <c r="L104" s="115"/>
    </row>
    <row r="105" spans="1:31" s="10" customFormat="1" ht="19.899999999999999" customHeight="1">
      <c r="B105" s="119"/>
      <c r="D105" s="120" t="s">
        <v>147</v>
      </c>
      <c r="E105" s="121"/>
      <c r="F105" s="121"/>
      <c r="G105" s="121"/>
      <c r="H105" s="121"/>
      <c r="I105" s="121"/>
      <c r="J105" s="122">
        <f>J165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005 - Chodník A6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P126+P164</f>
        <v>0</v>
      </c>
      <c r="Q125" s="66"/>
      <c r="R125" s="131">
        <f>R126+R164</f>
        <v>0</v>
      </c>
      <c r="S125" s="66"/>
      <c r="T125" s="132">
        <f>T126+T164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BK126+BK164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P127+P139+P146+P151+P154+P162</f>
        <v>0</v>
      </c>
      <c r="Q126" s="140"/>
      <c r="R126" s="141">
        <f>R127+R139+R146+R151+R154+R162</f>
        <v>0</v>
      </c>
      <c r="S126" s="140"/>
      <c r="T126" s="142">
        <f>T127+T139+T146+T151+T154+T162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BK127+BK139+BK146+BK151+BK154+BK162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SUM(P128:P138)</f>
        <v>0</v>
      </c>
      <c r="Q127" s="140"/>
      <c r="R127" s="141">
        <f>SUM(R128:R138)</f>
        <v>0</v>
      </c>
      <c r="S127" s="140"/>
      <c r="T127" s="142">
        <f>SUM(T128:T138)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SUM(BK128:BK138)</f>
        <v>0</v>
      </c>
    </row>
    <row r="128" spans="1:65" s="2" customFormat="1" ht="33" customHeight="1">
      <c r="A128" s="29"/>
      <c r="B128" s="147"/>
      <c r="C128" s="148" t="s">
        <v>81</v>
      </c>
      <c r="D128" s="148" t="s">
        <v>164</v>
      </c>
      <c r="E128" s="149" t="s">
        <v>314</v>
      </c>
      <c r="F128" s="150" t="s">
        <v>315</v>
      </c>
      <c r="G128" s="151" t="s">
        <v>167</v>
      </c>
      <c r="H128" s="152">
        <v>42.84</v>
      </c>
      <c r="I128" s="153"/>
      <c r="J128" s="152">
        <f t="shared" ref="J128:J138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8" si="1">O128*H128</f>
        <v>0</v>
      </c>
      <c r="Q128" s="157">
        <v>0</v>
      </c>
      <c r="R128" s="157">
        <f t="shared" ref="R128:R138" si="2">Q128*H128</f>
        <v>0</v>
      </c>
      <c r="S128" s="157">
        <v>0</v>
      </c>
      <c r="T128" s="158">
        <f t="shared" ref="T128:T138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8" si="4">IF(N128="základná",J128,0)</f>
        <v>0</v>
      </c>
      <c r="BF128" s="160">
        <f t="shared" ref="BF128:BF138" si="5">IF(N128="znížená",J128,0)</f>
        <v>0</v>
      </c>
      <c r="BG128" s="160">
        <f t="shared" ref="BG128:BG138" si="6">IF(N128="zákl. prenesená",J128,0)</f>
        <v>0</v>
      </c>
      <c r="BH128" s="160">
        <f t="shared" ref="BH128:BH138" si="7">IF(N128="zníž. prenesená",J128,0)</f>
        <v>0</v>
      </c>
      <c r="BI128" s="160">
        <f t="shared" ref="BI128:BI138" si="8">IF(N128="nulová",J128,0)</f>
        <v>0</v>
      </c>
      <c r="BJ128" s="14" t="s">
        <v>169</v>
      </c>
      <c r="BK128" s="161">
        <f t="shared" ref="BK128:BK138" si="9">ROUND(I128*H128,3)</f>
        <v>0</v>
      </c>
      <c r="BL128" s="14" t="s">
        <v>168</v>
      </c>
      <c r="BM128" s="159" t="s">
        <v>169</v>
      </c>
    </row>
    <row r="129" spans="1:65" s="2" customFormat="1" ht="33" customHeight="1">
      <c r="A129" s="29"/>
      <c r="B129" s="147"/>
      <c r="C129" s="148" t="s">
        <v>169</v>
      </c>
      <c r="D129" s="148" t="s">
        <v>164</v>
      </c>
      <c r="E129" s="149" t="s">
        <v>170</v>
      </c>
      <c r="F129" s="150" t="s">
        <v>171</v>
      </c>
      <c r="G129" s="151" t="s">
        <v>172</v>
      </c>
      <c r="H129" s="152">
        <v>67.69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24.2" customHeight="1">
      <c r="A130" s="29"/>
      <c r="B130" s="147"/>
      <c r="C130" s="148" t="s">
        <v>173</v>
      </c>
      <c r="D130" s="148" t="s">
        <v>164</v>
      </c>
      <c r="E130" s="149" t="s">
        <v>174</v>
      </c>
      <c r="F130" s="150" t="s">
        <v>175</v>
      </c>
      <c r="G130" s="151" t="s">
        <v>176</v>
      </c>
      <c r="H130" s="152">
        <v>3.351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24.2" customHeight="1">
      <c r="A131" s="29"/>
      <c r="B131" s="147"/>
      <c r="C131" s="148" t="s">
        <v>168</v>
      </c>
      <c r="D131" s="148" t="s">
        <v>164</v>
      </c>
      <c r="E131" s="149" t="s">
        <v>178</v>
      </c>
      <c r="F131" s="150" t="s">
        <v>179</v>
      </c>
      <c r="G131" s="151" t="s">
        <v>176</v>
      </c>
      <c r="H131" s="152">
        <v>2.4359999999999999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24.2" customHeight="1">
      <c r="A132" s="29"/>
      <c r="B132" s="147"/>
      <c r="C132" s="148" t="s">
        <v>181</v>
      </c>
      <c r="D132" s="148" t="s">
        <v>164</v>
      </c>
      <c r="E132" s="149" t="s">
        <v>182</v>
      </c>
      <c r="F132" s="150" t="s">
        <v>183</v>
      </c>
      <c r="G132" s="151" t="s">
        <v>176</v>
      </c>
      <c r="H132" s="152">
        <v>24.021999999999998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24.2" customHeight="1">
      <c r="A133" s="29"/>
      <c r="B133" s="147"/>
      <c r="C133" s="148" t="s">
        <v>177</v>
      </c>
      <c r="D133" s="148" t="s">
        <v>164</v>
      </c>
      <c r="E133" s="149" t="s">
        <v>185</v>
      </c>
      <c r="F133" s="150" t="s">
        <v>186</v>
      </c>
      <c r="G133" s="151" t="s">
        <v>176</v>
      </c>
      <c r="H133" s="152">
        <v>26.457999999999998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37.9" customHeight="1">
      <c r="A134" s="29"/>
      <c r="B134" s="147"/>
      <c r="C134" s="148" t="s">
        <v>188</v>
      </c>
      <c r="D134" s="148" t="s">
        <v>164</v>
      </c>
      <c r="E134" s="149" t="s">
        <v>189</v>
      </c>
      <c r="F134" s="150" t="s">
        <v>190</v>
      </c>
      <c r="G134" s="151" t="s">
        <v>176</v>
      </c>
      <c r="H134" s="152">
        <v>634.99199999999996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33" customHeight="1">
      <c r="A135" s="29"/>
      <c r="B135" s="147"/>
      <c r="C135" s="148" t="s">
        <v>180</v>
      </c>
      <c r="D135" s="148" t="s">
        <v>164</v>
      </c>
      <c r="E135" s="149" t="s">
        <v>192</v>
      </c>
      <c r="F135" s="150" t="s">
        <v>193</v>
      </c>
      <c r="G135" s="151" t="s">
        <v>176</v>
      </c>
      <c r="H135" s="152">
        <v>26.457999999999998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2" customFormat="1" ht="37.9" customHeight="1">
      <c r="A136" s="29"/>
      <c r="B136" s="147"/>
      <c r="C136" s="148" t="s">
        <v>195</v>
      </c>
      <c r="D136" s="148" t="s">
        <v>164</v>
      </c>
      <c r="E136" s="149" t="s">
        <v>196</v>
      </c>
      <c r="F136" s="150" t="s">
        <v>197</v>
      </c>
      <c r="G136" s="151" t="s">
        <v>176</v>
      </c>
      <c r="H136" s="152">
        <v>185.20599999999999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198</v>
      </c>
    </row>
    <row r="137" spans="1:65" s="2" customFormat="1" ht="16.5" customHeight="1">
      <c r="A137" s="29"/>
      <c r="B137" s="147"/>
      <c r="C137" s="148" t="s">
        <v>184</v>
      </c>
      <c r="D137" s="148" t="s">
        <v>164</v>
      </c>
      <c r="E137" s="149" t="s">
        <v>199</v>
      </c>
      <c r="F137" s="150" t="s">
        <v>200</v>
      </c>
      <c r="G137" s="151" t="s">
        <v>176</v>
      </c>
      <c r="H137" s="152">
        <v>26.457999999999998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7</v>
      </c>
    </row>
    <row r="138" spans="1:65" s="2" customFormat="1" ht="24.2" customHeight="1">
      <c r="A138" s="29"/>
      <c r="B138" s="147"/>
      <c r="C138" s="148" t="s">
        <v>201</v>
      </c>
      <c r="D138" s="148" t="s">
        <v>164</v>
      </c>
      <c r="E138" s="149" t="s">
        <v>202</v>
      </c>
      <c r="F138" s="150" t="s">
        <v>203</v>
      </c>
      <c r="G138" s="151" t="s">
        <v>204</v>
      </c>
      <c r="H138" s="152">
        <v>39.686999999999998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205</v>
      </c>
    </row>
    <row r="139" spans="1:65" s="12" customFormat="1" ht="22.9" customHeight="1">
      <c r="B139" s="134"/>
      <c r="D139" s="135" t="s">
        <v>72</v>
      </c>
      <c r="E139" s="145" t="s">
        <v>169</v>
      </c>
      <c r="F139" s="145" t="s">
        <v>206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SUM(P140:P145)</f>
        <v>0</v>
      </c>
      <c r="Q139" s="140"/>
      <c r="R139" s="141">
        <f>SUM(R140:R145)</f>
        <v>0</v>
      </c>
      <c r="S139" s="140"/>
      <c r="T139" s="142">
        <f>SUM(T140:T145)</f>
        <v>0</v>
      </c>
      <c r="AR139" s="135" t="s">
        <v>81</v>
      </c>
      <c r="AT139" s="143" t="s">
        <v>72</v>
      </c>
      <c r="AU139" s="143" t="s">
        <v>81</v>
      </c>
      <c r="AY139" s="135" t="s">
        <v>162</v>
      </c>
      <c r="BK139" s="144">
        <f>SUM(BK140:BK145)</f>
        <v>0</v>
      </c>
    </row>
    <row r="140" spans="1:65" s="2" customFormat="1" ht="33" customHeight="1">
      <c r="A140" s="29"/>
      <c r="B140" s="147"/>
      <c r="C140" s="148" t="s">
        <v>187</v>
      </c>
      <c r="D140" s="148" t="s">
        <v>164</v>
      </c>
      <c r="E140" s="149" t="s">
        <v>207</v>
      </c>
      <c r="F140" s="150" t="s">
        <v>208</v>
      </c>
      <c r="G140" s="151" t="s">
        <v>167</v>
      </c>
      <c r="H140" s="152">
        <v>19.334</v>
      </c>
      <c r="I140" s="153"/>
      <c r="J140" s="152">
        <f t="shared" ref="J140:J145" si="10"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 t="shared" ref="P140:P145" si="11">O140*H140</f>
        <v>0</v>
      </c>
      <c r="Q140" s="157">
        <v>0</v>
      </c>
      <c r="R140" s="157">
        <f t="shared" ref="R140:R145" si="12">Q140*H140</f>
        <v>0</v>
      </c>
      <c r="S140" s="157">
        <v>0</v>
      </c>
      <c r="T140" s="158">
        <f t="shared" ref="T140:T145" si="13"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 t="shared" ref="BE140:BE145" si="14">IF(N140="základná",J140,0)</f>
        <v>0</v>
      </c>
      <c r="BF140" s="160">
        <f t="shared" ref="BF140:BF145" si="15">IF(N140="znížená",J140,0)</f>
        <v>0</v>
      </c>
      <c r="BG140" s="160">
        <f t="shared" ref="BG140:BG145" si="16">IF(N140="zákl. prenesená",J140,0)</f>
        <v>0</v>
      </c>
      <c r="BH140" s="160">
        <f t="shared" ref="BH140:BH145" si="17">IF(N140="zníž. prenesená",J140,0)</f>
        <v>0</v>
      </c>
      <c r="BI140" s="160">
        <f t="shared" ref="BI140:BI145" si="18">IF(N140="nulová",J140,0)</f>
        <v>0</v>
      </c>
      <c r="BJ140" s="14" t="s">
        <v>169</v>
      </c>
      <c r="BK140" s="161">
        <f t="shared" ref="BK140:BK145" si="19">ROUND(I140*H140,3)</f>
        <v>0</v>
      </c>
      <c r="BL140" s="14" t="s">
        <v>168</v>
      </c>
      <c r="BM140" s="159" t="s">
        <v>209</v>
      </c>
    </row>
    <row r="141" spans="1:65" s="2" customFormat="1" ht="16.5" customHeight="1">
      <c r="A141" s="29"/>
      <c r="B141" s="147"/>
      <c r="C141" s="162" t="s">
        <v>210</v>
      </c>
      <c r="D141" s="162" t="s">
        <v>211</v>
      </c>
      <c r="E141" s="163" t="s">
        <v>212</v>
      </c>
      <c r="F141" s="164" t="s">
        <v>213</v>
      </c>
      <c r="G141" s="165" t="s">
        <v>167</v>
      </c>
      <c r="H141" s="166">
        <v>19.721</v>
      </c>
      <c r="I141" s="167"/>
      <c r="J141" s="166">
        <f t="shared" si="10"/>
        <v>0</v>
      </c>
      <c r="K141" s="168"/>
      <c r="L141" s="169"/>
      <c r="M141" s="170" t="s">
        <v>1</v>
      </c>
      <c r="N141" s="171" t="s">
        <v>39</v>
      </c>
      <c r="O141" s="58"/>
      <c r="P141" s="157">
        <f t="shared" si="11"/>
        <v>0</v>
      </c>
      <c r="Q141" s="157">
        <v>0</v>
      </c>
      <c r="R141" s="157">
        <f t="shared" si="12"/>
        <v>0</v>
      </c>
      <c r="S141" s="157">
        <v>0</v>
      </c>
      <c r="T141" s="158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180</v>
      </c>
      <c r="AT141" s="159" t="s">
        <v>211</v>
      </c>
      <c r="AU141" s="159" t="s">
        <v>169</v>
      </c>
      <c r="AY141" s="14" t="s">
        <v>162</v>
      </c>
      <c r="BE141" s="160">
        <f t="shared" si="14"/>
        <v>0</v>
      </c>
      <c r="BF141" s="160">
        <f t="shared" si="15"/>
        <v>0</v>
      </c>
      <c r="BG141" s="160">
        <f t="shared" si="16"/>
        <v>0</v>
      </c>
      <c r="BH141" s="160">
        <f t="shared" si="17"/>
        <v>0</v>
      </c>
      <c r="BI141" s="160">
        <f t="shared" si="18"/>
        <v>0</v>
      </c>
      <c r="BJ141" s="14" t="s">
        <v>169</v>
      </c>
      <c r="BK141" s="161">
        <f t="shared" si="19"/>
        <v>0</v>
      </c>
      <c r="BL141" s="14" t="s">
        <v>168</v>
      </c>
      <c r="BM141" s="159" t="s">
        <v>214</v>
      </c>
    </row>
    <row r="142" spans="1:65" s="2" customFormat="1" ht="24.2" customHeight="1">
      <c r="A142" s="29"/>
      <c r="B142" s="147"/>
      <c r="C142" s="148" t="s">
        <v>191</v>
      </c>
      <c r="D142" s="148" t="s">
        <v>164</v>
      </c>
      <c r="E142" s="149" t="s">
        <v>215</v>
      </c>
      <c r="F142" s="150" t="s">
        <v>216</v>
      </c>
      <c r="G142" s="151" t="s">
        <v>176</v>
      </c>
      <c r="H142" s="152">
        <v>20.460999999999999</v>
      </c>
      <c r="I142" s="153"/>
      <c r="J142" s="152">
        <f t="shared" si="10"/>
        <v>0</v>
      </c>
      <c r="K142" s="154"/>
      <c r="L142" s="30"/>
      <c r="M142" s="155" t="s">
        <v>1</v>
      </c>
      <c r="N142" s="156" t="s">
        <v>39</v>
      </c>
      <c r="O142" s="58"/>
      <c r="P142" s="157">
        <f t="shared" si="11"/>
        <v>0</v>
      </c>
      <c r="Q142" s="157">
        <v>0</v>
      </c>
      <c r="R142" s="157">
        <f t="shared" si="12"/>
        <v>0</v>
      </c>
      <c r="S142" s="157">
        <v>0</v>
      </c>
      <c r="T142" s="158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 t="shared" si="14"/>
        <v>0</v>
      </c>
      <c r="BF142" s="160">
        <f t="shared" si="15"/>
        <v>0</v>
      </c>
      <c r="BG142" s="160">
        <f t="shared" si="16"/>
        <v>0</v>
      </c>
      <c r="BH142" s="160">
        <f t="shared" si="17"/>
        <v>0</v>
      </c>
      <c r="BI142" s="160">
        <f t="shared" si="18"/>
        <v>0</v>
      </c>
      <c r="BJ142" s="14" t="s">
        <v>169</v>
      </c>
      <c r="BK142" s="161">
        <f t="shared" si="19"/>
        <v>0</v>
      </c>
      <c r="BL142" s="14" t="s">
        <v>168</v>
      </c>
      <c r="BM142" s="159" t="s">
        <v>217</v>
      </c>
    </row>
    <row r="143" spans="1:65" s="2" customFormat="1" ht="16.5" customHeight="1">
      <c r="A143" s="29"/>
      <c r="B143" s="147"/>
      <c r="C143" s="148" t="s">
        <v>218</v>
      </c>
      <c r="D143" s="148" t="s">
        <v>164</v>
      </c>
      <c r="E143" s="149" t="s">
        <v>219</v>
      </c>
      <c r="F143" s="150" t="s">
        <v>220</v>
      </c>
      <c r="G143" s="151" t="s">
        <v>176</v>
      </c>
      <c r="H143" s="152">
        <v>24.863</v>
      </c>
      <c r="I143" s="153"/>
      <c r="J143" s="152">
        <f t="shared" si="10"/>
        <v>0</v>
      </c>
      <c r="K143" s="154"/>
      <c r="L143" s="30"/>
      <c r="M143" s="155" t="s">
        <v>1</v>
      </c>
      <c r="N143" s="156" t="s">
        <v>39</v>
      </c>
      <c r="O143" s="58"/>
      <c r="P143" s="157">
        <f t="shared" si="11"/>
        <v>0</v>
      </c>
      <c r="Q143" s="157">
        <v>0</v>
      </c>
      <c r="R143" s="157">
        <f t="shared" si="12"/>
        <v>0</v>
      </c>
      <c r="S143" s="157">
        <v>0</v>
      </c>
      <c r="T143" s="158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 t="shared" si="14"/>
        <v>0</v>
      </c>
      <c r="BF143" s="160">
        <f t="shared" si="15"/>
        <v>0</v>
      </c>
      <c r="BG143" s="160">
        <f t="shared" si="16"/>
        <v>0</v>
      </c>
      <c r="BH143" s="160">
        <f t="shared" si="17"/>
        <v>0</v>
      </c>
      <c r="BI143" s="160">
        <f t="shared" si="18"/>
        <v>0</v>
      </c>
      <c r="BJ143" s="14" t="s">
        <v>169</v>
      </c>
      <c r="BK143" s="161">
        <f t="shared" si="19"/>
        <v>0</v>
      </c>
      <c r="BL143" s="14" t="s">
        <v>168</v>
      </c>
      <c r="BM143" s="159" t="s">
        <v>221</v>
      </c>
    </row>
    <row r="144" spans="1:65" s="2" customFormat="1" ht="21.75" customHeight="1">
      <c r="A144" s="29"/>
      <c r="B144" s="147"/>
      <c r="C144" s="148" t="s">
        <v>194</v>
      </c>
      <c r="D144" s="148" t="s">
        <v>164</v>
      </c>
      <c r="E144" s="149" t="s">
        <v>222</v>
      </c>
      <c r="F144" s="150" t="s">
        <v>223</v>
      </c>
      <c r="G144" s="151" t="s">
        <v>167</v>
      </c>
      <c r="H144" s="152">
        <v>47.383000000000003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169</v>
      </c>
      <c r="BK144" s="161">
        <f t="shared" si="19"/>
        <v>0</v>
      </c>
      <c r="BL144" s="14" t="s">
        <v>168</v>
      </c>
      <c r="BM144" s="159" t="s">
        <v>224</v>
      </c>
    </row>
    <row r="145" spans="1:65" s="2" customFormat="1" ht="21.75" customHeight="1">
      <c r="A145" s="29"/>
      <c r="B145" s="147"/>
      <c r="C145" s="148" t="s">
        <v>225</v>
      </c>
      <c r="D145" s="148" t="s">
        <v>164</v>
      </c>
      <c r="E145" s="149" t="s">
        <v>226</v>
      </c>
      <c r="F145" s="150" t="s">
        <v>227</v>
      </c>
      <c r="G145" s="151" t="s">
        <v>167</v>
      </c>
      <c r="H145" s="152">
        <v>47.383000000000003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228</v>
      </c>
    </row>
    <row r="146" spans="1:65" s="12" customFormat="1" ht="22.9" customHeight="1">
      <c r="B146" s="134"/>
      <c r="D146" s="135" t="s">
        <v>72</v>
      </c>
      <c r="E146" s="145" t="s">
        <v>173</v>
      </c>
      <c r="F146" s="145" t="s">
        <v>229</v>
      </c>
      <c r="I146" s="137"/>
      <c r="J146" s="146">
        <f>BK146</f>
        <v>0</v>
      </c>
      <c r="L146" s="134"/>
      <c r="M146" s="139"/>
      <c r="N146" s="140"/>
      <c r="O146" s="140"/>
      <c r="P146" s="141">
        <f>SUM(P147:P150)</f>
        <v>0</v>
      </c>
      <c r="Q146" s="140"/>
      <c r="R146" s="141">
        <f>SUM(R147:R150)</f>
        <v>0</v>
      </c>
      <c r="S146" s="140"/>
      <c r="T146" s="142">
        <f>SUM(T147:T150)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SUM(BK147:BK150)</f>
        <v>0</v>
      </c>
    </row>
    <row r="147" spans="1:65" s="2" customFormat="1" ht="16.5" customHeight="1">
      <c r="A147" s="29"/>
      <c r="B147" s="147"/>
      <c r="C147" s="148" t="s">
        <v>198</v>
      </c>
      <c r="D147" s="148" t="s">
        <v>164</v>
      </c>
      <c r="E147" s="149" t="s">
        <v>230</v>
      </c>
      <c r="F147" s="150" t="s">
        <v>231</v>
      </c>
      <c r="G147" s="151" t="s">
        <v>176</v>
      </c>
      <c r="H147" s="152">
        <v>3.4329999999999998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232</v>
      </c>
    </row>
    <row r="148" spans="1:65" s="2" customFormat="1" ht="24.2" customHeight="1">
      <c r="A148" s="29"/>
      <c r="B148" s="147"/>
      <c r="C148" s="148" t="s">
        <v>233</v>
      </c>
      <c r="D148" s="148" t="s">
        <v>164</v>
      </c>
      <c r="E148" s="149" t="s">
        <v>234</v>
      </c>
      <c r="F148" s="150" t="s">
        <v>235</v>
      </c>
      <c r="G148" s="151" t="s">
        <v>167</v>
      </c>
      <c r="H148" s="152">
        <v>9.84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168</v>
      </c>
      <c r="BM148" s="159" t="s">
        <v>236</v>
      </c>
    </row>
    <row r="149" spans="1:65" s="2" customFormat="1" ht="24.2" customHeight="1">
      <c r="A149" s="29"/>
      <c r="B149" s="147"/>
      <c r="C149" s="148" t="s">
        <v>7</v>
      </c>
      <c r="D149" s="148" t="s">
        <v>164</v>
      </c>
      <c r="E149" s="149" t="s">
        <v>237</v>
      </c>
      <c r="F149" s="150" t="s">
        <v>238</v>
      </c>
      <c r="G149" s="151" t="s">
        <v>167</v>
      </c>
      <c r="H149" s="152">
        <v>9.84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168</v>
      </c>
      <c r="BM149" s="159" t="s">
        <v>239</v>
      </c>
    </row>
    <row r="150" spans="1:65" s="2" customFormat="1" ht="24.2" customHeight="1">
      <c r="A150" s="29"/>
      <c r="B150" s="147"/>
      <c r="C150" s="148" t="s">
        <v>240</v>
      </c>
      <c r="D150" s="148" t="s">
        <v>164</v>
      </c>
      <c r="E150" s="149" t="s">
        <v>241</v>
      </c>
      <c r="F150" s="150" t="s">
        <v>242</v>
      </c>
      <c r="G150" s="151" t="s">
        <v>204</v>
      </c>
      <c r="H150" s="152">
        <v>0.58399999999999996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168</v>
      </c>
      <c r="BM150" s="159" t="s">
        <v>243</v>
      </c>
    </row>
    <row r="151" spans="1:65" s="12" customFormat="1" ht="22.9" customHeight="1">
      <c r="B151" s="134"/>
      <c r="D151" s="135" t="s">
        <v>72</v>
      </c>
      <c r="E151" s="145" t="s">
        <v>181</v>
      </c>
      <c r="F151" s="145" t="s">
        <v>244</v>
      </c>
      <c r="I151" s="137"/>
      <c r="J151" s="146">
        <f>BK151</f>
        <v>0</v>
      </c>
      <c r="L151" s="134"/>
      <c r="M151" s="139"/>
      <c r="N151" s="140"/>
      <c r="O151" s="140"/>
      <c r="P151" s="141">
        <f>SUM(P152:P153)</f>
        <v>0</v>
      </c>
      <c r="Q151" s="140"/>
      <c r="R151" s="141">
        <f>SUM(R152:R153)</f>
        <v>0</v>
      </c>
      <c r="S151" s="140"/>
      <c r="T151" s="142">
        <f>SUM(T152:T153)</f>
        <v>0</v>
      </c>
      <c r="AR151" s="135" t="s">
        <v>81</v>
      </c>
      <c r="AT151" s="143" t="s">
        <v>72</v>
      </c>
      <c r="AU151" s="143" t="s">
        <v>81</v>
      </c>
      <c r="AY151" s="135" t="s">
        <v>162</v>
      </c>
      <c r="BK151" s="144">
        <f>SUM(BK152:BK153)</f>
        <v>0</v>
      </c>
    </row>
    <row r="152" spans="1:65" s="2" customFormat="1" ht="33" customHeight="1">
      <c r="A152" s="29"/>
      <c r="B152" s="147"/>
      <c r="C152" s="148" t="s">
        <v>205</v>
      </c>
      <c r="D152" s="148" t="s">
        <v>164</v>
      </c>
      <c r="E152" s="149" t="s">
        <v>245</v>
      </c>
      <c r="F152" s="150" t="s">
        <v>246</v>
      </c>
      <c r="G152" s="151" t="s">
        <v>167</v>
      </c>
      <c r="H152" s="152">
        <v>42.84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39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168</v>
      </c>
      <c r="BM152" s="159" t="s">
        <v>247</v>
      </c>
    </row>
    <row r="153" spans="1:65" s="2" customFormat="1" ht="16.5" customHeight="1">
      <c r="A153" s="29"/>
      <c r="B153" s="147"/>
      <c r="C153" s="148" t="s">
        <v>248</v>
      </c>
      <c r="D153" s="148" t="s">
        <v>164</v>
      </c>
      <c r="E153" s="149" t="s">
        <v>249</v>
      </c>
      <c r="F153" s="150" t="s">
        <v>250</v>
      </c>
      <c r="G153" s="151" t="s">
        <v>167</v>
      </c>
      <c r="H153" s="152">
        <v>42.84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168</v>
      </c>
      <c r="BM153" s="159" t="s">
        <v>251</v>
      </c>
    </row>
    <row r="154" spans="1:65" s="12" customFormat="1" ht="22.9" customHeight="1">
      <c r="B154" s="134"/>
      <c r="D154" s="135" t="s">
        <v>72</v>
      </c>
      <c r="E154" s="145" t="s">
        <v>195</v>
      </c>
      <c r="F154" s="145" t="s">
        <v>252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SUM(P155:P161)</f>
        <v>0</v>
      </c>
      <c r="Q154" s="140"/>
      <c r="R154" s="141">
        <f>SUM(R155:R161)</f>
        <v>0</v>
      </c>
      <c r="S154" s="140"/>
      <c r="T154" s="142">
        <f>SUM(T155:T161)</f>
        <v>0</v>
      </c>
      <c r="AR154" s="135" t="s">
        <v>81</v>
      </c>
      <c r="AT154" s="143" t="s">
        <v>72</v>
      </c>
      <c r="AU154" s="143" t="s">
        <v>81</v>
      </c>
      <c r="AY154" s="135" t="s">
        <v>162</v>
      </c>
      <c r="BK154" s="144">
        <f>SUM(BK155:BK161)</f>
        <v>0</v>
      </c>
    </row>
    <row r="155" spans="1:65" s="2" customFormat="1" ht="33" customHeight="1">
      <c r="A155" s="29"/>
      <c r="B155" s="147"/>
      <c r="C155" s="148" t="s">
        <v>209</v>
      </c>
      <c r="D155" s="148" t="s">
        <v>164</v>
      </c>
      <c r="E155" s="149" t="s">
        <v>253</v>
      </c>
      <c r="F155" s="150" t="s">
        <v>254</v>
      </c>
      <c r="G155" s="151" t="s">
        <v>172</v>
      </c>
      <c r="H155" s="152">
        <v>67.69</v>
      </c>
      <c r="I155" s="153"/>
      <c r="J155" s="152">
        <f t="shared" ref="J155:J161" si="20">ROUND(I155*H155,3)</f>
        <v>0</v>
      </c>
      <c r="K155" s="154"/>
      <c r="L155" s="30"/>
      <c r="M155" s="155" t="s">
        <v>1</v>
      </c>
      <c r="N155" s="156" t="s">
        <v>39</v>
      </c>
      <c r="O155" s="58"/>
      <c r="P155" s="157">
        <f t="shared" ref="P155:P161" si="21">O155*H155</f>
        <v>0</v>
      </c>
      <c r="Q155" s="157">
        <v>0</v>
      </c>
      <c r="R155" s="157">
        <f t="shared" ref="R155:R161" si="22">Q155*H155</f>
        <v>0</v>
      </c>
      <c r="S155" s="157">
        <v>0</v>
      </c>
      <c r="T155" s="158">
        <f t="shared" ref="T155:T161" si="2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168</v>
      </c>
      <c r="AT155" s="159" t="s">
        <v>164</v>
      </c>
      <c r="AU155" s="159" t="s">
        <v>169</v>
      </c>
      <c r="AY155" s="14" t="s">
        <v>162</v>
      </c>
      <c r="BE155" s="160">
        <f t="shared" ref="BE155:BE161" si="24">IF(N155="základná",J155,0)</f>
        <v>0</v>
      </c>
      <c r="BF155" s="160">
        <f t="shared" ref="BF155:BF161" si="25">IF(N155="znížená",J155,0)</f>
        <v>0</v>
      </c>
      <c r="BG155" s="160">
        <f t="shared" ref="BG155:BG161" si="26">IF(N155="zákl. prenesená",J155,0)</f>
        <v>0</v>
      </c>
      <c r="BH155" s="160">
        <f t="shared" ref="BH155:BH161" si="27">IF(N155="zníž. prenesená",J155,0)</f>
        <v>0</v>
      </c>
      <c r="BI155" s="160">
        <f t="shared" ref="BI155:BI161" si="28">IF(N155="nulová",J155,0)</f>
        <v>0</v>
      </c>
      <c r="BJ155" s="14" t="s">
        <v>169</v>
      </c>
      <c r="BK155" s="161">
        <f t="shared" ref="BK155:BK161" si="29">ROUND(I155*H155,3)</f>
        <v>0</v>
      </c>
      <c r="BL155" s="14" t="s">
        <v>168</v>
      </c>
      <c r="BM155" s="159" t="s">
        <v>255</v>
      </c>
    </row>
    <row r="156" spans="1:65" s="2" customFormat="1" ht="16.5" customHeight="1">
      <c r="A156" s="29"/>
      <c r="B156" s="147"/>
      <c r="C156" s="162" t="s">
        <v>256</v>
      </c>
      <c r="D156" s="162" t="s">
        <v>211</v>
      </c>
      <c r="E156" s="163" t="s">
        <v>257</v>
      </c>
      <c r="F156" s="164" t="s">
        <v>258</v>
      </c>
      <c r="G156" s="165" t="s">
        <v>172</v>
      </c>
      <c r="H156" s="166">
        <v>68.367000000000004</v>
      </c>
      <c r="I156" s="167"/>
      <c r="J156" s="166">
        <f t="shared" si="20"/>
        <v>0</v>
      </c>
      <c r="K156" s="168"/>
      <c r="L156" s="169"/>
      <c r="M156" s="170" t="s">
        <v>1</v>
      </c>
      <c r="N156" s="171" t="s">
        <v>39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180</v>
      </c>
      <c r="AT156" s="159" t="s">
        <v>211</v>
      </c>
      <c r="AU156" s="159" t="s">
        <v>169</v>
      </c>
      <c r="AY156" s="14" t="s">
        <v>162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169</v>
      </c>
      <c r="BK156" s="161">
        <f t="shared" si="29"/>
        <v>0</v>
      </c>
      <c r="BL156" s="14" t="s">
        <v>168</v>
      </c>
      <c r="BM156" s="159" t="s">
        <v>259</v>
      </c>
    </row>
    <row r="157" spans="1:65" s="2" customFormat="1" ht="21.75" customHeight="1">
      <c r="A157" s="29"/>
      <c r="B157" s="147"/>
      <c r="C157" s="148" t="s">
        <v>214</v>
      </c>
      <c r="D157" s="148" t="s">
        <v>164</v>
      </c>
      <c r="E157" s="149" t="s">
        <v>279</v>
      </c>
      <c r="F157" s="150" t="s">
        <v>280</v>
      </c>
      <c r="G157" s="151" t="s">
        <v>204</v>
      </c>
      <c r="H157" s="152">
        <v>22.756</v>
      </c>
      <c r="I157" s="153"/>
      <c r="J157" s="152">
        <f t="shared" si="2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168</v>
      </c>
      <c r="AT157" s="159" t="s">
        <v>164</v>
      </c>
      <c r="AU157" s="159" t="s">
        <v>169</v>
      </c>
      <c r="AY157" s="14" t="s">
        <v>162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169</v>
      </c>
      <c r="BK157" s="161">
        <f t="shared" si="29"/>
        <v>0</v>
      </c>
      <c r="BL157" s="14" t="s">
        <v>168</v>
      </c>
      <c r="BM157" s="159" t="s">
        <v>262</v>
      </c>
    </row>
    <row r="158" spans="1:65" s="2" customFormat="1" ht="24.2" customHeight="1">
      <c r="A158" s="29"/>
      <c r="B158" s="147"/>
      <c r="C158" s="148" t="s">
        <v>263</v>
      </c>
      <c r="D158" s="148" t="s">
        <v>164</v>
      </c>
      <c r="E158" s="149" t="s">
        <v>282</v>
      </c>
      <c r="F158" s="150" t="s">
        <v>283</v>
      </c>
      <c r="G158" s="151" t="s">
        <v>204</v>
      </c>
      <c r="H158" s="152">
        <v>204.804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168</v>
      </c>
      <c r="AT158" s="159" t="s">
        <v>164</v>
      </c>
      <c r="AU158" s="159" t="s">
        <v>169</v>
      </c>
      <c r="AY158" s="14" t="s">
        <v>162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169</v>
      </c>
      <c r="BK158" s="161">
        <f t="shared" si="29"/>
        <v>0</v>
      </c>
      <c r="BL158" s="14" t="s">
        <v>168</v>
      </c>
      <c r="BM158" s="159" t="s">
        <v>266</v>
      </c>
    </row>
    <row r="159" spans="1:65" s="2" customFormat="1" ht="24.2" customHeight="1">
      <c r="A159" s="29"/>
      <c r="B159" s="147"/>
      <c r="C159" s="148" t="s">
        <v>217</v>
      </c>
      <c r="D159" s="148" t="s">
        <v>164</v>
      </c>
      <c r="E159" s="149" t="s">
        <v>286</v>
      </c>
      <c r="F159" s="150" t="s">
        <v>287</v>
      </c>
      <c r="G159" s="151" t="s">
        <v>204</v>
      </c>
      <c r="H159" s="152">
        <v>22.756</v>
      </c>
      <c r="I159" s="153"/>
      <c r="J159" s="152">
        <f t="shared" si="20"/>
        <v>0</v>
      </c>
      <c r="K159" s="154"/>
      <c r="L159" s="30"/>
      <c r="M159" s="155" t="s">
        <v>1</v>
      </c>
      <c r="N159" s="156" t="s">
        <v>39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168</v>
      </c>
      <c r="AT159" s="159" t="s">
        <v>164</v>
      </c>
      <c r="AU159" s="159" t="s">
        <v>169</v>
      </c>
      <c r="AY159" s="14" t="s">
        <v>162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169</v>
      </c>
      <c r="BK159" s="161">
        <f t="shared" si="29"/>
        <v>0</v>
      </c>
      <c r="BL159" s="14" t="s">
        <v>168</v>
      </c>
      <c r="BM159" s="159" t="s">
        <v>269</v>
      </c>
    </row>
    <row r="160" spans="1:65" s="2" customFormat="1" ht="24.2" customHeight="1">
      <c r="A160" s="29"/>
      <c r="B160" s="147"/>
      <c r="C160" s="148" t="s">
        <v>270</v>
      </c>
      <c r="D160" s="148" t="s">
        <v>164</v>
      </c>
      <c r="E160" s="149" t="s">
        <v>289</v>
      </c>
      <c r="F160" s="150" t="s">
        <v>290</v>
      </c>
      <c r="G160" s="151" t="s">
        <v>204</v>
      </c>
      <c r="H160" s="152">
        <v>1092.288</v>
      </c>
      <c r="I160" s="153"/>
      <c r="J160" s="152">
        <f t="shared" si="20"/>
        <v>0</v>
      </c>
      <c r="K160" s="154"/>
      <c r="L160" s="30"/>
      <c r="M160" s="155" t="s">
        <v>1</v>
      </c>
      <c r="N160" s="156" t="s">
        <v>39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168</v>
      </c>
      <c r="AT160" s="159" t="s">
        <v>164</v>
      </c>
      <c r="AU160" s="159" t="s">
        <v>169</v>
      </c>
      <c r="AY160" s="14" t="s">
        <v>162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169</v>
      </c>
      <c r="BK160" s="161">
        <f t="shared" si="29"/>
        <v>0</v>
      </c>
      <c r="BL160" s="14" t="s">
        <v>168</v>
      </c>
      <c r="BM160" s="159" t="s">
        <v>274</v>
      </c>
    </row>
    <row r="161" spans="1:65" s="2" customFormat="1" ht="16.5" customHeight="1">
      <c r="A161" s="29"/>
      <c r="B161" s="147"/>
      <c r="C161" s="148" t="s">
        <v>221</v>
      </c>
      <c r="D161" s="148" t="s">
        <v>164</v>
      </c>
      <c r="E161" s="149" t="s">
        <v>293</v>
      </c>
      <c r="F161" s="150" t="s">
        <v>294</v>
      </c>
      <c r="G161" s="151" t="s">
        <v>204</v>
      </c>
      <c r="H161" s="152">
        <v>22.756</v>
      </c>
      <c r="I161" s="153"/>
      <c r="J161" s="152">
        <f t="shared" si="20"/>
        <v>0</v>
      </c>
      <c r="K161" s="154"/>
      <c r="L161" s="30"/>
      <c r="M161" s="155" t="s">
        <v>1</v>
      </c>
      <c r="N161" s="156" t="s">
        <v>39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168</v>
      </c>
      <c r="AT161" s="159" t="s">
        <v>164</v>
      </c>
      <c r="AU161" s="159" t="s">
        <v>169</v>
      </c>
      <c r="AY161" s="14" t="s">
        <v>162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169</v>
      </c>
      <c r="BK161" s="161">
        <f t="shared" si="29"/>
        <v>0</v>
      </c>
      <c r="BL161" s="14" t="s">
        <v>168</v>
      </c>
      <c r="BM161" s="159" t="s">
        <v>277</v>
      </c>
    </row>
    <row r="162" spans="1:65" s="12" customFormat="1" ht="22.9" customHeight="1">
      <c r="B162" s="134"/>
      <c r="D162" s="135" t="s">
        <v>72</v>
      </c>
      <c r="E162" s="145" t="s">
        <v>296</v>
      </c>
      <c r="F162" s="145" t="s">
        <v>297</v>
      </c>
      <c r="I162" s="137"/>
      <c r="J162" s="146">
        <f>BK162</f>
        <v>0</v>
      </c>
      <c r="L162" s="134"/>
      <c r="M162" s="139"/>
      <c r="N162" s="140"/>
      <c r="O162" s="140"/>
      <c r="P162" s="141">
        <f>P163</f>
        <v>0</v>
      </c>
      <c r="Q162" s="140"/>
      <c r="R162" s="141">
        <f>R163</f>
        <v>0</v>
      </c>
      <c r="S162" s="140"/>
      <c r="T162" s="142">
        <f>T163</f>
        <v>0</v>
      </c>
      <c r="AR162" s="135" t="s">
        <v>81</v>
      </c>
      <c r="AT162" s="143" t="s">
        <v>72</v>
      </c>
      <c r="AU162" s="143" t="s">
        <v>81</v>
      </c>
      <c r="AY162" s="135" t="s">
        <v>162</v>
      </c>
      <c r="BK162" s="144">
        <f>BK163</f>
        <v>0</v>
      </c>
    </row>
    <row r="163" spans="1:65" s="2" customFormat="1" ht="16.5" customHeight="1">
      <c r="A163" s="29"/>
      <c r="B163" s="147"/>
      <c r="C163" s="148" t="s">
        <v>278</v>
      </c>
      <c r="D163" s="148" t="s">
        <v>164</v>
      </c>
      <c r="E163" s="149" t="s">
        <v>298</v>
      </c>
      <c r="F163" s="150" t="s">
        <v>299</v>
      </c>
      <c r="G163" s="151" t="s">
        <v>204</v>
      </c>
      <c r="H163" s="152">
        <v>164.971</v>
      </c>
      <c r="I163" s="153"/>
      <c r="J163" s="152">
        <f>ROUND(I163*H163,3)</f>
        <v>0</v>
      </c>
      <c r="K163" s="154"/>
      <c r="L163" s="30"/>
      <c r="M163" s="155" t="s">
        <v>1</v>
      </c>
      <c r="N163" s="156" t="s">
        <v>39</v>
      </c>
      <c r="O163" s="58"/>
      <c r="P163" s="157">
        <f>O163*H163</f>
        <v>0</v>
      </c>
      <c r="Q163" s="157">
        <v>0</v>
      </c>
      <c r="R163" s="157">
        <f>Q163*H163</f>
        <v>0</v>
      </c>
      <c r="S163" s="157">
        <v>0</v>
      </c>
      <c r="T163" s="158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168</v>
      </c>
      <c r="AT163" s="159" t="s">
        <v>164</v>
      </c>
      <c r="AU163" s="159" t="s">
        <v>169</v>
      </c>
      <c r="AY163" s="14" t="s">
        <v>162</v>
      </c>
      <c r="BE163" s="160">
        <f>IF(N163="základná",J163,0)</f>
        <v>0</v>
      </c>
      <c r="BF163" s="160">
        <f>IF(N163="znížená",J163,0)</f>
        <v>0</v>
      </c>
      <c r="BG163" s="160">
        <f>IF(N163="zákl. prenesená",J163,0)</f>
        <v>0</v>
      </c>
      <c r="BH163" s="160">
        <f>IF(N163="zníž. prenesená",J163,0)</f>
        <v>0</v>
      </c>
      <c r="BI163" s="160">
        <f>IF(N163="nulová",J163,0)</f>
        <v>0</v>
      </c>
      <c r="BJ163" s="14" t="s">
        <v>169</v>
      </c>
      <c r="BK163" s="161">
        <f>ROUND(I163*H163,3)</f>
        <v>0</v>
      </c>
      <c r="BL163" s="14" t="s">
        <v>168</v>
      </c>
      <c r="BM163" s="159" t="s">
        <v>281</v>
      </c>
    </row>
    <row r="164" spans="1:65" s="12" customFormat="1" ht="25.9" customHeight="1">
      <c r="B164" s="134"/>
      <c r="D164" s="135" t="s">
        <v>72</v>
      </c>
      <c r="E164" s="136" t="s">
        <v>301</v>
      </c>
      <c r="F164" s="136" t="s">
        <v>302</v>
      </c>
      <c r="I164" s="137"/>
      <c r="J164" s="138">
        <f>BK164</f>
        <v>0</v>
      </c>
      <c r="L164" s="134"/>
      <c r="M164" s="139"/>
      <c r="N164" s="140"/>
      <c r="O164" s="140"/>
      <c r="P164" s="141">
        <f>P165</f>
        <v>0</v>
      </c>
      <c r="Q164" s="140"/>
      <c r="R164" s="141">
        <f>R165</f>
        <v>0</v>
      </c>
      <c r="S164" s="140"/>
      <c r="T164" s="142">
        <f>T165</f>
        <v>0</v>
      </c>
      <c r="AR164" s="135" t="s">
        <v>169</v>
      </c>
      <c r="AT164" s="143" t="s">
        <v>72</v>
      </c>
      <c r="AU164" s="143" t="s">
        <v>73</v>
      </c>
      <c r="AY164" s="135" t="s">
        <v>162</v>
      </c>
      <c r="BK164" s="144">
        <f>BK165</f>
        <v>0</v>
      </c>
    </row>
    <row r="165" spans="1:65" s="12" customFormat="1" ht="22.9" customHeight="1">
      <c r="B165" s="134"/>
      <c r="D165" s="135" t="s">
        <v>72</v>
      </c>
      <c r="E165" s="145" t="s">
        <v>303</v>
      </c>
      <c r="F165" s="145" t="s">
        <v>304</v>
      </c>
      <c r="I165" s="137"/>
      <c r="J165" s="146">
        <f>BK165</f>
        <v>0</v>
      </c>
      <c r="L165" s="134"/>
      <c r="M165" s="139"/>
      <c r="N165" s="140"/>
      <c r="O165" s="140"/>
      <c r="P165" s="141">
        <f>SUM(P166:P167)</f>
        <v>0</v>
      </c>
      <c r="Q165" s="140"/>
      <c r="R165" s="141">
        <f>SUM(R166:R167)</f>
        <v>0</v>
      </c>
      <c r="S165" s="140"/>
      <c r="T165" s="142">
        <f>SUM(T166:T167)</f>
        <v>0</v>
      </c>
      <c r="AR165" s="135" t="s">
        <v>169</v>
      </c>
      <c r="AT165" s="143" t="s">
        <v>72</v>
      </c>
      <c r="AU165" s="143" t="s">
        <v>81</v>
      </c>
      <c r="AY165" s="135" t="s">
        <v>162</v>
      </c>
      <c r="BK165" s="144">
        <f>SUM(BK166:BK167)</f>
        <v>0</v>
      </c>
    </row>
    <row r="166" spans="1:65" s="2" customFormat="1" ht="16.5" customHeight="1">
      <c r="A166" s="29"/>
      <c r="B166" s="147"/>
      <c r="C166" s="148" t="s">
        <v>224</v>
      </c>
      <c r="D166" s="148" t="s">
        <v>164</v>
      </c>
      <c r="E166" s="149" t="s">
        <v>306</v>
      </c>
      <c r="F166" s="150" t="s">
        <v>307</v>
      </c>
      <c r="G166" s="151" t="s">
        <v>172</v>
      </c>
      <c r="H166" s="152">
        <v>3.6</v>
      </c>
      <c r="I166" s="153"/>
      <c r="J166" s="152">
        <f>ROUND(I166*H166,3)</f>
        <v>0</v>
      </c>
      <c r="K166" s="154"/>
      <c r="L166" s="30"/>
      <c r="M166" s="155" t="s">
        <v>1</v>
      </c>
      <c r="N166" s="156" t="s">
        <v>39</v>
      </c>
      <c r="O166" s="58"/>
      <c r="P166" s="157">
        <f>O166*H166</f>
        <v>0</v>
      </c>
      <c r="Q166" s="157">
        <v>0</v>
      </c>
      <c r="R166" s="157">
        <f>Q166*H166</f>
        <v>0</v>
      </c>
      <c r="S166" s="157">
        <v>0</v>
      </c>
      <c r="T166" s="158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194</v>
      </c>
      <c r="AT166" s="159" t="s">
        <v>164</v>
      </c>
      <c r="AU166" s="159" t="s">
        <v>169</v>
      </c>
      <c r="AY166" s="14" t="s">
        <v>162</v>
      </c>
      <c r="BE166" s="160">
        <f>IF(N166="základná",J166,0)</f>
        <v>0</v>
      </c>
      <c r="BF166" s="160">
        <f>IF(N166="znížená",J166,0)</f>
        <v>0</v>
      </c>
      <c r="BG166" s="160">
        <f>IF(N166="zákl. prenesená",J166,0)</f>
        <v>0</v>
      </c>
      <c r="BH166" s="160">
        <f>IF(N166="zníž. prenesená",J166,0)</f>
        <v>0</v>
      </c>
      <c r="BI166" s="160">
        <f>IF(N166="nulová",J166,0)</f>
        <v>0</v>
      </c>
      <c r="BJ166" s="14" t="s">
        <v>169</v>
      </c>
      <c r="BK166" s="161">
        <f>ROUND(I166*H166,3)</f>
        <v>0</v>
      </c>
      <c r="BL166" s="14" t="s">
        <v>194</v>
      </c>
      <c r="BM166" s="159" t="s">
        <v>284</v>
      </c>
    </row>
    <row r="167" spans="1:65" s="2" customFormat="1" ht="24.2" customHeight="1">
      <c r="A167" s="29"/>
      <c r="B167" s="147"/>
      <c r="C167" s="148" t="s">
        <v>285</v>
      </c>
      <c r="D167" s="148" t="s">
        <v>164</v>
      </c>
      <c r="E167" s="149" t="s">
        <v>309</v>
      </c>
      <c r="F167" s="150" t="s">
        <v>310</v>
      </c>
      <c r="G167" s="151" t="s">
        <v>311</v>
      </c>
      <c r="H167" s="153"/>
      <c r="I167" s="153"/>
      <c r="J167" s="152">
        <f>ROUND(I167*H167,3)</f>
        <v>0</v>
      </c>
      <c r="K167" s="154"/>
      <c r="L167" s="30"/>
      <c r="M167" s="172" t="s">
        <v>1</v>
      </c>
      <c r="N167" s="173" t="s">
        <v>39</v>
      </c>
      <c r="O167" s="174"/>
      <c r="P167" s="175">
        <f>O167*H167</f>
        <v>0</v>
      </c>
      <c r="Q167" s="175">
        <v>0</v>
      </c>
      <c r="R167" s="175">
        <f>Q167*H167</f>
        <v>0</v>
      </c>
      <c r="S167" s="175">
        <v>0</v>
      </c>
      <c r="T167" s="176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194</v>
      </c>
      <c r="AT167" s="159" t="s">
        <v>164</v>
      </c>
      <c r="AU167" s="159" t="s">
        <v>169</v>
      </c>
      <c r="AY167" s="14" t="s">
        <v>162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169</v>
      </c>
      <c r="BK167" s="161">
        <f>ROUND(I167*H167,3)</f>
        <v>0</v>
      </c>
      <c r="BL167" s="14" t="s">
        <v>194</v>
      </c>
      <c r="BM167" s="159" t="s">
        <v>288</v>
      </c>
    </row>
    <row r="168" spans="1:65" s="2" customFormat="1" ht="6.95" customHeight="1">
      <c r="A168" s="29"/>
      <c r="B168" s="47"/>
      <c r="C168" s="48"/>
      <c r="D168" s="48"/>
      <c r="E168" s="48"/>
      <c r="F168" s="48"/>
      <c r="G168" s="48"/>
      <c r="H168" s="48"/>
      <c r="I168" s="48"/>
      <c r="J168" s="48"/>
      <c r="K168" s="48"/>
      <c r="L168" s="30"/>
      <c r="M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</row>
  </sheetData>
  <autoFilter ref="C124:K167" xr:uid="{00000000-0009-0000-0000-000005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17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97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321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ROUND((SUM(BE126:BE178)),  2)</f>
        <v>0</v>
      </c>
      <c r="G33" s="100"/>
      <c r="H33" s="100"/>
      <c r="I33" s="101">
        <v>0.2</v>
      </c>
      <c r="J33" s="99">
        <f>ROUND(((SUM(BE126:BE178))*I33),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ROUND((SUM(BF126:BF178)),  2)</f>
        <v>0</v>
      </c>
      <c r="G34" s="100"/>
      <c r="H34" s="100"/>
      <c r="I34" s="101">
        <v>0.2</v>
      </c>
      <c r="J34" s="99">
        <f>ROUND(((SUM(BF126:BF178))*I34),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ROUND((SUM(BG126:BG178)),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ROUND((SUM(BH126:BH178)),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ROUND((SUM(BI126:BI178)),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006 - Chodník A7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J140</f>
        <v>0</v>
      </c>
      <c r="L99" s="119"/>
    </row>
    <row r="100" spans="1:31" s="10" customFormat="1" ht="19.899999999999999" customHeight="1">
      <c r="B100" s="119"/>
      <c r="D100" s="120" t="s">
        <v>142</v>
      </c>
      <c r="E100" s="121"/>
      <c r="F100" s="121"/>
      <c r="G100" s="121"/>
      <c r="H100" s="121"/>
      <c r="I100" s="121"/>
      <c r="J100" s="122">
        <f>J149</f>
        <v>0</v>
      </c>
      <c r="L100" s="119"/>
    </row>
    <row r="101" spans="1:31" s="10" customFormat="1" ht="19.899999999999999" customHeight="1">
      <c r="B101" s="119"/>
      <c r="D101" s="120" t="s">
        <v>143</v>
      </c>
      <c r="E101" s="121"/>
      <c r="F101" s="121"/>
      <c r="G101" s="121"/>
      <c r="H101" s="121"/>
      <c r="I101" s="121"/>
      <c r="J101" s="122">
        <f>J154</f>
        <v>0</v>
      </c>
      <c r="L101" s="119"/>
    </row>
    <row r="102" spans="1:31" s="10" customFormat="1" ht="19.899999999999999" customHeight="1">
      <c r="B102" s="119"/>
      <c r="D102" s="120" t="s">
        <v>144</v>
      </c>
      <c r="E102" s="121"/>
      <c r="F102" s="121"/>
      <c r="G102" s="121"/>
      <c r="H102" s="121"/>
      <c r="I102" s="121"/>
      <c r="J102" s="122">
        <f>J157</f>
        <v>0</v>
      </c>
      <c r="L102" s="119"/>
    </row>
    <row r="103" spans="1:31" s="10" customFormat="1" ht="19.899999999999999" customHeight="1">
      <c r="B103" s="119"/>
      <c r="D103" s="120" t="s">
        <v>145</v>
      </c>
      <c r="E103" s="121"/>
      <c r="F103" s="121"/>
      <c r="G103" s="121"/>
      <c r="H103" s="121"/>
      <c r="I103" s="121"/>
      <c r="J103" s="122">
        <f>J168</f>
        <v>0</v>
      </c>
      <c r="L103" s="119"/>
    </row>
    <row r="104" spans="1:31" s="9" customFormat="1" ht="24.95" customHeight="1">
      <c r="B104" s="115"/>
      <c r="D104" s="116" t="s">
        <v>146</v>
      </c>
      <c r="E104" s="117"/>
      <c r="F104" s="117"/>
      <c r="G104" s="117"/>
      <c r="H104" s="117"/>
      <c r="I104" s="117"/>
      <c r="J104" s="118">
        <f>J170</f>
        <v>0</v>
      </c>
      <c r="L104" s="115"/>
    </row>
    <row r="105" spans="1:31" s="10" customFormat="1" ht="19.899999999999999" customHeight="1">
      <c r="B105" s="119"/>
      <c r="D105" s="120" t="s">
        <v>322</v>
      </c>
      <c r="E105" s="121"/>
      <c r="F105" s="121"/>
      <c r="G105" s="121"/>
      <c r="H105" s="121"/>
      <c r="I105" s="121"/>
      <c r="J105" s="122">
        <f>J171</f>
        <v>0</v>
      </c>
      <c r="L105" s="119"/>
    </row>
    <row r="106" spans="1:31" s="10" customFormat="1" ht="19.899999999999999" customHeight="1">
      <c r="B106" s="119"/>
      <c r="D106" s="120" t="s">
        <v>323</v>
      </c>
      <c r="E106" s="121"/>
      <c r="F106" s="121"/>
      <c r="G106" s="121"/>
      <c r="H106" s="121"/>
      <c r="I106" s="121"/>
      <c r="J106" s="122">
        <f>J176</f>
        <v>0</v>
      </c>
      <c r="L106" s="119"/>
    </row>
    <row r="107" spans="1:31" s="2" customFormat="1" ht="21.7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148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12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6.5" customHeight="1">
      <c r="A116" s="29"/>
      <c r="B116" s="30"/>
      <c r="C116" s="29"/>
      <c r="D116" s="29"/>
      <c r="E116" s="223" t="str">
        <f>E7</f>
        <v>REVITALIZÁCIA ÚZEMIA HRADNÉHO KOPCA V NITRE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132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185" t="str">
        <f>E9</f>
        <v>006 - Chodník A7</v>
      </c>
      <c r="F118" s="225"/>
      <c r="G118" s="225"/>
      <c r="H118" s="225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16</v>
      </c>
      <c r="D120" s="29"/>
      <c r="E120" s="29"/>
      <c r="F120" s="22" t="str">
        <f>F12</f>
        <v xml:space="preserve"> </v>
      </c>
      <c r="G120" s="29"/>
      <c r="H120" s="29"/>
      <c r="I120" s="24" t="s">
        <v>18</v>
      </c>
      <c r="J120" s="55" t="str">
        <f>IF(J12="","",J12)</f>
        <v>18. 10. 2021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25.7" customHeight="1">
      <c r="A122" s="29"/>
      <c r="B122" s="30"/>
      <c r="C122" s="24" t="s">
        <v>20</v>
      </c>
      <c r="D122" s="29"/>
      <c r="E122" s="29"/>
      <c r="F122" s="22" t="str">
        <f>E15</f>
        <v>Mesto Nitra</v>
      </c>
      <c r="G122" s="29"/>
      <c r="H122" s="29"/>
      <c r="I122" s="24" t="s">
        <v>26</v>
      </c>
      <c r="J122" s="27" t="str">
        <f>E21</f>
        <v>Ing. arch. Martin Dulík AA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24</v>
      </c>
      <c r="D123" s="29"/>
      <c r="E123" s="29"/>
      <c r="F123" s="22" t="str">
        <f>IF(E18="","",E18)</f>
        <v>Vyplň údaj</v>
      </c>
      <c r="G123" s="29"/>
      <c r="H123" s="29"/>
      <c r="I123" s="24" t="s">
        <v>30</v>
      </c>
      <c r="J123" s="27" t="str">
        <f>E24</f>
        <v>Ing. arch. Martin Dulík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149</v>
      </c>
      <c r="D125" s="126" t="s">
        <v>58</v>
      </c>
      <c r="E125" s="126" t="s">
        <v>54</v>
      </c>
      <c r="F125" s="126" t="s">
        <v>55</v>
      </c>
      <c r="G125" s="126" t="s">
        <v>150</v>
      </c>
      <c r="H125" s="126" t="s">
        <v>151</v>
      </c>
      <c r="I125" s="126" t="s">
        <v>152</v>
      </c>
      <c r="J125" s="127" t="s">
        <v>136</v>
      </c>
      <c r="K125" s="128" t="s">
        <v>153</v>
      </c>
      <c r="L125" s="129"/>
      <c r="M125" s="62" t="s">
        <v>1</v>
      </c>
      <c r="N125" s="63" t="s">
        <v>37</v>
      </c>
      <c r="O125" s="63" t="s">
        <v>154</v>
      </c>
      <c r="P125" s="63" t="s">
        <v>155</v>
      </c>
      <c r="Q125" s="63" t="s">
        <v>156</v>
      </c>
      <c r="R125" s="63" t="s">
        <v>157</v>
      </c>
      <c r="S125" s="63" t="s">
        <v>158</v>
      </c>
      <c r="T125" s="64" t="s">
        <v>159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137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P127+P170</f>
        <v>0</v>
      </c>
      <c r="Q126" s="66"/>
      <c r="R126" s="131">
        <f>R127+R170</f>
        <v>0</v>
      </c>
      <c r="S126" s="66"/>
      <c r="T126" s="132">
        <f>T127+T170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72</v>
      </c>
      <c r="AU126" s="14" t="s">
        <v>138</v>
      </c>
      <c r="BK126" s="133">
        <f>BK127+BK170</f>
        <v>0</v>
      </c>
    </row>
    <row r="127" spans="1:63" s="12" customFormat="1" ht="25.9" customHeight="1">
      <c r="B127" s="134"/>
      <c r="D127" s="135" t="s">
        <v>72</v>
      </c>
      <c r="E127" s="136" t="s">
        <v>160</v>
      </c>
      <c r="F127" s="136" t="s">
        <v>161</v>
      </c>
      <c r="I127" s="137"/>
      <c r="J127" s="138">
        <f>BK127</f>
        <v>0</v>
      </c>
      <c r="L127" s="134"/>
      <c r="M127" s="139"/>
      <c r="N127" s="140"/>
      <c r="O127" s="140"/>
      <c r="P127" s="141">
        <f>P128+P140+P149+P154+P157+P168</f>
        <v>0</v>
      </c>
      <c r="Q127" s="140"/>
      <c r="R127" s="141">
        <f>R128+R140+R149+R154+R157+R168</f>
        <v>0</v>
      </c>
      <c r="S127" s="140"/>
      <c r="T127" s="142">
        <f>T128+T140+T149+T154+T157+T168</f>
        <v>0</v>
      </c>
      <c r="AR127" s="135" t="s">
        <v>81</v>
      </c>
      <c r="AT127" s="143" t="s">
        <v>72</v>
      </c>
      <c r="AU127" s="143" t="s">
        <v>73</v>
      </c>
      <c r="AY127" s="135" t="s">
        <v>162</v>
      </c>
      <c r="BK127" s="144">
        <f>BK128+BK140+BK149+BK154+BK157+BK168</f>
        <v>0</v>
      </c>
    </row>
    <row r="128" spans="1:63" s="12" customFormat="1" ht="22.9" customHeight="1">
      <c r="B128" s="134"/>
      <c r="D128" s="135" t="s">
        <v>72</v>
      </c>
      <c r="E128" s="145" t="s">
        <v>81</v>
      </c>
      <c r="F128" s="145" t="s">
        <v>163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SUM(P129:P139)</f>
        <v>0</v>
      </c>
      <c r="Q128" s="140"/>
      <c r="R128" s="141">
        <f>SUM(R129:R139)</f>
        <v>0</v>
      </c>
      <c r="S128" s="140"/>
      <c r="T128" s="142">
        <f>SUM(T129:T139)</f>
        <v>0</v>
      </c>
      <c r="AR128" s="135" t="s">
        <v>81</v>
      </c>
      <c r="AT128" s="143" t="s">
        <v>72</v>
      </c>
      <c r="AU128" s="143" t="s">
        <v>81</v>
      </c>
      <c r="AY128" s="135" t="s">
        <v>162</v>
      </c>
      <c r="BK128" s="144">
        <f>SUM(BK129:BK139)</f>
        <v>0</v>
      </c>
    </row>
    <row r="129" spans="1:65" s="2" customFormat="1" ht="33" customHeight="1">
      <c r="A129" s="29"/>
      <c r="B129" s="147"/>
      <c r="C129" s="148" t="s">
        <v>81</v>
      </c>
      <c r="D129" s="148" t="s">
        <v>164</v>
      </c>
      <c r="E129" s="149" t="s">
        <v>165</v>
      </c>
      <c r="F129" s="150" t="s">
        <v>166</v>
      </c>
      <c r="G129" s="151" t="s">
        <v>167</v>
      </c>
      <c r="H129" s="152">
        <v>368.6</v>
      </c>
      <c r="I129" s="153"/>
      <c r="J129" s="152">
        <f t="shared" ref="J129:J139" si="0">ROUND(I129*H129,3)</f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ref="P129:P139" si="1">O129*H129</f>
        <v>0</v>
      </c>
      <c r="Q129" s="157">
        <v>0</v>
      </c>
      <c r="R129" s="157">
        <f t="shared" ref="R129:R139" si="2">Q129*H129</f>
        <v>0</v>
      </c>
      <c r="S129" s="157">
        <v>0</v>
      </c>
      <c r="T129" s="158">
        <f t="shared" ref="T129:T139" si="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ref="BE129:BE139" si="4">IF(N129="základná",J129,0)</f>
        <v>0</v>
      </c>
      <c r="BF129" s="160">
        <f t="shared" ref="BF129:BF139" si="5">IF(N129="znížená",J129,0)</f>
        <v>0</v>
      </c>
      <c r="BG129" s="160">
        <f t="shared" ref="BG129:BG139" si="6">IF(N129="zákl. prenesená",J129,0)</f>
        <v>0</v>
      </c>
      <c r="BH129" s="160">
        <f t="shared" ref="BH129:BH139" si="7">IF(N129="zníž. prenesená",J129,0)</f>
        <v>0</v>
      </c>
      <c r="BI129" s="160">
        <f t="shared" ref="BI129:BI139" si="8">IF(N129="nulová",J129,0)</f>
        <v>0</v>
      </c>
      <c r="BJ129" s="14" t="s">
        <v>169</v>
      </c>
      <c r="BK129" s="161">
        <f t="shared" ref="BK129:BK139" si="9">ROUND(I129*H129,3)</f>
        <v>0</v>
      </c>
      <c r="BL129" s="14" t="s">
        <v>168</v>
      </c>
      <c r="BM129" s="159" t="s">
        <v>169</v>
      </c>
    </row>
    <row r="130" spans="1:65" s="2" customFormat="1" ht="33" customHeight="1">
      <c r="A130" s="29"/>
      <c r="B130" s="147"/>
      <c r="C130" s="148" t="s">
        <v>169</v>
      </c>
      <c r="D130" s="148" t="s">
        <v>164</v>
      </c>
      <c r="E130" s="149" t="s">
        <v>170</v>
      </c>
      <c r="F130" s="150" t="s">
        <v>171</v>
      </c>
      <c r="G130" s="151" t="s">
        <v>172</v>
      </c>
      <c r="H130" s="152">
        <v>202.74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168</v>
      </c>
    </row>
    <row r="131" spans="1:65" s="2" customFormat="1" ht="24.2" customHeight="1">
      <c r="A131" s="29"/>
      <c r="B131" s="147"/>
      <c r="C131" s="148" t="s">
        <v>173</v>
      </c>
      <c r="D131" s="148" t="s">
        <v>164</v>
      </c>
      <c r="E131" s="149" t="s">
        <v>174</v>
      </c>
      <c r="F131" s="150" t="s">
        <v>175</v>
      </c>
      <c r="G131" s="151" t="s">
        <v>176</v>
      </c>
      <c r="H131" s="152">
        <v>10.036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177</v>
      </c>
    </row>
    <row r="132" spans="1:65" s="2" customFormat="1" ht="24.2" customHeight="1">
      <c r="A132" s="29"/>
      <c r="B132" s="147"/>
      <c r="C132" s="148" t="s">
        <v>168</v>
      </c>
      <c r="D132" s="148" t="s">
        <v>164</v>
      </c>
      <c r="E132" s="149" t="s">
        <v>178</v>
      </c>
      <c r="F132" s="150" t="s">
        <v>179</v>
      </c>
      <c r="G132" s="151" t="s">
        <v>176</v>
      </c>
      <c r="H132" s="152">
        <v>1.002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180</v>
      </c>
    </row>
    <row r="133" spans="1:65" s="2" customFormat="1" ht="24.2" customHeight="1">
      <c r="A133" s="29"/>
      <c r="B133" s="147"/>
      <c r="C133" s="148" t="s">
        <v>181</v>
      </c>
      <c r="D133" s="148" t="s">
        <v>164</v>
      </c>
      <c r="E133" s="149" t="s">
        <v>182</v>
      </c>
      <c r="F133" s="150" t="s">
        <v>183</v>
      </c>
      <c r="G133" s="151" t="s">
        <v>176</v>
      </c>
      <c r="H133" s="152">
        <v>3.2480000000000002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184</v>
      </c>
    </row>
    <row r="134" spans="1:65" s="2" customFormat="1" ht="24.2" customHeight="1">
      <c r="A134" s="29"/>
      <c r="B134" s="147"/>
      <c r="C134" s="148" t="s">
        <v>177</v>
      </c>
      <c r="D134" s="148" t="s">
        <v>164</v>
      </c>
      <c r="E134" s="149" t="s">
        <v>185</v>
      </c>
      <c r="F134" s="150" t="s">
        <v>186</v>
      </c>
      <c r="G134" s="151" t="s">
        <v>176</v>
      </c>
      <c r="H134" s="152">
        <v>4.25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187</v>
      </c>
    </row>
    <row r="135" spans="1:65" s="2" customFormat="1" ht="37.9" customHeight="1">
      <c r="A135" s="29"/>
      <c r="B135" s="147"/>
      <c r="C135" s="148" t="s">
        <v>188</v>
      </c>
      <c r="D135" s="148" t="s">
        <v>164</v>
      </c>
      <c r="E135" s="149" t="s">
        <v>189</v>
      </c>
      <c r="F135" s="150" t="s">
        <v>190</v>
      </c>
      <c r="G135" s="151" t="s">
        <v>176</v>
      </c>
      <c r="H135" s="152">
        <v>102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191</v>
      </c>
    </row>
    <row r="136" spans="1:65" s="2" customFormat="1" ht="33" customHeight="1">
      <c r="A136" s="29"/>
      <c r="B136" s="147"/>
      <c r="C136" s="148" t="s">
        <v>180</v>
      </c>
      <c r="D136" s="148" t="s">
        <v>164</v>
      </c>
      <c r="E136" s="149" t="s">
        <v>192</v>
      </c>
      <c r="F136" s="150" t="s">
        <v>193</v>
      </c>
      <c r="G136" s="151" t="s">
        <v>176</v>
      </c>
      <c r="H136" s="152">
        <v>4.25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194</v>
      </c>
    </row>
    <row r="137" spans="1:65" s="2" customFormat="1" ht="37.9" customHeight="1">
      <c r="A137" s="29"/>
      <c r="B137" s="147"/>
      <c r="C137" s="148" t="s">
        <v>195</v>
      </c>
      <c r="D137" s="148" t="s">
        <v>164</v>
      </c>
      <c r="E137" s="149" t="s">
        <v>196</v>
      </c>
      <c r="F137" s="150" t="s">
        <v>197</v>
      </c>
      <c r="G137" s="151" t="s">
        <v>176</v>
      </c>
      <c r="H137" s="152">
        <v>29.75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198</v>
      </c>
    </row>
    <row r="138" spans="1:65" s="2" customFormat="1" ht="16.5" customHeight="1">
      <c r="A138" s="29"/>
      <c r="B138" s="147"/>
      <c r="C138" s="148" t="s">
        <v>184</v>
      </c>
      <c r="D138" s="148" t="s">
        <v>164</v>
      </c>
      <c r="E138" s="149" t="s">
        <v>199</v>
      </c>
      <c r="F138" s="150" t="s">
        <v>200</v>
      </c>
      <c r="G138" s="151" t="s">
        <v>176</v>
      </c>
      <c r="H138" s="152">
        <v>4.25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7</v>
      </c>
    </row>
    <row r="139" spans="1:65" s="2" customFormat="1" ht="24.2" customHeight="1">
      <c r="A139" s="29"/>
      <c r="B139" s="147"/>
      <c r="C139" s="148" t="s">
        <v>201</v>
      </c>
      <c r="D139" s="148" t="s">
        <v>164</v>
      </c>
      <c r="E139" s="149" t="s">
        <v>202</v>
      </c>
      <c r="F139" s="150" t="s">
        <v>203</v>
      </c>
      <c r="G139" s="151" t="s">
        <v>204</v>
      </c>
      <c r="H139" s="152">
        <v>6.375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39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169</v>
      </c>
      <c r="BK139" s="161">
        <f t="shared" si="9"/>
        <v>0</v>
      </c>
      <c r="BL139" s="14" t="s">
        <v>168</v>
      </c>
      <c r="BM139" s="159" t="s">
        <v>205</v>
      </c>
    </row>
    <row r="140" spans="1:65" s="12" customFormat="1" ht="22.9" customHeight="1">
      <c r="B140" s="134"/>
      <c r="D140" s="135" t="s">
        <v>72</v>
      </c>
      <c r="E140" s="145" t="s">
        <v>169</v>
      </c>
      <c r="F140" s="145" t="s">
        <v>206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SUM(P141:P148)</f>
        <v>0</v>
      </c>
      <c r="Q140" s="140"/>
      <c r="R140" s="141">
        <f>SUM(R141:R148)</f>
        <v>0</v>
      </c>
      <c r="S140" s="140"/>
      <c r="T140" s="142">
        <f>SUM(T141:T148)</f>
        <v>0</v>
      </c>
      <c r="AR140" s="135" t="s">
        <v>81</v>
      </c>
      <c r="AT140" s="143" t="s">
        <v>72</v>
      </c>
      <c r="AU140" s="143" t="s">
        <v>81</v>
      </c>
      <c r="AY140" s="135" t="s">
        <v>162</v>
      </c>
      <c r="BK140" s="144">
        <f>SUM(BK141:BK148)</f>
        <v>0</v>
      </c>
    </row>
    <row r="141" spans="1:65" s="2" customFormat="1" ht="33" customHeight="1">
      <c r="A141" s="29"/>
      <c r="B141" s="147"/>
      <c r="C141" s="148" t="s">
        <v>187</v>
      </c>
      <c r="D141" s="148" t="s">
        <v>164</v>
      </c>
      <c r="E141" s="149" t="s">
        <v>207</v>
      </c>
      <c r="F141" s="150" t="s">
        <v>208</v>
      </c>
      <c r="G141" s="151" t="s">
        <v>167</v>
      </c>
      <c r="H141" s="152">
        <v>12.795</v>
      </c>
      <c r="I141" s="153"/>
      <c r="J141" s="152">
        <f t="shared" ref="J141:J148" si="10"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 t="shared" ref="P141:P148" si="11">O141*H141</f>
        <v>0</v>
      </c>
      <c r="Q141" s="157">
        <v>0</v>
      </c>
      <c r="R141" s="157">
        <f t="shared" ref="R141:R148" si="12">Q141*H141</f>
        <v>0</v>
      </c>
      <c r="S141" s="157">
        <v>0</v>
      </c>
      <c r="T141" s="158">
        <f t="shared" ref="T141:T148" si="1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 t="shared" ref="BE141:BE148" si="14">IF(N141="základná",J141,0)</f>
        <v>0</v>
      </c>
      <c r="BF141" s="160">
        <f t="shared" ref="BF141:BF148" si="15">IF(N141="znížená",J141,0)</f>
        <v>0</v>
      </c>
      <c r="BG141" s="160">
        <f t="shared" ref="BG141:BG148" si="16">IF(N141="zákl. prenesená",J141,0)</f>
        <v>0</v>
      </c>
      <c r="BH141" s="160">
        <f t="shared" ref="BH141:BH148" si="17">IF(N141="zníž. prenesená",J141,0)</f>
        <v>0</v>
      </c>
      <c r="BI141" s="160">
        <f t="shared" ref="BI141:BI148" si="18">IF(N141="nulová",J141,0)</f>
        <v>0</v>
      </c>
      <c r="BJ141" s="14" t="s">
        <v>169</v>
      </c>
      <c r="BK141" s="161">
        <f t="shared" ref="BK141:BK148" si="19">ROUND(I141*H141,3)</f>
        <v>0</v>
      </c>
      <c r="BL141" s="14" t="s">
        <v>168</v>
      </c>
      <c r="BM141" s="159" t="s">
        <v>209</v>
      </c>
    </row>
    <row r="142" spans="1:65" s="2" customFormat="1" ht="16.5" customHeight="1">
      <c r="A142" s="29"/>
      <c r="B142" s="147"/>
      <c r="C142" s="162" t="s">
        <v>210</v>
      </c>
      <c r="D142" s="162" t="s">
        <v>211</v>
      </c>
      <c r="E142" s="163" t="s">
        <v>212</v>
      </c>
      <c r="F142" s="164" t="s">
        <v>213</v>
      </c>
      <c r="G142" s="165" t="s">
        <v>167</v>
      </c>
      <c r="H142" s="166">
        <v>13.051</v>
      </c>
      <c r="I142" s="167"/>
      <c r="J142" s="166">
        <f t="shared" si="10"/>
        <v>0</v>
      </c>
      <c r="K142" s="168"/>
      <c r="L142" s="169"/>
      <c r="M142" s="170" t="s">
        <v>1</v>
      </c>
      <c r="N142" s="171" t="s">
        <v>39</v>
      </c>
      <c r="O142" s="58"/>
      <c r="P142" s="157">
        <f t="shared" si="11"/>
        <v>0</v>
      </c>
      <c r="Q142" s="157">
        <v>0</v>
      </c>
      <c r="R142" s="157">
        <f t="shared" si="12"/>
        <v>0</v>
      </c>
      <c r="S142" s="157">
        <v>0</v>
      </c>
      <c r="T142" s="158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180</v>
      </c>
      <c r="AT142" s="159" t="s">
        <v>211</v>
      </c>
      <c r="AU142" s="159" t="s">
        <v>169</v>
      </c>
      <c r="AY142" s="14" t="s">
        <v>162</v>
      </c>
      <c r="BE142" s="160">
        <f t="shared" si="14"/>
        <v>0</v>
      </c>
      <c r="BF142" s="160">
        <f t="shared" si="15"/>
        <v>0</v>
      </c>
      <c r="BG142" s="160">
        <f t="shared" si="16"/>
        <v>0</v>
      </c>
      <c r="BH142" s="160">
        <f t="shared" si="17"/>
        <v>0</v>
      </c>
      <c r="BI142" s="160">
        <f t="shared" si="18"/>
        <v>0</v>
      </c>
      <c r="BJ142" s="14" t="s">
        <v>169</v>
      </c>
      <c r="BK142" s="161">
        <f t="shared" si="19"/>
        <v>0</v>
      </c>
      <c r="BL142" s="14" t="s">
        <v>168</v>
      </c>
      <c r="BM142" s="159" t="s">
        <v>214</v>
      </c>
    </row>
    <row r="143" spans="1:65" s="2" customFormat="1" ht="24.2" customHeight="1">
      <c r="A143" s="29"/>
      <c r="B143" s="147"/>
      <c r="C143" s="148" t="s">
        <v>191</v>
      </c>
      <c r="D143" s="148" t="s">
        <v>164</v>
      </c>
      <c r="E143" s="149" t="s">
        <v>215</v>
      </c>
      <c r="F143" s="150" t="s">
        <v>216</v>
      </c>
      <c r="G143" s="151" t="s">
        <v>176</v>
      </c>
      <c r="H143" s="152">
        <v>1.36</v>
      </c>
      <c r="I143" s="153"/>
      <c r="J143" s="152">
        <f t="shared" si="10"/>
        <v>0</v>
      </c>
      <c r="K143" s="154"/>
      <c r="L143" s="30"/>
      <c r="M143" s="155" t="s">
        <v>1</v>
      </c>
      <c r="N143" s="156" t="s">
        <v>39</v>
      </c>
      <c r="O143" s="58"/>
      <c r="P143" s="157">
        <f t="shared" si="11"/>
        <v>0</v>
      </c>
      <c r="Q143" s="157">
        <v>0</v>
      </c>
      <c r="R143" s="157">
        <f t="shared" si="12"/>
        <v>0</v>
      </c>
      <c r="S143" s="157">
        <v>0</v>
      </c>
      <c r="T143" s="158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 t="shared" si="14"/>
        <v>0</v>
      </c>
      <c r="BF143" s="160">
        <f t="shared" si="15"/>
        <v>0</v>
      </c>
      <c r="BG143" s="160">
        <f t="shared" si="16"/>
        <v>0</v>
      </c>
      <c r="BH143" s="160">
        <f t="shared" si="17"/>
        <v>0</v>
      </c>
      <c r="BI143" s="160">
        <f t="shared" si="18"/>
        <v>0</v>
      </c>
      <c r="BJ143" s="14" t="s">
        <v>169</v>
      </c>
      <c r="BK143" s="161">
        <f t="shared" si="19"/>
        <v>0</v>
      </c>
      <c r="BL143" s="14" t="s">
        <v>168</v>
      </c>
      <c r="BM143" s="159" t="s">
        <v>217</v>
      </c>
    </row>
    <row r="144" spans="1:65" s="2" customFormat="1" ht="24.2" customHeight="1">
      <c r="A144" s="29"/>
      <c r="B144" s="147"/>
      <c r="C144" s="148" t="s">
        <v>218</v>
      </c>
      <c r="D144" s="148" t="s">
        <v>164</v>
      </c>
      <c r="E144" s="149" t="s">
        <v>324</v>
      </c>
      <c r="F144" s="150" t="s">
        <v>325</v>
      </c>
      <c r="G144" s="151" t="s">
        <v>326</v>
      </c>
      <c r="H144" s="152">
        <v>102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169</v>
      </c>
      <c r="BK144" s="161">
        <f t="shared" si="19"/>
        <v>0</v>
      </c>
      <c r="BL144" s="14" t="s">
        <v>168</v>
      </c>
      <c r="BM144" s="159" t="s">
        <v>221</v>
      </c>
    </row>
    <row r="145" spans="1:65" s="2" customFormat="1" ht="24.2" customHeight="1">
      <c r="A145" s="29"/>
      <c r="B145" s="147"/>
      <c r="C145" s="148" t="s">
        <v>194</v>
      </c>
      <c r="D145" s="148" t="s">
        <v>164</v>
      </c>
      <c r="E145" s="149" t="s">
        <v>327</v>
      </c>
      <c r="F145" s="150" t="s">
        <v>328</v>
      </c>
      <c r="G145" s="151" t="s">
        <v>326</v>
      </c>
      <c r="H145" s="152">
        <v>102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224</v>
      </c>
    </row>
    <row r="146" spans="1:65" s="2" customFormat="1" ht="16.5" customHeight="1">
      <c r="A146" s="29"/>
      <c r="B146" s="147"/>
      <c r="C146" s="148" t="s">
        <v>225</v>
      </c>
      <c r="D146" s="148" t="s">
        <v>164</v>
      </c>
      <c r="E146" s="149" t="s">
        <v>219</v>
      </c>
      <c r="F146" s="150" t="s">
        <v>220</v>
      </c>
      <c r="G146" s="151" t="s">
        <v>176</v>
      </c>
      <c r="H146" s="152">
        <v>69.94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39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168</v>
      </c>
      <c r="AT146" s="159" t="s">
        <v>164</v>
      </c>
      <c r="AU146" s="159" t="s">
        <v>169</v>
      </c>
      <c r="AY146" s="14" t="s">
        <v>162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169</v>
      </c>
      <c r="BK146" s="161">
        <f t="shared" si="19"/>
        <v>0</v>
      </c>
      <c r="BL146" s="14" t="s">
        <v>168</v>
      </c>
      <c r="BM146" s="159" t="s">
        <v>228</v>
      </c>
    </row>
    <row r="147" spans="1:65" s="2" customFormat="1" ht="21.75" customHeight="1">
      <c r="A147" s="29"/>
      <c r="B147" s="147"/>
      <c r="C147" s="148" t="s">
        <v>198</v>
      </c>
      <c r="D147" s="148" t="s">
        <v>164</v>
      </c>
      <c r="E147" s="149" t="s">
        <v>222</v>
      </c>
      <c r="F147" s="150" t="s">
        <v>223</v>
      </c>
      <c r="G147" s="151" t="s">
        <v>167</v>
      </c>
      <c r="H147" s="152">
        <v>77.040999999999997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39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169</v>
      </c>
      <c r="BK147" s="161">
        <f t="shared" si="19"/>
        <v>0</v>
      </c>
      <c r="BL147" s="14" t="s">
        <v>168</v>
      </c>
      <c r="BM147" s="159" t="s">
        <v>232</v>
      </c>
    </row>
    <row r="148" spans="1:65" s="2" customFormat="1" ht="21.75" customHeight="1">
      <c r="A148" s="29"/>
      <c r="B148" s="147"/>
      <c r="C148" s="148" t="s">
        <v>233</v>
      </c>
      <c r="D148" s="148" t="s">
        <v>164</v>
      </c>
      <c r="E148" s="149" t="s">
        <v>226</v>
      </c>
      <c r="F148" s="150" t="s">
        <v>227</v>
      </c>
      <c r="G148" s="151" t="s">
        <v>167</v>
      </c>
      <c r="H148" s="152">
        <v>77.040999999999997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39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169</v>
      </c>
      <c r="BK148" s="161">
        <f t="shared" si="19"/>
        <v>0</v>
      </c>
      <c r="BL148" s="14" t="s">
        <v>168</v>
      </c>
      <c r="BM148" s="159" t="s">
        <v>236</v>
      </c>
    </row>
    <row r="149" spans="1:65" s="12" customFormat="1" ht="22.9" customHeight="1">
      <c r="B149" s="134"/>
      <c r="D149" s="135" t="s">
        <v>72</v>
      </c>
      <c r="E149" s="145" t="s">
        <v>173</v>
      </c>
      <c r="F149" s="145" t="s">
        <v>229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SUM(P150:P153)</f>
        <v>0</v>
      </c>
      <c r="Q149" s="140"/>
      <c r="R149" s="141">
        <f>SUM(R150:R153)</f>
        <v>0</v>
      </c>
      <c r="S149" s="140"/>
      <c r="T149" s="142">
        <f>SUM(T150:T153)</f>
        <v>0</v>
      </c>
      <c r="AR149" s="135" t="s">
        <v>81</v>
      </c>
      <c r="AT149" s="143" t="s">
        <v>72</v>
      </c>
      <c r="AU149" s="143" t="s">
        <v>81</v>
      </c>
      <c r="AY149" s="135" t="s">
        <v>162</v>
      </c>
      <c r="BK149" s="144">
        <f>SUM(BK150:BK153)</f>
        <v>0</v>
      </c>
    </row>
    <row r="150" spans="1:65" s="2" customFormat="1" ht="16.5" customHeight="1">
      <c r="A150" s="29"/>
      <c r="B150" s="147"/>
      <c r="C150" s="148" t="s">
        <v>7</v>
      </c>
      <c r="D150" s="148" t="s">
        <v>164</v>
      </c>
      <c r="E150" s="149" t="s">
        <v>230</v>
      </c>
      <c r="F150" s="150" t="s">
        <v>231</v>
      </c>
      <c r="G150" s="151" t="s">
        <v>176</v>
      </c>
      <c r="H150" s="152">
        <v>2.0030000000000001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168</v>
      </c>
      <c r="BM150" s="159" t="s">
        <v>239</v>
      </c>
    </row>
    <row r="151" spans="1:65" s="2" customFormat="1" ht="24.2" customHeight="1">
      <c r="A151" s="29"/>
      <c r="B151" s="147"/>
      <c r="C151" s="148" t="s">
        <v>240</v>
      </c>
      <c r="D151" s="148" t="s">
        <v>164</v>
      </c>
      <c r="E151" s="149" t="s">
        <v>234</v>
      </c>
      <c r="F151" s="150" t="s">
        <v>235</v>
      </c>
      <c r="G151" s="151" t="s">
        <v>167</v>
      </c>
      <c r="H151" s="152">
        <v>5.5880000000000001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39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168</v>
      </c>
      <c r="AT151" s="159" t="s">
        <v>164</v>
      </c>
      <c r="AU151" s="159" t="s">
        <v>169</v>
      </c>
      <c r="AY151" s="14" t="s">
        <v>162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169</v>
      </c>
      <c r="BK151" s="161">
        <f>ROUND(I151*H151,3)</f>
        <v>0</v>
      </c>
      <c r="BL151" s="14" t="s">
        <v>168</v>
      </c>
      <c r="BM151" s="159" t="s">
        <v>243</v>
      </c>
    </row>
    <row r="152" spans="1:65" s="2" customFormat="1" ht="24.2" customHeight="1">
      <c r="A152" s="29"/>
      <c r="B152" s="147"/>
      <c r="C152" s="148" t="s">
        <v>205</v>
      </c>
      <c r="D152" s="148" t="s">
        <v>164</v>
      </c>
      <c r="E152" s="149" t="s">
        <v>237</v>
      </c>
      <c r="F152" s="150" t="s">
        <v>238</v>
      </c>
      <c r="G152" s="151" t="s">
        <v>167</v>
      </c>
      <c r="H152" s="152">
        <v>5.5880000000000001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39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168</v>
      </c>
      <c r="BM152" s="159" t="s">
        <v>247</v>
      </c>
    </row>
    <row r="153" spans="1:65" s="2" customFormat="1" ht="24.2" customHeight="1">
      <c r="A153" s="29"/>
      <c r="B153" s="147"/>
      <c r="C153" s="148" t="s">
        <v>248</v>
      </c>
      <c r="D153" s="148" t="s">
        <v>164</v>
      </c>
      <c r="E153" s="149" t="s">
        <v>241</v>
      </c>
      <c r="F153" s="150" t="s">
        <v>242</v>
      </c>
      <c r="G153" s="151" t="s">
        <v>204</v>
      </c>
      <c r="H153" s="152">
        <v>0.36099999999999999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168</v>
      </c>
      <c r="BM153" s="159" t="s">
        <v>251</v>
      </c>
    </row>
    <row r="154" spans="1:65" s="12" customFormat="1" ht="22.9" customHeight="1">
      <c r="B154" s="134"/>
      <c r="D154" s="135" t="s">
        <v>72</v>
      </c>
      <c r="E154" s="145" t="s">
        <v>181</v>
      </c>
      <c r="F154" s="145" t="s">
        <v>244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SUM(P155:P156)</f>
        <v>0</v>
      </c>
      <c r="Q154" s="140"/>
      <c r="R154" s="141">
        <f>SUM(R155:R156)</f>
        <v>0</v>
      </c>
      <c r="S154" s="140"/>
      <c r="T154" s="142">
        <f>SUM(T155:T156)</f>
        <v>0</v>
      </c>
      <c r="AR154" s="135" t="s">
        <v>81</v>
      </c>
      <c r="AT154" s="143" t="s">
        <v>72</v>
      </c>
      <c r="AU154" s="143" t="s">
        <v>81</v>
      </c>
      <c r="AY154" s="135" t="s">
        <v>162</v>
      </c>
      <c r="BK154" s="144">
        <f>SUM(BK155:BK156)</f>
        <v>0</v>
      </c>
    </row>
    <row r="155" spans="1:65" s="2" customFormat="1" ht="33" customHeight="1">
      <c r="A155" s="29"/>
      <c r="B155" s="147"/>
      <c r="C155" s="148" t="s">
        <v>209</v>
      </c>
      <c r="D155" s="148" t="s">
        <v>164</v>
      </c>
      <c r="E155" s="149" t="s">
        <v>245</v>
      </c>
      <c r="F155" s="150" t="s">
        <v>246</v>
      </c>
      <c r="G155" s="151" t="s">
        <v>167</v>
      </c>
      <c r="H155" s="152">
        <v>368.6</v>
      </c>
      <c r="I155" s="153"/>
      <c r="J155" s="152">
        <f>ROUND(I155*H155,3)</f>
        <v>0</v>
      </c>
      <c r="K155" s="154"/>
      <c r="L155" s="30"/>
      <c r="M155" s="155" t="s">
        <v>1</v>
      </c>
      <c r="N155" s="156" t="s">
        <v>39</v>
      </c>
      <c r="O155" s="58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168</v>
      </c>
      <c r="AT155" s="159" t="s">
        <v>164</v>
      </c>
      <c r="AU155" s="159" t="s">
        <v>169</v>
      </c>
      <c r="AY155" s="14" t="s">
        <v>162</v>
      </c>
      <c r="BE155" s="160">
        <f>IF(N155="základná",J155,0)</f>
        <v>0</v>
      </c>
      <c r="BF155" s="160">
        <f>IF(N155="znížená",J155,0)</f>
        <v>0</v>
      </c>
      <c r="BG155" s="160">
        <f>IF(N155="zákl. prenesená",J155,0)</f>
        <v>0</v>
      </c>
      <c r="BH155" s="160">
        <f>IF(N155="zníž. prenesená",J155,0)</f>
        <v>0</v>
      </c>
      <c r="BI155" s="160">
        <f>IF(N155="nulová",J155,0)</f>
        <v>0</v>
      </c>
      <c r="BJ155" s="14" t="s">
        <v>169</v>
      </c>
      <c r="BK155" s="161">
        <f>ROUND(I155*H155,3)</f>
        <v>0</v>
      </c>
      <c r="BL155" s="14" t="s">
        <v>168</v>
      </c>
      <c r="BM155" s="159" t="s">
        <v>255</v>
      </c>
    </row>
    <row r="156" spans="1:65" s="2" customFormat="1" ht="16.5" customHeight="1">
      <c r="A156" s="29"/>
      <c r="B156" s="147"/>
      <c r="C156" s="148" t="s">
        <v>256</v>
      </c>
      <c r="D156" s="148" t="s">
        <v>164</v>
      </c>
      <c r="E156" s="149" t="s">
        <v>249</v>
      </c>
      <c r="F156" s="150" t="s">
        <v>250</v>
      </c>
      <c r="G156" s="151" t="s">
        <v>167</v>
      </c>
      <c r="H156" s="152">
        <v>368.6</v>
      </c>
      <c r="I156" s="153"/>
      <c r="J156" s="152">
        <f>ROUND(I156*H156,3)</f>
        <v>0</v>
      </c>
      <c r="K156" s="154"/>
      <c r="L156" s="30"/>
      <c r="M156" s="155" t="s">
        <v>1</v>
      </c>
      <c r="N156" s="156" t="s">
        <v>39</v>
      </c>
      <c r="O156" s="58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168</v>
      </c>
      <c r="AT156" s="159" t="s">
        <v>164</v>
      </c>
      <c r="AU156" s="159" t="s">
        <v>169</v>
      </c>
      <c r="AY156" s="14" t="s">
        <v>162</v>
      </c>
      <c r="BE156" s="160">
        <f>IF(N156="základná",J156,0)</f>
        <v>0</v>
      </c>
      <c r="BF156" s="160">
        <f>IF(N156="znížená",J156,0)</f>
        <v>0</v>
      </c>
      <c r="BG156" s="160">
        <f>IF(N156="zákl. prenesená",J156,0)</f>
        <v>0</v>
      </c>
      <c r="BH156" s="160">
        <f>IF(N156="zníž. prenesená",J156,0)</f>
        <v>0</v>
      </c>
      <c r="BI156" s="160">
        <f>IF(N156="nulová",J156,0)</f>
        <v>0</v>
      </c>
      <c r="BJ156" s="14" t="s">
        <v>169</v>
      </c>
      <c r="BK156" s="161">
        <f>ROUND(I156*H156,3)</f>
        <v>0</v>
      </c>
      <c r="BL156" s="14" t="s">
        <v>168</v>
      </c>
      <c r="BM156" s="159" t="s">
        <v>259</v>
      </c>
    </row>
    <row r="157" spans="1:65" s="12" customFormat="1" ht="22.9" customHeight="1">
      <c r="B157" s="134"/>
      <c r="D157" s="135" t="s">
        <v>72</v>
      </c>
      <c r="E157" s="145" t="s">
        <v>195</v>
      </c>
      <c r="F157" s="145" t="s">
        <v>252</v>
      </c>
      <c r="I157" s="137"/>
      <c r="J157" s="146">
        <f>BK157</f>
        <v>0</v>
      </c>
      <c r="L157" s="134"/>
      <c r="M157" s="139"/>
      <c r="N157" s="140"/>
      <c r="O157" s="140"/>
      <c r="P157" s="141">
        <f>SUM(P158:P167)</f>
        <v>0</v>
      </c>
      <c r="Q157" s="140"/>
      <c r="R157" s="141">
        <f>SUM(R158:R167)</f>
        <v>0</v>
      </c>
      <c r="S157" s="140"/>
      <c r="T157" s="142">
        <f>SUM(T158:T167)</f>
        <v>0</v>
      </c>
      <c r="AR157" s="135" t="s">
        <v>81</v>
      </c>
      <c r="AT157" s="143" t="s">
        <v>72</v>
      </c>
      <c r="AU157" s="143" t="s">
        <v>81</v>
      </c>
      <c r="AY157" s="135" t="s">
        <v>162</v>
      </c>
      <c r="BK157" s="144">
        <f>SUM(BK158:BK167)</f>
        <v>0</v>
      </c>
    </row>
    <row r="158" spans="1:65" s="2" customFormat="1" ht="33" customHeight="1">
      <c r="A158" s="29"/>
      <c r="B158" s="147"/>
      <c r="C158" s="148" t="s">
        <v>214</v>
      </c>
      <c r="D158" s="148" t="s">
        <v>164</v>
      </c>
      <c r="E158" s="149" t="s">
        <v>253</v>
      </c>
      <c r="F158" s="150" t="s">
        <v>254</v>
      </c>
      <c r="G158" s="151" t="s">
        <v>172</v>
      </c>
      <c r="H158" s="152">
        <v>202.74</v>
      </c>
      <c r="I158" s="153"/>
      <c r="J158" s="152">
        <f t="shared" ref="J158:J167" si="20">ROUND(I158*H158,3)</f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ref="P158:P167" si="21">O158*H158</f>
        <v>0</v>
      </c>
      <c r="Q158" s="157">
        <v>0</v>
      </c>
      <c r="R158" s="157">
        <f t="shared" ref="R158:R167" si="22">Q158*H158</f>
        <v>0</v>
      </c>
      <c r="S158" s="157">
        <v>0</v>
      </c>
      <c r="T158" s="158">
        <f t="shared" ref="T158:T167" si="23"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168</v>
      </c>
      <c r="AT158" s="159" t="s">
        <v>164</v>
      </c>
      <c r="AU158" s="159" t="s">
        <v>169</v>
      </c>
      <c r="AY158" s="14" t="s">
        <v>162</v>
      </c>
      <c r="BE158" s="160">
        <f t="shared" ref="BE158:BE167" si="24">IF(N158="základná",J158,0)</f>
        <v>0</v>
      </c>
      <c r="BF158" s="160">
        <f t="shared" ref="BF158:BF167" si="25">IF(N158="znížená",J158,0)</f>
        <v>0</v>
      </c>
      <c r="BG158" s="160">
        <f t="shared" ref="BG158:BG167" si="26">IF(N158="zákl. prenesená",J158,0)</f>
        <v>0</v>
      </c>
      <c r="BH158" s="160">
        <f t="shared" ref="BH158:BH167" si="27">IF(N158="zníž. prenesená",J158,0)</f>
        <v>0</v>
      </c>
      <c r="BI158" s="160">
        <f t="shared" ref="BI158:BI167" si="28">IF(N158="nulová",J158,0)</f>
        <v>0</v>
      </c>
      <c r="BJ158" s="14" t="s">
        <v>169</v>
      </c>
      <c r="BK158" s="161">
        <f t="shared" ref="BK158:BK167" si="29">ROUND(I158*H158,3)</f>
        <v>0</v>
      </c>
      <c r="BL158" s="14" t="s">
        <v>168</v>
      </c>
      <c r="BM158" s="159" t="s">
        <v>262</v>
      </c>
    </row>
    <row r="159" spans="1:65" s="2" customFormat="1" ht="16.5" customHeight="1">
      <c r="A159" s="29"/>
      <c r="B159" s="147"/>
      <c r="C159" s="162" t="s">
        <v>263</v>
      </c>
      <c r="D159" s="162" t="s">
        <v>211</v>
      </c>
      <c r="E159" s="163" t="s">
        <v>257</v>
      </c>
      <c r="F159" s="164" t="s">
        <v>258</v>
      </c>
      <c r="G159" s="165" t="s">
        <v>172</v>
      </c>
      <c r="H159" s="166">
        <v>204.767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39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180</v>
      </c>
      <c r="AT159" s="159" t="s">
        <v>211</v>
      </c>
      <c r="AU159" s="159" t="s">
        <v>169</v>
      </c>
      <c r="AY159" s="14" t="s">
        <v>162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169</v>
      </c>
      <c r="BK159" s="161">
        <f t="shared" si="29"/>
        <v>0</v>
      </c>
      <c r="BL159" s="14" t="s">
        <v>168</v>
      </c>
      <c r="BM159" s="159" t="s">
        <v>266</v>
      </c>
    </row>
    <row r="160" spans="1:65" s="2" customFormat="1" ht="16.5" customHeight="1">
      <c r="A160" s="29"/>
      <c r="B160" s="147"/>
      <c r="C160" s="148" t="s">
        <v>217</v>
      </c>
      <c r="D160" s="148" t="s">
        <v>164</v>
      </c>
      <c r="E160" s="149" t="s">
        <v>267</v>
      </c>
      <c r="F160" s="150" t="s">
        <v>268</v>
      </c>
      <c r="G160" s="151" t="s">
        <v>172</v>
      </c>
      <c r="H160" s="152">
        <v>18</v>
      </c>
      <c r="I160" s="153"/>
      <c r="J160" s="152">
        <f t="shared" si="20"/>
        <v>0</v>
      </c>
      <c r="K160" s="154"/>
      <c r="L160" s="30"/>
      <c r="M160" s="155" t="s">
        <v>1</v>
      </c>
      <c r="N160" s="156" t="s">
        <v>39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168</v>
      </c>
      <c r="AT160" s="159" t="s">
        <v>164</v>
      </c>
      <c r="AU160" s="159" t="s">
        <v>169</v>
      </c>
      <c r="AY160" s="14" t="s">
        <v>162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169</v>
      </c>
      <c r="BK160" s="161">
        <f t="shared" si="29"/>
        <v>0</v>
      </c>
      <c r="BL160" s="14" t="s">
        <v>168</v>
      </c>
      <c r="BM160" s="159" t="s">
        <v>269</v>
      </c>
    </row>
    <row r="161" spans="1:65" s="2" customFormat="1" ht="24.2" customHeight="1">
      <c r="A161" s="29"/>
      <c r="B161" s="147"/>
      <c r="C161" s="162" t="s">
        <v>270</v>
      </c>
      <c r="D161" s="162" t="s">
        <v>211</v>
      </c>
      <c r="E161" s="163" t="s">
        <v>271</v>
      </c>
      <c r="F161" s="164" t="s">
        <v>272</v>
      </c>
      <c r="G161" s="165" t="s">
        <v>273</v>
      </c>
      <c r="H161" s="166">
        <v>6</v>
      </c>
      <c r="I161" s="167"/>
      <c r="J161" s="166">
        <f t="shared" si="20"/>
        <v>0</v>
      </c>
      <c r="K161" s="168"/>
      <c r="L161" s="169"/>
      <c r="M161" s="170" t="s">
        <v>1</v>
      </c>
      <c r="N161" s="171" t="s">
        <v>39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180</v>
      </c>
      <c r="AT161" s="159" t="s">
        <v>211</v>
      </c>
      <c r="AU161" s="159" t="s">
        <v>169</v>
      </c>
      <c r="AY161" s="14" t="s">
        <v>162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169</v>
      </c>
      <c r="BK161" s="161">
        <f t="shared" si="29"/>
        <v>0</v>
      </c>
      <c r="BL161" s="14" t="s">
        <v>168</v>
      </c>
      <c r="BM161" s="159" t="s">
        <v>274</v>
      </c>
    </row>
    <row r="162" spans="1:65" s="2" customFormat="1" ht="37.9" customHeight="1">
      <c r="A162" s="29"/>
      <c r="B162" s="147"/>
      <c r="C162" s="148" t="s">
        <v>221</v>
      </c>
      <c r="D162" s="148" t="s">
        <v>164</v>
      </c>
      <c r="E162" s="149" t="s">
        <v>329</v>
      </c>
      <c r="F162" s="150" t="s">
        <v>330</v>
      </c>
      <c r="G162" s="151" t="s">
        <v>326</v>
      </c>
      <c r="H162" s="152">
        <v>408</v>
      </c>
      <c r="I162" s="153"/>
      <c r="J162" s="152">
        <f t="shared" si="20"/>
        <v>0</v>
      </c>
      <c r="K162" s="154"/>
      <c r="L162" s="30"/>
      <c r="M162" s="155" t="s">
        <v>1</v>
      </c>
      <c r="N162" s="156" t="s">
        <v>39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168</v>
      </c>
      <c r="AT162" s="159" t="s">
        <v>164</v>
      </c>
      <c r="AU162" s="159" t="s">
        <v>169</v>
      </c>
      <c r="AY162" s="14" t="s">
        <v>162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169</v>
      </c>
      <c r="BK162" s="161">
        <f t="shared" si="29"/>
        <v>0</v>
      </c>
      <c r="BL162" s="14" t="s">
        <v>168</v>
      </c>
      <c r="BM162" s="159" t="s">
        <v>277</v>
      </c>
    </row>
    <row r="163" spans="1:65" s="2" customFormat="1" ht="21.75" customHeight="1">
      <c r="A163" s="29"/>
      <c r="B163" s="147"/>
      <c r="C163" s="148" t="s">
        <v>278</v>
      </c>
      <c r="D163" s="148" t="s">
        <v>164</v>
      </c>
      <c r="E163" s="149" t="s">
        <v>279</v>
      </c>
      <c r="F163" s="150" t="s">
        <v>280</v>
      </c>
      <c r="G163" s="151" t="s">
        <v>204</v>
      </c>
      <c r="H163" s="152">
        <v>99.394999999999996</v>
      </c>
      <c r="I163" s="153"/>
      <c r="J163" s="152">
        <f t="shared" si="20"/>
        <v>0</v>
      </c>
      <c r="K163" s="154"/>
      <c r="L163" s="30"/>
      <c r="M163" s="155" t="s">
        <v>1</v>
      </c>
      <c r="N163" s="156" t="s">
        <v>39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168</v>
      </c>
      <c r="AT163" s="159" t="s">
        <v>164</v>
      </c>
      <c r="AU163" s="159" t="s">
        <v>169</v>
      </c>
      <c r="AY163" s="14" t="s">
        <v>162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169</v>
      </c>
      <c r="BK163" s="161">
        <f t="shared" si="29"/>
        <v>0</v>
      </c>
      <c r="BL163" s="14" t="s">
        <v>168</v>
      </c>
      <c r="BM163" s="159" t="s">
        <v>281</v>
      </c>
    </row>
    <row r="164" spans="1:65" s="2" customFormat="1" ht="24.2" customHeight="1">
      <c r="A164" s="29"/>
      <c r="B164" s="147"/>
      <c r="C164" s="148" t="s">
        <v>224</v>
      </c>
      <c r="D164" s="148" t="s">
        <v>164</v>
      </c>
      <c r="E164" s="149" t="s">
        <v>282</v>
      </c>
      <c r="F164" s="150" t="s">
        <v>283</v>
      </c>
      <c r="G164" s="151" t="s">
        <v>204</v>
      </c>
      <c r="H164" s="152">
        <v>894.55499999999995</v>
      </c>
      <c r="I164" s="153"/>
      <c r="J164" s="152">
        <f t="shared" si="20"/>
        <v>0</v>
      </c>
      <c r="K164" s="154"/>
      <c r="L164" s="30"/>
      <c r="M164" s="155" t="s">
        <v>1</v>
      </c>
      <c r="N164" s="156" t="s">
        <v>39</v>
      </c>
      <c r="O164" s="58"/>
      <c r="P164" s="157">
        <f t="shared" si="21"/>
        <v>0</v>
      </c>
      <c r="Q164" s="157">
        <v>0</v>
      </c>
      <c r="R164" s="157">
        <f t="shared" si="22"/>
        <v>0</v>
      </c>
      <c r="S164" s="157">
        <v>0</v>
      </c>
      <c r="T164" s="158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168</v>
      </c>
      <c r="AT164" s="159" t="s">
        <v>164</v>
      </c>
      <c r="AU164" s="159" t="s">
        <v>169</v>
      </c>
      <c r="AY164" s="14" t="s">
        <v>162</v>
      </c>
      <c r="BE164" s="160">
        <f t="shared" si="24"/>
        <v>0</v>
      </c>
      <c r="BF164" s="160">
        <f t="shared" si="25"/>
        <v>0</v>
      </c>
      <c r="BG164" s="160">
        <f t="shared" si="26"/>
        <v>0</v>
      </c>
      <c r="BH164" s="160">
        <f t="shared" si="27"/>
        <v>0</v>
      </c>
      <c r="BI164" s="160">
        <f t="shared" si="28"/>
        <v>0</v>
      </c>
      <c r="BJ164" s="14" t="s">
        <v>169</v>
      </c>
      <c r="BK164" s="161">
        <f t="shared" si="29"/>
        <v>0</v>
      </c>
      <c r="BL164" s="14" t="s">
        <v>168</v>
      </c>
      <c r="BM164" s="159" t="s">
        <v>284</v>
      </c>
    </row>
    <row r="165" spans="1:65" s="2" customFormat="1" ht="24.2" customHeight="1">
      <c r="A165" s="29"/>
      <c r="B165" s="147"/>
      <c r="C165" s="148" t="s">
        <v>285</v>
      </c>
      <c r="D165" s="148" t="s">
        <v>164</v>
      </c>
      <c r="E165" s="149" t="s">
        <v>286</v>
      </c>
      <c r="F165" s="150" t="s">
        <v>287</v>
      </c>
      <c r="G165" s="151" t="s">
        <v>204</v>
      </c>
      <c r="H165" s="152">
        <v>99.394999999999996</v>
      </c>
      <c r="I165" s="153"/>
      <c r="J165" s="152">
        <f t="shared" si="20"/>
        <v>0</v>
      </c>
      <c r="K165" s="154"/>
      <c r="L165" s="30"/>
      <c r="M165" s="155" t="s">
        <v>1</v>
      </c>
      <c r="N165" s="156" t="s">
        <v>39</v>
      </c>
      <c r="O165" s="58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168</v>
      </c>
      <c r="AT165" s="159" t="s">
        <v>164</v>
      </c>
      <c r="AU165" s="159" t="s">
        <v>169</v>
      </c>
      <c r="AY165" s="14" t="s">
        <v>162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4" t="s">
        <v>169</v>
      </c>
      <c r="BK165" s="161">
        <f t="shared" si="29"/>
        <v>0</v>
      </c>
      <c r="BL165" s="14" t="s">
        <v>168</v>
      </c>
      <c r="BM165" s="159" t="s">
        <v>288</v>
      </c>
    </row>
    <row r="166" spans="1:65" s="2" customFormat="1" ht="24.2" customHeight="1">
      <c r="A166" s="29"/>
      <c r="B166" s="147"/>
      <c r="C166" s="148" t="s">
        <v>228</v>
      </c>
      <c r="D166" s="148" t="s">
        <v>164</v>
      </c>
      <c r="E166" s="149" t="s">
        <v>289</v>
      </c>
      <c r="F166" s="150" t="s">
        <v>290</v>
      </c>
      <c r="G166" s="151" t="s">
        <v>204</v>
      </c>
      <c r="H166" s="152">
        <v>4770.96</v>
      </c>
      <c r="I166" s="153"/>
      <c r="J166" s="152">
        <f t="shared" si="20"/>
        <v>0</v>
      </c>
      <c r="K166" s="154"/>
      <c r="L166" s="30"/>
      <c r="M166" s="155" t="s">
        <v>1</v>
      </c>
      <c r="N166" s="156" t="s">
        <v>39</v>
      </c>
      <c r="O166" s="58"/>
      <c r="P166" s="157">
        <f t="shared" si="21"/>
        <v>0</v>
      </c>
      <c r="Q166" s="157">
        <v>0</v>
      </c>
      <c r="R166" s="157">
        <f t="shared" si="22"/>
        <v>0</v>
      </c>
      <c r="S166" s="157">
        <v>0</v>
      </c>
      <c r="T166" s="158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168</v>
      </c>
      <c r="AT166" s="159" t="s">
        <v>164</v>
      </c>
      <c r="AU166" s="159" t="s">
        <v>169</v>
      </c>
      <c r="AY166" s="14" t="s">
        <v>162</v>
      </c>
      <c r="BE166" s="160">
        <f t="shared" si="24"/>
        <v>0</v>
      </c>
      <c r="BF166" s="160">
        <f t="shared" si="25"/>
        <v>0</v>
      </c>
      <c r="BG166" s="160">
        <f t="shared" si="26"/>
        <v>0</v>
      </c>
      <c r="BH166" s="160">
        <f t="shared" si="27"/>
        <v>0</v>
      </c>
      <c r="BI166" s="160">
        <f t="shared" si="28"/>
        <v>0</v>
      </c>
      <c r="BJ166" s="14" t="s">
        <v>169</v>
      </c>
      <c r="BK166" s="161">
        <f t="shared" si="29"/>
        <v>0</v>
      </c>
      <c r="BL166" s="14" t="s">
        <v>168</v>
      </c>
      <c r="BM166" s="159" t="s">
        <v>291</v>
      </c>
    </row>
    <row r="167" spans="1:65" s="2" customFormat="1" ht="16.5" customHeight="1">
      <c r="A167" s="29"/>
      <c r="B167" s="147"/>
      <c r="C167" s="148" t="s">
        <v>292</v>
      </c>
      <c r="D167" s="148" t="s">
        <v>164</v>
      </c>
      <c r="E167" s="149" t="s">
        <v>293</v>
      </c>
      <c r="F167" s="150" t="s">
        <v>294</v>
      </c>
      <c r="G167" s="151" t="s">
        <v>204</v>
      </c>
      <c r="H167" s="152">
        <v>99.394999999999996</v>
      </c>
      <c r="I167" s="153"/>
      <c r="J167" s="152">
        <f t="shared" si="20"/>
        <v>0</v>
      </c>
      <c r="K167" s="154"/>
      <c r="L167" s="30"/>
      <c r="M167" s="155" t="s">
        <v>1</v>
      </c>
      <c r="N167" s="156" t="s">
        <v>39</v>
      </c>
      <c r="O167" s="58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168</v>
      </c>
      <c r="AT167" s="159" t="s">
        <v>164</v>
      </c>
      <c r="AU167" s="159" t="s">
        <v>169</v>
      </c>
      <c r="AY167" s="14" t="s">
        <v>162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4" t="s">
        <v>169</v>
      </c>
      <c r="BK167" s="161">
        <f t="shared" si="29"/>
        <v>0</v>
      </c>
      <c r="BL167" s="14" t="s">
        <v>168</v>
      </c>
      <c r="BM167" s="159" t="s">
        <v>295</v>
      </c>
    </row>
    <row r="168" spans="1:65" s="12" customFormat="1" ht="22.9" customHeight="1">
      <c r="B168" s="134"/>
      <c r="D168" s="135" t="s">
        <v>72</v>
      </c>
      <c r="E168" s="145" t="s">
        <v>296</v>
      </c>
      <c r="F168" s="145" t="s">
        <v>297</v>
      </c>
      <c r="I168" s="137"/>
      <c r="J168" s="146">
        <f>BK168</f>
        <v>0</v>
      </c>
      <c r="L168" s="134"/>
      <c r="M168" s="139"/>
      <c r="N168" s="140"/>
      <c r="O168" s="140"/>
      <c r="P168" s="141">
        <f>P169</f>
        <v>0</v>
      </c>
      <c r="Q168" s="140"/>
      <c r="R168" s="141">
        <f>R169</f>
        <v>0</v>
      </c>
      <c r="S168" s="140"/>
      <c r="T168" s="142">
        <f>T169</f>
        <v>0</v>
      </c>
      <c r="AR168" s="135" t="s">
        <v>81</v>
      </c>
      <c r="AT168" s="143" t="s">
        <v>72</v>
      </c>
      <c r="AU168" s="143" t="s">
        <v>81</v>
      </c>
      <c r="AY168" s="135" t="s">
        <v>162</v>
      </c>
      <c r="BK168" s="144">
        <f>BK169</f>
        <v>0</v>
      </c>
    </row>
    <row r="169" spans="1:65" s="2" customFormat="1" ht="16.5" customHeight="1">
      <c r="A169" s="29"/>
      <c r="B169" s="147"/>
      <c r="C169" s="148" t="s">
        <v>232</v>
      </c>
      <c r="D169" s="148" t="s">
        <v>164</v>
      </c>
      <c r="E169" s="149" t="s">
        <v>298</v>
      </c>
      <c r="F169" s="150" t="s">
        <v>299</v>
      </c>
      <c r="G169" s="151" t="s">
        <v>204</v>
      </c>
      <c r="H169" s="152">
        <v>388.59100000000001</v>
      </c>
      <c r="I169" s="153"/>
      <c r="J169" s="152">
        <f>ROUND(I169*H169,3)</f>
        <v>0</v>
      </c>
      <c r="K169" s="154"/>
      <c r="L169" s="30"/>
      <c r="M169" s="155" t="s">
        <v>1</v>
      </c>
      <c r="N169" s="156" t="s">
        <v>39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168</v>
      </c>
      <c r="AT169" s="159" t="s">
        <v>164</v>
      </c>
      <c r="AU169" s="159" t="s">
        <v>169</v>
      </c>
      <c r="AY169" s="14" t="s">
        <v>162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169</v>
      </c>
      <c r="BK169" s="161">
        <f>ROUND(I169*H169,3)</f>
        <v>0</v>
      </c>
      <c r="BL169" s="14" t="s">
        <v>168</v>
      </c>
      <c r="BM169" s="159" t="s">
        <v>300</v>
      </c>
    </row>
    <row r="170" spans="1:65" s="12" customFormat="1" ht="25.9" customHeight="1">
      <c r="B170" s="134"/>
      <c r="D170" s="135" t="s">
        <v>72</v>
      </c>
      <c r="E170" s="136" t="s">
        <v>301</v>
      </c>
      <c r="F170" s="136" t="s">
        <v>302</v>
      </c>
      <c r="I170" s="137"/>
      <c r="J170" s="138">
        <f>BK170</f>
        <v>0</v>
      </c>
      <c r="L170" s="134"/>
      <c r="M170" s="139"/>
      <c r="N170" s="140"/>
      <c r="O170" s="140"/>
      <c r="P170" s="141">
        <f>P171+P176</f>
        <v>0</v>
      </c>
      <c r="Q170" s="140"/>
      <c r="R170" s="141">
        <f>R171+R176</f>
        <v>0</v>
      </c>
      <c r="S170" s="140"/>
      <c r="T170" s="142">
        <f>T171+T176</f>
        <v>0</v>
      </c>
      <c r="AR170" s="135" t="s">
        <v>169</v>
      </c>
      <c r="AT170" s="143" t="s">
        <v>72</v>
      </c>
      <c r="AU170" s="143" t="s">
        <v>73</v>
      </c>
      <c r="AY170" s="135" t="s">
        <v>162</v>
      </c>
      <c r="BK170" s="144">
        <f>BK171+BK176</f>
        <v>0</v>
      </c>
    </row>
    <row r="171" spans="1:65" s="12" customFormat="1" ht="22.9" customHeight="1">
      <c r="B171" s="134"/>
      <c r="D171" s="135" t="s">
        <v>72</v>
      </c>
      <c r="E171" s="145" t="s">
        <v>331</v>
      </c>
      <c r="F171" s="145" t="s">
        <v>332</v>
      </c>
      <c r="I171" s="137"/>
      <c r="J171" s="146">
        <f>BK171</f>
        <v>0</v>
      </c>
      <c r="L171" s="134"/>
      <c r="M171" s="139"/>
      <c r="N171" s="140"/>
      <c r="O171" s="140"/>
      <c r="P171" s="141">
        <f>SUM(P172:P175)</f>
        <v>0</v>
      </c>
      <c r="Q171" s="140"/>
      <c r="R171" s="141">
        <f>SUM(R172:R175)</f>
        <v>0</v>
      </c>
      <c r="S171" s="140"/>
      <c r="T171" s="142">
        <f>SUM(T172:T175)</f>
        <v>0</v>
      </c>
      <c r="AR171" s="135" t="s">
        <v>169</v>
      </c>
      <c r="AT171" s="143" t="s">
        <v>72</v>
      </c>
      <c r="AU171" s="143" t="s">
        <v>81</v>
      </c>
      <c r="AY171" s="135" t="s">
        <v>162</v>
      </c>
      <c r="BK171" s="144">
        <f>SUM(BK172:BK175)</f>
        <v>0</v>
      </c>
    </row>
    <row r="172" spans="1:65" s="2" customFormat="1" ht="24.2" customHeight="1">
      <c r="A172" s="29"/>
      <c r="B172" s="147"/>
      <c r="C172" s="148" t="s">
        <v>305</v>
      </c>
      <c r="D172" s="148" t="s">
        <v>164</v>
      </c>
      <c r="E172" s="149" t="s">
        <v>333</v>
      </c>
      <c r="F172" s="150" t="s">
        <v>334</v>
      </c>
      <c r="G172" s="151" t="s">
        <v>172</v>
      </c>
      <c r="H172" s="152">
        <v>186.78</v>
      </c>
      <c r="I172" s="153"/>
      <c r="J172" s="152">
        <f>ROUND(I172*H172,3)</f>
        <v>0</v>
      </c>
      <c r="K172" s="154"/>
      <c r="L172" s="30"/>
      <c r="M172" s="155" t="s">
        <v>1</v>
      </c>
      <c r="N172" s="156" t="s">
        <v>39</v>
      </c>
      <c r="O172" s="58"/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194</v>
      </c>
      <c r="AT172" s="159" t="s">
        <v>164</v>
      </c>
      <c r="AU172" s="159" t="s">
        <v>169</v>
      </c>
      <c r="AY172" s="14" t="s">
        <v>162</v>
      </c>
      <c r="BE172" s="160">
        <f>IF(N172="základná",J172,0)</f>
        <v>0</v>
      </c>
      <c r="BF172" s="160">
        <f>IF(N172="znížená",J172,0)</f>
        <v>0</v>
      </c>
      <c r="BG172" s="160">
        <f>IF(N172="zákl. prenesená",J172,0)</f>
        <v>0</v>
      </c>
      <c r="BH172" s="160">
        <f>IF(N172="zníž. prenesená",J172,0)</f>
        <v>0</v>
      </c>
      <c r="BI172" s="160">
        <f>IF(N172="nulová",J172,0)</f>
        <v>0</v>
      </c>
      <c r="BJ172" s="14" t="s">
        <v>169</v>
      </c>
      <c r="BK172" s="161">
        <f>ROUND(I172*H172,3)</f>
        <v>0</v>
      </c>
      <c r="BL172" s="14" t="s">
        <v>194</v>
      </c>
      <c r="BM172" s="159" t="s">
        <v>308</v>
      </c>
    </row>
    <row r="173" spans="1:65" s="2" customFormat="1" ht="16.5" customHeight="1">
      <c r="A173" s="29"/>
      <c r="B173" s="147"/>
      <c r="C173" s="162" t="s">
        <v>236</v>
      </c>
      <c r="D173" s="162" t="s">
        <v>211</v>
      </c>
      <c r="E173" s="163" t="s">
        <v>335</v>
      </c>
      <c r="F173" s="164" t="s">
        <v>336</v>
      </c>
      <c r="G173" s="165" t="s">
        <v>172</v>
      </c>
      <c r="H173" s="166">
        <v>186.78</v>
      </c>
      <c r="I173" s="167"/>
      <c r="J173" s="166">
        <f>ROUND(I173*H173,3)</f>
        <v>0</v>
      </c>
      <c r="K173" s="168"/>
      <c r="L173" s="169"/>
      <c r="M173" s="170" t="s">
        <v>1</v>
      </c>
      <c r="N173" s="171" t="s">
        <v>39</v>
      </c>
      <c r="O173" s="58"/>
      <c r="P173" s="157">
        <f>O173*H173</f>
        <v>0</v>
      </c>
      <c r="Q173" s="157">
        <v>0</v>
      </c>
      <c r="R173" s="157">
        <f>Q173*H173</f>
        <v>0</v>
      </c>
      <c r="S173" s="157">
        <v>0</v>
      </c>
      <c r="T173" s="158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224</v>
      </c>
      <c r="AT173" s="159" t="s">
        <v>211</v>
      </c>
      <c r="AU173" s="159" t="s">
        <v>169</v>
      </c>
      <c r="AY173" s="14" t="s">
        <v>162</v>
      </c>
      <c r="BE173" s="160">
        <f>IF(N173="základná",J173,0)</f>
        <v>0</v>
      </c>
      <c r="BF173" s="160">
        <f>IF(N173="znížená",J173,0)</f>
        <v>0</v>
      </c>
      <c r="BG173" s="160">
        <f>IF(N173="zákl. prenesená",J173,0)</f>
        <v>0</v>
      </c>
      <c r="BH173" s="160">
        <f>IF(N173="zníž. prenesená",J173,0)</f>
        <v>0</v>
      </c>
      <c r="BI173" s="160">
        <f>IF(N173="nulová",J173,0)</f>
        <v>0</v>
      </c>
      <c r="BJ173" s="14" t="s">
        <v>169</v>
      </c>
      <c r="BK173" s="161">
        <f>ROUND(I173*H173,3)</f>
        <v>0</v>
      </c>
      <c r="BL173" s="14" t="s">
        <v>194</v>
      </c>
      <c r="BM173" s="159" t="s">
        <v>312</v>
      </c>
    </row>
    <row r="174" spans="1:65" s="2" customFormat="1" ht="24.2" customHeight="1">
      <c r="A174" s="29"/>
      <c r="B174" s="147"/>
      <c r="C174" s="148" t="s">
        <v>337</v>
      </c>
      <c r="D174" s="148" t="s">
        <v>164</v>
      </c>
      <c r="E174" s="149" t="s">
        <v>338</v>
      </c>
      <c r="F174" s="150" t="s">
        <v>339</v>
      </c>
      <c r="G174" s="151" t="s">
        <v>340</v>
      </c>
      <c r="H174" s="152">
        <v>592.29999999999995</v>
      </c>
      <c r="I174" s="153"/>
      <c r="J174" s="152">
        <f>ROUND(I174*H174,3)</f>
        <v>0</v>
      </c>
      <c r="K174" s="154"/>
      <c r="L174" s="30"/>
      <c r="M174" s="155" t="s">
        <v>1</v>
      </c>
      <c r="N174" s="156" t="s">
        <v>39</v>
      </c>
      <c r="O174" s="58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194</v>
      </c>
      <c r="AT174" s="159" t="s">
        <v>164</v>
      </c>
      <c r="AU174" s="159" t="s">
        <v>169</v>
      </c>
      <c r="AY174" s="14" t="s">
        <v>162</v>
      </c>
      <c r="BE174" s="160">
        <f>IF(N174="základná",J174,0)</f>
        <v>0</v>
      </c>
      <c r="BF174" s="160">
        <f>IF(N174="znížená",J174,0)</f>
        <v>0</v>
      </c>
      <c r="BG174" s="160">
        <f>IF(N174="zákl. prenesená",J174,0)</f>
        <v>0</v>
      </c>
      <c r="BH174" s="160">
        <f>IF(N174="zníž. prenesená",J174,0)</f>
        <v>0</v>
      </c>
      <c r="BI174" s="160">
        <f>IF(N174="nulová",J174,0)</f>
        <v>0</v>
      </c>
      <c r="BJ174" s="14" t="s">
        <v>169</v>
      </c>
      <c r="BK174" s="161">
        <f>ROUND(I174*H174,3)</f>
        <v>0</v>
      </c>
      <c r="BL174" s="14" t="s">
        <v>194</v>
      </c>
      <c r="BM174" s="159" t="s">
        <v>341</v>
      </c>
    </row>
    <row r="175" spans="1:65" s="2" customFormat="1" ht="24.2" customHeight="1">
      <c r="A175" s="29"/>
      <c r="B175" s="147"/>
      <c r="C175" s="148" t="s">
        <v>239</v>
      </c>
      <c r="D175" s="148" t="s">
        <v>164</v>
      </c>
      <c r="E175" s="149" t="s">
        <v>342</v>
      </c>
      <c r="F175" s="150" t="s">
        <v>343</v>
      </c>
      <c r="G175" s="151" t="s">
        <v>311</v>
      </c>
      <c r="H175" s="153"/>
      <c r="I175" s="153"/>
      <c r="J175" s="152">
        <f>ROUND(I175*H175,3)</f>
        <v>0</v>
      </c>
      <c r="K175" s="154"/>
      <c r="L175" s="30"/>
      <c r="M175" s="155" t="s">
        <v>1</v>
      </c>
      <c r="N175" s="156" t="s">
        <v>39</v>
      </c>
      <c r="O175" s="58"/>
      <c r="P175" s="157">
        <f>O175*H175</f>
        <v>0</v>
      </c>
      <c r="Q175" s="157">
        <v>0</v>
      </c>
      <c r="R175" s="157">
        <f>Q175*H175</f>
        <v>0</v>
      </c>
      <c r="S175" s="157">
        <v>0</v>
      </c>
      <c r="T175" s="158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194</v>
      </c>
      <c r="AT175" s="159" t="s">
        <v>164</v>
      </c>
      <c r="AU175" s="159" t="s">
        <v>169</v>
      </c>
      <c r="AY175" s="14" t="s">
        <v>162</v>
      </c>
      <c r="BE175" s="160">
        <f>IF(N175="základná",J175,0)</f>
        <v>0</v>
      </c>
      <c r="BF175" s="160">
        <f>IF(N175="znížená",J175,0)</f>
        <v>0</v>
      </c>
      <c r="BG175" s="160">
        <f>IF(N175="zákl. prenesená",J175,0)</f>
        <v>0</v>
      </c>
      <c r="BH175" s="160">
        <f>IF(N175="zníž. prenesená",J175,0)</f>
        <v>0</v>
      </c>
      <c r="BI175" s="160">
        <f>IF(N175="nulová",J175,0)</f>
        <v>0</v>
      </c>
      <c r="BJ175" s="14" t="s">
        <v>169</v>
      </c>
      <c r="BK175" s="161">
        <f>ROUND(I175*H175,3)</f>
        <v>0</v>
      </c>
      <c r="BL175" s="14" t="s">
        <v>194</v>
      </c>
      <c r="BM175" s="159" t="s">
        <v>344</v>
      </c>
    </row>
    <row r="176" spans="1:65" s="12" customFormat="1" ht="22.9" customHeight="1">
      <c r="B176" s="134"/>
      <c r="D176" s="135" t="s">
        <v>72</v>
      </c>
      <c r="E176" s="145" t="s">
        <v>345</v>
      </c>
      <c r="F176" s="145" t="s">
        <v>346</v>
      </c>
      <c r="I176" s="137"/>
      <c r="J176" s="146">
        <f>BK176</f>
        <v>0</v>
      </c>
      <c r="L176" s="134"/>
      <c r="M176" s="139"/>
      <c r="N176" s="140"/>
      <c r="O176" s="140"/>
      <c r="P176" s="141">
        <f>SUM(P177:P178)</f>
        <v>0</v>
      </c>
      <c r="Q176" s="140"/>
      <c r="R176" s="141">
        <f>SUM(R177:R178)</f>
        <v>0</v>
      </c>
      <c r="S176" s="140"/>
      <c r="T176" s="142">
        <f>SUM(T177:T178)</f>
        <v>0</v>
      </c>
      <c r="AR176" s="135" t="s">
        <v>169</v>
      </c>
      <c r="AT176" s="143" t="s">
        <v>72</v>
      </c>
      <c r="AU176" s="143" t="s">
        <v>81</v>
      </c>
      <c r="AY176" s="135" t="s">
        <v>162</v>
      </c>
      <c r="BK176" s="144">
        <f>SUM(BK177:BK178)</f>
        <v>0</v>
      </c>
    </row>
    <row r="177" spans="1:65" s="2" customFormat="1" ht="24.2" customHeight="1">
      <c r="A177" s="29"/>
      <c r="B177" s="147"/>
      <c r="C177" s="148" t="s">
        <v>347</v>
      </c>
      <c r="D177" s="148" t="s">
        <v>164</v>
      </c>
      <c r="E177" s="149" t="s">
        <v>348</v>
      </c>
      <c r="F177" s="150" t="s">
        <v>349</v>
      </c>
      <c r="G177" s="151" t="s">
        <v>167</v>
      </c>
      <c r="H177" s="152">
        <v>39.15</v>
      </c>
      <c r="I177" s="153"/>
      <c r="J177" s="152">
        <f>ROUND(I177*H177,3)</f>
        <v>0</v>
      </c>
      <c r="K177" s="154"/>
      <c r="L177" s="30"/>
      <c r="M177" s="155" t="s">
        <v>1</v>
      </c>
      <c r="N177" s="156" t="s">
        <v>39</v>
      </c>
      <c r="O177" s="58"/>
      <c r="P177" s="157">
        <f>O177*H177</f>
        <v>0</v>
      </c>
      <c r="Q177" s="157">
        <v>0</v>
      </c>
      <c r="R177" s="157">
        <f>Q177*H177</f>
        <v>0</v>
      </c>
      <c r="S177" s="157">
        <v>0</v>
      </c>
      <c r="T177" s="158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194</v>
      </c>
      <c r="AT177" s="159" t="s">
        <v>164</v>
      </c>
      <c r="AU177" s="159" t="s">
        <v>169</v>
      </c>
      <c r="AY177" s="14" t="s">
        <v>162</v>
      </c>
      <c r="BE177" s="160">
        <f>IF(N177="základná",J177,0)</f>
        <v>0</v>
      </c>
      <c r="BF177" s="160">
        <f>IF(N177="znížená",J177,0)</f>
        <v>0</v>
      </c>
      <c r="BG177" s="160">
        <f>IF(N177="zákl. prenesená",J177,0)</f>
        <v>0</v>
      </c>
      <c r="BH177" s="160">
        <f>IF(N177="zníž. prenesená",J177,0)</f>
        <v>0</v>
      </c>
      <c r="BI177" s="160">
        <f>IF(N177="nulová",J177,0)</f>
        <v>0</v>
      </c>
      <c r="BJ177" s="14" t="s">
        <v>169</v>
      </c>
      <c r="BK177" s="161">
        <f>ROUND(I177*H177,3)</f>
        <v>0</v>
      </c>
      <c r="BL177" s="14" t="s">
        <v>194</v>
      </c>
      <c r="BM177" s="159" t="s">
        <v>350</v>
      </c>
    </row>
    <row r="178" spans="1:65" s="2" customFormat="1" ht="24.2" customHeight="1">
      <c r="A178" s="29"/>
      <c r="B178" s="147"/>
      <c r="C178" s="148" t="s">
        <v>243</v>
      </c>
      <c r="D178" s="148" t="s">
        <v>164</v>
      </c>
      <c r="E178" s="149" t="s">
        <v>351</v>
      </c>
      <c r="F178" s="150" t="s">
        <v>352</v>
      </c>
      <c r="G178" s="151" t="s">
        <v>167</v>
      </c>
      <c r="H178" s="152">
        <v>39.15</v>
      </c>
      <c r="I178" s="153"/>
      <c r="J178" s="152">
        <f>ROUND(I178*H178,3)</f>
        <v>0</v>
      </c>
      <c r="K178" s="154"/>
      <c r="L178" s="30"/>
      <c r="M178" s="172" t="s">
        <v>1</v>
      </c>
      <c r="N178" s="173" t="s">
        <v>39</v>
      </c>
      <c r="O178" s="174"/>
      <c r="P178" s="175">
        <f>O178*H178</f>
        <v>0</v>
      </c>
      <c r="Q178" s="175">
        <v>0</v>
      </c>
      <c r="R178" s="175">
        <f>Q178*H178</f>
        <v>0</v>
      </c>
      <c r="S178" s="175">
        <v>0</v>
      </c>
      <c r="T178" s="176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194</v>
      </c>
      <c r="AT178" s="159" t="s">
        <v>164</v>
      </c>
      <c r="AU178" s="159" t="s">
        <v>169</v>
      </c>
      <c r="AY178" s="14" t="s">
        <v>162</v>
      </c>
      <c r="BE178" s="160">
        <f>IF(N178="základná",J178,0)</f>
        <v>0</v>
      </c>
      <c r="BF178" s="160">
        <f>IF(N178="znížená",J178,0)</f>
        <v>0</v>
      </c>
      <c r="BG178" s="160">
        <f>IF(N178="zákl. prenesená",J178,0)</f>
        <v>0</v>
      </c>
      <c r="BH178" s="160">
        <f>IF(N178="zníž. prenesená",J178,0)</f>
        <v>0</v>
      </c>
      <c r="BI178" s="160">
        <f>IF(N178="nulová",J178,0)</f>
        <v>0</v>
      </c>
      <c r="BJ178" s="14" t="s">
        <v>169</v>
      </c>
      <c r="BK178" s="161">
        <f>ROUND(I178*H178,3)</f>
        <v>0</v>
      </c>
      <c r="BL178" s="14" t="s">
        <v>194</v>
      </c>
      <c r="BM178" s="159" t="s">
        <v>353</v>
      </c>
    </row>
    <row r="179" spans="1:65" s="2" customFormat="1" ht="6.95" customHeight="1">
      <c r="A179" s="29"/>
      <c r="B179" s="47"/>
      <c r="C179" s="48"/>
      <c r="D179" s="48"/>
      <c r="E179" s="48"/>
      <c r="F179" s="48"/>
      <c r="G179" s="48"/>
      <c r="H179" s="48"/>
      <c r="I179" s="48"/>
      <c r="J179" s="48"/>
      <c r="K179" s="48"/>
      <c r="L179" s="30"/>
      <c r="M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</row>
  </sheetData>
  <autoFilter ref="C125:K178" xr:uid="{00000000-0009-0000-0000-000006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15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100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354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ROUND((SUM(BE122:BE150)),  2)</f>
        <v>0</v>
      </c>
      <c r="G33" s="100"/>
      <c r="H33" s="100"/>
      <c r="I33" s="101">
        <v>0.2</v>
      </c>
      <c r="J33" s="99">
        <f>ROUND(((SUM(BE122:BE150))*I33),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ROUND((SUM(BF122:BF150)),  2)</f>
        <v>0</v>
      </c>
      <c r="G34" s="100"/>
      <c r="H34" s="100"/>
      <c r="I34" s="101">
        <v>0.2</v>
      </c>
      <c r="J34" s="99">
        <f>ROUND(((SUM(BF122:BF150))*I34),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ROUND((SUM(BG122:BG150)),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ROUND((SUM(BH122:BH150)),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ROUND((SUM(BI122:BI150)),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007 - Chodník A8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J123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J124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J135</f>
        <v>0</v>
      </c>
      <c r="L99" s="119"/>
    </row>
    <row r="100" spans="1:31" s="10" customFormat="1" ht="19.899999999999999" customHeight="1">
      <c r="B100" s="119"/>
      <c r="D100" s="120" t="s">
        <v>143</v>
      </c>
      <c r="E100" s="121"/>
      <c r="F100" s="121"/>
      <c r="G100" s="121"/>
      <c r="H100" s="121"/>
      <c r="I100" s="121"/>
      <c r="J100" s="122">
        <f>J139</f>
        <v>0</v>
      </c>
      <c r="L100" s="119"/>
    </row>
    <row r="101" spans="1:31" s="10" customFormat="1" ht="19.899999999999999" customHeight="1">
      <c r="B101" s="119"/>
      <c r="D101" s="120" t="s">
        <v>144</v>
      </c>
      <c r="E101" s="121"/>
      <c r="F101" s="121"/>
      <c r="G101" s="121"/>
      <c r="H101" s="121"/>
      <c r="I101" s="121"/>
      <c r="J101" s="122">
        <f>J142</f>
        <v>0</v>
      </c>
      <c r="L101" s="119"/>
    </row>
    <row r="102" spans="1:31" s="10" customFormat="1" ht="19.899999999999999" customHeight="1">
      <c r="B102" s="119"/>
      <c r="D102" s="120" t="s">
        <v>145</v>
      </c>
      <c r="E102" s="121"/>
      <c r="F102" s="121"/>
      <c r="G102" s="121"/>
      <c r="H102" s="121"/>
      <c r="I102" s="121"/>
      <c r="J102" s="122">
        <f>J149</f>
        <v>0</v>
      </c>
      <c r="L102" s="119"/>
    </row>
    <row r="103" spans="1:31" s="2" customFormat="1" ht="21.75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8" spans="1:31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148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3" t="str">
        <f>E7</f>
        <v>REVITALIZÁCIA ÚZEMIA HRADNÉHO KOPCA V NITRE</v>
      </c>
      <c r="F112" s="224"/>
      <c r="G112" s="224"/>
      <c r="H112" s="224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132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185" t="str">
        <f>E9</f>
        <v>007 - Chodník A8</v>
      </c>
      <c r="F114" s="225"/>
      <c r="G114" s="225"/>
      <c r="H114" s="225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16</v>
      </c>
      <c r="D116" s="29"/>
      <c r="E116" s="29"/>
      <c r="F116" s="22" t="str">
        <f>F12</f>
        <v xml:space="preserve"> </v>
      </c>
      <c r="G116" s="29"/>
      <c r="H116" s="29"/>
      <c r="I116" s="24" t="s">
        <v>18</v>
      </c>
      <c r="J116" s="55" t="str">
        <f>IF(J12="","",J12)</f>
        <v>18. 10. 2021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20</v>
      </c>
      <c r="D118" s="29"/>
      <c r="E118" s="29"/>
      <c r="F118" s="22" t="str">
        <f>E15</f>
        <v>Mesto Nitra</v>
      </c>
      <c r="G118" s="29"/>
      <c r="H118" s="29"/>
      <c r="I118" s="24" t="s">
        <v>26</v>
      </c>
      <c r="J118" s="27" t="str">
        <f>E21</f>
        <v>Ing. arch. Martin Dulík AA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24</v>
      </c>
      <c r="D119" s="29"/>
      <c r="E119" s="29"/>
      <c r="F119" s="22" t="str">
        <f>IF(E18="","",E18)</f>
        <v>Vyplň údaj</v>
      </c>
      <c r="G119" s="29"/>
      <c r="H119" s="29"/>
      <c r="I119" s="24" t="s">
        <v>30</v>
      </c>
      <c r="J119" s="27" t="str">
        <f>E24</f>
        <v>Ing. arch. Martin Dulík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23"/>
      <c r="B121" s="124"/>
      <c r="C121" s="125" t="s">
        <v>149</v>
      </c>
      <c r="D121" s="126" t="s">
        <v>58</v>
      </c>
      <c r="E121" s="126" t="s">
        <v>54</v>
      </c>
      <c r="F121" s="126" t="s">
        <v>55</v>
      </c>
      <c r="G121" s="126" t="s">
        <v>150</v>
      </c>
      <c r="H121" s="126" t="s">
        <v>151</v>
      </c>
      <c r="I121" s="126" t="s">
        <v>152</v>
      </c>
      <c r="J121" s="127" t="s">
        <v>136</v>
      </c>
      <c r="K121" s="128" t="s">
        <v>153</v>
      </c>
      <c r="L121" s="129"/>
      <c r="M121" s="62" t="s">
        <v>1</v>
      </c>
      <c r="N121" s="63" t="s">
        <v>37</v>
      </c>
      <c r="O121" s="63" t="s">
        <v>154</v>
      </c>
      <c r="P121" s="63" t="s">
        <v>155</v>
      </c>
      <c r="Q121" s="63" t="s">
        <v>156</v>
      </c>
      <c r="R121" s="63" t="s">
        <v>157</v>
      </c>
      <c r="S121" s="63" t="s">
        <v>158</v>
      </c>
      <c r="T121" s="64" t="s">
        <v>159</v>
      </c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</row>
    <row r="122" spans="1:65" s="2" customFormat="1" ht="22.9" customHeight="1">
      <c r="A122" s="29"/>
      <c r="B122" s="30"/>
      <c r="C122" s="69" t="s">
        <v>137</v>
      </c>
      <c r="D122" s="29"/>
      <c r="E122" s="29"/>
      <c r="F122" s="29"/>
      <c r="G122" s="29"/>
      <c r="H122" s="29"/>
      <c r="I122" s="29"/>
      <c r="J122" s="130">
        <f>BK122</f>
        <v>0</v>
      </c>
      <c r="K122" s="29"/>
      <c r="L122" s="30"/>
      <c r="M122" s="65"/>
      <c r="N122" s="56"/>
      <c r="O122" s="66"/>
      <c r="P122" s="131">
        <f>P123</f>
        <v>0</v>
      </c>
      <c r="Q122" s="66"/>
      <c r="R122" s="131">
        <f>R123</f>
        <v>0</v>
      </c>
      <c r="S122" s="66"/>
      <c r="T122" s="132">
        <f>T123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72</v>
      </c>
      <c r="AU122" s="14" t="s">
        <v>138</v>
      </c>
      <c r="BK122" s="133">
        <f>BK123</f>
        <v>0</v>
      </c>
    </row>
    <row r="123" spans="1:65" s="12" customFormat="1" ht="25.9" customHeight="1">
      <c r="B123" s="134"/>
      <c r="D123" s="135" t="s">
        <v>72</v>
      </c>
      <c r="E123" s="136" t="s">
        <v>160</v>
      </c>
      <c r="F123" s="136" t="s">
        <v>161</v>
      </c>
      <c r="I123" s="137"/>
      <c r="J123" s="138">
        <f>BK123</f>
        <v>0</v>
      </c>
      <c r="L123" s="134"/>
      <c r="M123" s="139"/>
      <c r="N123" s="140"/>
      <c r="O123" s="140"/>
      <c r="P123" s="141">
        <f>P124+P135+P139+P142+P149</f>
        <v>0</v>
      </c>
      <c r="Q123" s="140"/>
      <c r="R123" s="141">
        <f>R124+R135+R139+R142+R149</f>
        <v>0</v>
      </c>
      <c r="S123" s="140"/>
      <c r="T123" s="142">
        <f>T124+T135+T139+T142+T149</f>
        <v>0</v>
      </c>
      <c r="AR123" s="135" t="s">
        <v>81</v>
      </c>
      <c r="AT123" s="143" t="s">
        <v>72</v>
      </c>
      <c r="AU123" s="143" t="s">
        <v>73</v>
      </c>
      <c r="AY123" s="135" t="s">
        <v>162</v>
      </c>
      <c r="BK123" s="144">
        <f>BK124+BK135+BK139+BK142+BK149</f>
        <v>0</v>
      </c>
    </row>
    <row r="124" spans="1:65" s="12" customFormat="1" ht="22.9" customHeight="1">
      <c r="B124" s="134"/>
      <c r="D124" s="135" t="s">
        <v>72</v>
      </c>
      <c r="E124" s="145" t="s">
        <v>81</v>
      </c>
      <c r="F124" s="145" t="s">
        <v>163</v>
      </c>
      <c r="I124" s="137"/>
      <c r="J124" s="146">
        <f>BK124</f>
        <v>0</v>
      </c>
      <c r="L124" s="134"/>
      <c r="M124" s="139"/>
      <c r="N124" s="140"/>
      <c r="O124" s="140"/>
      <c r="P124" s="141">
        <f>SUM(P125:P134)</f>
        <v>0</v>
      </c>
      <c r="Q124" s="140"/>
      <c r="R124" s="141">
        <f>SUM(R125:R134)</f>
        <v>0</v>
      </c>
      <c r="S124" s="140"/>
      <c r="T124" s="142">
        <f>SUM(T125:T134)</f>
        <v>0</v>
      </c>
      <c r="AR124" s="135" t="s">
        <v>81</v>
      </c>
      <c r="AT124" s="143" t="s">
        <v>72</v>
      </c>
      <c r="AU124" s="143" t="s">
        <v>81</v>
      </c>
      <c r="AY124" s="135" t="s">
        <v>162</v>
      </c>
      <c r="BK124" s="144">
        <f>SUM(BK125:BK134)</f>
        <v>0</v>
      </c>
    </row>
    <row r="125" spans="1:65" s="2" customFormat="1" ht="33" customHeight="1">
      <c r="A125" s="29"/>
      <c r="B125" s="147"/>
      <c r="C125" s="148" t="s">
        <v>81</v>
      </c>
      <c r="D125" s="148" t="s">
        <v>164</v>
      </c>
      <c r="E125" s="149" t="s">
        <v>314</v>
      </c>
      <c r="F125" s="150" t="s">
        <v>315</v>
      </c>
      <c r="G125" s="151" t="s">
        <v>167</v>
      </c>
      <c r="H125" s="152">
        <v>63.58</v>
      </c>
      <c r="I125" s="153"/>
      <c r="J125" s="152">
        <f t="shared" ref="J125:J134" si="0">ROUND(I125*H125,3)</f>
        <v>0</v>
      </c>
      <c r="K125" s="154"/>
      <c r="L125" s="30"/>
      <c r="M125" s="155" t="s">
        <v>1</v>
      </c>
      <c r="N125" s="156" t="s">
        <v>39</v>
      </c>
      <c r="O125" s="58"/>
      <c r="P125" s="157">
        <f t="shared" ref="P125:P134" si="1">O125*H125</f>
        <v>0</v>
      </c>
      <c r="Q125" s="157">
        <v>0</v>
      </c>
      <c r="R125" s="157">
        <f t="shared" ref="R125:R134" si="2">Q125*H125</f>
        <v>0</v>
      </c>
      <c r="S125" s="157">
        <v>0</v>
      </c>
      <c r="T125" s="158">
        <f t="shared" ref="T125:T134" si="3"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168</v>
      </c>
      <c r="AT125" s="159" t="s">
        <v>164</v>
      </c>
      <c r="AU125" s="159" t="s">
        <v>169</v>
      </c>
      <c r="AY125" s="14" t="s">
        <v>162</v>
      </c>
      <c r="BE125" s="160">
        <f t="shared" ref="BE125:BE134" si="4">IF(N125="základná",J125,0)</f>
        <v>0</v>
      </c>
      <c r="BF125" s="160">
        <f t="shared" ref="BF125:BF134" si="5">IF(N125="znížená",J125,0)</f>
        <v>0</v>
      </c>
      <c r="BG125" s="160">
        <f t="shared" ref="BG125:BG134" si="6">IF(N125="zákl. prenesená",J125,0)</f>
        <v>0</v>
      </c>
      <c r="BH125" s="160">
        <f t="shared" ref="BH125:BH134" si="7">IF(N125="zníž. prenesená",J125,0)</f>
        <v>0</v>
      </c>
      <c r="BI125" s="160">
        <f t="shared" ref="BI125:BI134" si="8">IF(N125="nulová",J125,0)</f>
        <v>0</v>
      </c>
      <c r="BJ125" s="14" t="s">
        <v>169</v>
      </c>
      <c r="BK125" s="161">
        <f t="shared" ref="BK125:BK134" si="9">ROUND(I125*H125,3)</f>
        <v>0</v>
      </c>
      <c r="BL125" s="14" t="s">
        <v>168</v>
      </c>
      <c r="BM125" s="159" t="s">
        <v>169</v>
      </c>
    </row>
    <row r="126" spans="1:65" s="2" customFormat="1" ht="33" customHeight="1">
      <c r="A126" s="29"/>
      <c r="B126" s="147"/>
      <c r="C126" s="148" t="s">
        <v>169</v>
      </c>
      <c r="D126" s="148" t="s">
        <v>164</v>
      </c>
      <c r="E126" s="149" t="s">
        <v>170</v>
      </c>
      <c r="F126" s="150" t="s">
        <v>171</v>
      </c>
      <c r="G126" s="151" t="s">
        <v>172</v>
      </c>
      <c r="H126" s="152">
        <v>145.744</v>
      </c>
      <c r="I126" s="153"/>
      <c r="J126" s="152">
        <f t="shared" si="0"/>
        <v>0</v>
      </c>
      <c r="K126" s="154"/>
      <c r="L126" s="30"/>
      <c r="M126" s="155" t="s">
        <v>1</v>
      </c>
      <c r="N126" s="156" t="s">
        <v>39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168</v>
      </c>
      <c r="AT126" s="159" t="s">
        <v>164</v>
      </c>
      <c r="AU126" s="159" t="s">
        <v>169</v>
      </c>
      <c r="AY126" s="14" t="s">
        <v>162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169</v>
      </c>
      <c r="BK126" s="161">
        <f t="shared" si="9"/>
        <v>0</v>
      </c>
      <c r="BL126" s="14" t="s">
        <v>168</v>
      </c>
      <c r="BM126" s="159" t="s">
        <v>168</v>
      </c>
    </row>
    <row r="127" spans="1:65" s="2" customFormat="1" ht="24.2" customHeight="1">
      <c r="A127" s="29"/>
      <c r="B127" s="147"/>
      <c r="C127" s="148" t="s">
        <v>173</v>
      </c>
      <c r="D127" s="148" t="s">
        <v>164</v>
      </c>
      <c r="E127" s="149" t="s">
        <v>174</v>
      </c>
      <c r="F127" s="150" t="s">
        <v>175</v>
      </c>
      <c r="G127" s="151" t="s">
        <v>176</v>
      </c>
      <c r="H127" s="152">
        <v>4.8179999999999996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39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168</v>
      </c>
      <c r="AT127" s="159" t="s">
        <v>164</v>
      </c>
      <c r="AU127" s="159" t="s">
        <v>169</v>
      </c>
      <c r="AY127" s="14" t="s">
        <v>162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169</v>
      </c>
      <c r="BK127" s="161">
        <f t="shared" si="9"/>
        <v>0</v>
      </c>
      <c r="BL127" s="14" t="s">
        <v>168</v>
      </c>
      <c r="BM127" s="159" t="s">
        <v>177</v>
      </c>
    </row>
    <row r="128" spans="1:65" s="2" customFormat="1" ht="24.2" customHeight="1">
      <c r="A128" s="29"/>
      <c r="B128" s="147"/>
      <c r="C128" s="148" t="s">
        <v>168</v>
      </c>
      <c r="D128" s="148" t="s">
        <v>164</v>
      </c>
      <c r="E128" s="149" t="s">
        <v>182</v>
      </c>
      <c r="F128" s="150" t="s">
        <v>183</v>
      </c>
      <c r="G128" s="151" t="s">
        <v>176</v>
      </c>
      <c r="H128" s="152">
        <v>27.74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169</v>
      </c>
      <c r="BK128" s="161">
        <f t="shared" si="9"/>
        <v>0</v>
      </c>
      <c r="BL128" s="14" t="s">
        <v>168</v>
      </c>
      <c r="BM128" s="159" t="s">
        <v>180</v>
      </c>
    </row>
    <row r="129" spans="1:65" s="2" customFormat="1" ht="24.2" customHeight="1">
      <c r="A129" s="29"/>
      <c r="B129" s="147"/>
      <c r="C129" s="148" t="s">
        <v>181</v>
      </c>
      <c r="D129" s="148" t="s">
        <v>164</v>
      </c>
      <c r="E129" s="149" t="s">
        <v>185</v>
      </c>
      <c r="F129" s="150" t="s">
        <v>186</v>
      </c>
      <c r="G129" s="151" t="s">
        <v>176</v>
      </c>
      <c r="H129" s="152">
        <v>27.74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184</v>
      </c>
    </row>
    <row r="130" spans="1:65" s="2" customFormat="1" ht="37.9" customHeight="1">
      <c r="A130" s="29"/>
      <c r="B130" s="147"/>
      <c r="C130" s="148" t="s">
        <v>177</v>
      </c>
      <c r="D130" s="148" t="s">
        <v>164</v>
      </c>
      <c r="E130" s="149" t="s">
        <v>189</v>
      </c>
      <c r="F130" s="150" t="s">
        <v>190</v>
      </c>
      <c r="G130" s="151" t="s">
        <v>176</v>
      </c>
      <c r="H130" s="152">
        <v>665.76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187</v>
      </c>
    </row>
    <row r="131" spans="1:65" s="2" customFormat="1" ht="33" customHeight="1">
      <c r="A131" s="29"/>
      <c r="B131" s="147"/>
      <c r="C131" s="148" t="s">
        <v>188</v>
      </c>
      <c r="D131" s="148" t="s">
        <v>164</v>
      </c>
      <c r="E131" s="149" t="s">
        <v>192</v>
      </c>
      <c r="F131" s="150" t="s">
        <v>193</v>
      </c>
      <c r="G131" s="151" t="s">
        <v>176</v>
      </c>
      <c r="H131" s="152">
        <v>27.74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191</v>
      </c>
    </row>
    <row r="132" spans="1:65" s="2" customFormat="1" ht="37.9" customHeight="1">
      <c r="A132" s="29"/>
      <c r="B132" s="147"/>
      <c r="C132" s="148" t="s">
        <v>180</v>
      </c>
      <c r="D132" s="148" t="s">
        <v>164</v>
      </c>
      <c r="E132" s="149" t="s">
        <v>196</v>
      </c>
      <c r="F132" s="150" t="s">
        <v>197</v>
      </c>
      <c r="G132" s="151" t="s">
        <v>176</v>
      </c>
      <c r="H132" s="152">
        <v>194.18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194</v>
      </c>
    </row>
    <row r="133" spans="1:65" s="2" customFormat="1" ht="16.5" customHeight="1">
      <c r="A133" s="29"/>
      <c r="B133" s="147"/>
      <c r="C133" s="148" t="s">
        <v>195</v>
      </c>
      <c r="D133" s="148" t="s">
        <v>164</v>
      </c>
      <c r="E133" s="149" t="s">
        <v>199</v>
      </c>
      <c r="F133" s="150" t="s">
        <v>200</v>
      </c>
      <c r="G133" s="151" t="s">
        <v>176</v>
      </c>
      <c r="H133" s="152">
        <v>27.74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198</v>
      </c>
    </row>
    <row r="134" spans="1:65" s="2" customFormat="1" ht="24.2" customHeight="1">
      <c r="A134" s="29"/>
      <c r="B134" s="147"/>
      <c r="C134" s="148" t="s">
        <v>184</v>
      </c>
      <c r="D134" s="148" t="s">
        <v>164</v>
      </c>
      <c r="E134" s="149" t="s">
        <v>202</v>
      </c>
      <c r="F134" s="150" t="s">
        <v>203</v>
      </c>
      <c r="G134" s="151" t="s">
        <v>204</v>
      </c>
      <c r="H134" s="152">
        <v>41.61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7</v>
      </c>
    </row>
    <row r="135" spans="1:65" s="12" customFormat="1" ht="22.9" customHeight="1">
      <c r="B135" s="134"/>
      <c r="D135" s="135" t="s">
        <v>72</v>
      </c>
      <c r="E135" s="145" t="s">
        <v>169</v>
      </c>
      <c r="F135" s="145" t="s">
        <v>206</v>
      </c>
      <c r="I135" s="137"/>
      <c r="J135" s="146">
        <f>BK135</f>
        <v>0</v>
      </c>
      <c r="L135" s="134"/>
      <c r="M135" s="139"/>
      <c r="N135" s="140"/>
      <c r="O135" s="140"/>
      <c r="P135" s="141">
        <f>SUM(P136:P138)</f>
        <v>0</v>
      </c>
      <c r="Q135" s="140"/>
      <c r="R135" s="141">
        <f>SUM(R136:R138)</f>
        <v>0</v>
      </c>
      <c r="S135" s="140"/>
      <c r="T135" s="142">
        <f>SUM(T136:T138)</f>
        <v>0</v>
      </c>
      <c r="AR135" s="135" t="s">
        <v>81</v>
      </c>
      <c r="AT135" s="143" t="s">
        <v>72</v>
      </c>
      <c r="AU135" s="143" t="s">
        <v>81</v>
      </c>
      <c r="AY135" s="135" t="s">
        <v>162</v>
      </c>
      <c r="BK135" s="144">
        <f>SUM(BK136:BK138)</f>
        <v>0</v>
      </c>
    </row>
    <row r="136" spans="1:65" s="2" customFormat="1" ht="16.5" customHeight="1">
      <c r="A136" s="29"/>
      <c r="B136" s="147"/>
      <c r="C136" s="148" t="s">
        <v>201</v>
      </c>
      <c r="D136" s="148" t="s">
        <v>164</v>
      </c>
      <c r="E136" s="149" t="s">
        <v>219</v>
      </c>
      <c r="F136" s="150" t="s">
        <v>220</v>
      </c>
      <c r="G136" s="151" t="s">
        <v>176</v>
      </c>
      <c r="H136" s="152">
        <v>28.710999999999999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39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169</v>
      </c>
      <c r="BK136" s="161">
        <f>ROUND(I136*H136,3)</f>
        <v>0</v>
      </c>
      <c r="BL136" s="14" t="s">
        <v>168</v>
      </c>
      <c r="BM136" s="159" t="s">
        <v>205</v>
      </c>
    </row>
    <row r="137" spans="1:65" s="2" customFormat="1" ht="21.75" customHeight="1">
      <c r="A137" s="29"/>
      <c r="B137" s="147"/>
      <c r="C137" s="148" t="s">
        <v>187</v>
      </c>
      <c r="D137" s="148" t="s">
        <v>164</v>
      </c>
      <c r="E137" s="149" t="s">
        <v>222</v>
      </c>
      <c r="F137" s="150" t="s">
        <v>223</v>
      </c>
      <c r="G137" s="151" t="s">
        <v>167</v>
      </c>
      <c r="H137" s="152">
        <v>68.134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39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169</v>
      </c>
      <c r="BK137" s="161">
        <f>ROUND(I137*H137,3)</f>
        <v>0</v>
      </c>
      <c r="BL137" s="14" t="s">
        <v>168</v>
      </c>
      <c r="BM137" s="159" t="s">
        <v>209</v>
      </c>
    </row>
    <row r="138" spans="1:65" s="2" customFormat="1" ht="21.75" customHeight="1">
      <c r="A138" s="29"/>
      <c r="B138" s="147"/>
      <c r="C138" s="148" t="s">
        <v>210</v>
      </c>
      <c r="D138" s="148" t="s">
        <v>164</v>
      </c>
      <c r="E138" s="149" t="s">
        <v>226</v>
      </c>
      <c r="F138" s="150" t="s">
        <v>227</v>
      </c>
      <c r="G138" s="151" t="s">
        <v>167</v>
      </c>
      <c r="H138" s="152">
        <v>68.134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168</v>
      </c>
      <c r="BM138" s="159" t="s">
        <v>214</v>
      </c>
    </row>
    <row r="139" spans="1:65" s="12" customFormat="1" ht="22.9" customHeight="1">
      <c r="B139" s="134"/>
      <c r="D139" s="135" t="s">
        <v>72</v>
      </c>
      <c r="E139" s="145" t="s">
        <v>181</v>
      </c>
      <c r="F139" s="145" t="s">
        <v>244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SUM(P140:P141)</f>
        <v>0</v>
      </c>
      <c r="Q139" s="140"/>
      <c r="R139" s="141">
        <f>SUM(R140:R141)</f>
        <v>0</v>
      </c>
      <c r="S139" s="140"/>
      <c r="T139" s="142">
        <f>SUM(T140:T141)</f>
        <v>0</v>
      </c>
      <c r="AR139" s="135" t="s">
        <v>81</v>
      </c>
      <c r="AT139" s="143" t="s">
        <v>72</v>
      </c>
      <c r="AU139" s="143" t="s">
        <v>81</v>
      </c>
      <c r="AY139" s="135" t="s">
        <v>162</v>
      </c>
      <c r="BK139" s="144">
        <f>SUM(BK140:BK141)</f>
        <v>0</v>
      </c>
    </row>
    <row r="140" spans="1:65" s="2" customFormat="1" ht="33" customHeight="1">
      <c r="A140" s="29"/>
      <c r="B140" s="147"/>
      <c r="C140" s="148" t="s">
        <v>191</v>
      </c>
      <c r="D140" s="148" t="s">
        <v>164</v>
      </c>
      <c r="E140" s="149" t="s">
        <v>245</v>
      </c>
      <c r="F140" s="150" t="s">
        <v>246</v>
      </c>
      <c r="G140" s="151" t="s">
        <v>167</v>
      </c>
      <c r="H140" s="152">
        <v>63.58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169</v>
      </c>
      <c r="BK140" s="161">
        <f>ROUND(I140*H140,3)</f>
        <v>0</v>
      </c>
      <c r="BL140" s="14" t="s">
        <v>168</v>
      </c>
      <c r="BM140" s="159" t="s">
        <v>217</v>
      </c>
    </row>
    <row r="141" spans="1:65" s="2" customFormat="1" ht="16.5" customHeight="1">
      <c r="A141" s="29"/>
      <c r="B141" s="147"/>
      <c r="C141" s="148" t="s">
        <v>218</v>
      </c>
      <c r="D141" s="148" t="s">
        <v>164</v>
      </c>
      <c r="E141" s="149" t="s">
        <v>249</v>
      </c>
      <c r="F141" s="150" t="s">
        <v>250</v>
      </c>
      <c r="G141" s="151" t="s">
        <v>167</v>
      </c>
      <c r="H141" s="152">
        <v>63.58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221</v>
      </c>
    </row>
    <row r="142" spans="1:65" s="12" customFormat="1" ht="22.9" customHeight="1">
      <c r="B142" s="134"/>
      <c r="D142" s="135" t="s">
        <v>72</v>
      </c>
      <c r="E142" s="145" t="s">
        <v>195</v>
      </c>
      <c r="F142" s="145" t="s">
        <v>252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SUM(P143:P148)</f>
        <v>0</v>
      </c>
      <c r="Q142" s="140"/>
      <c r="R142" s="141">
        <f>SUM(R143:R148)</f>
        <v>0</v>
      </c>
      <c r="S142" s="140"/>
      <c r="T142" s="142">
        <f>SUM(T143:T148)</f>
        <v>0</v>
      </c>
      <c r="AR142" s="135" t="s">
        <v>81</v>
      </c>
      <c r="AT142" s="143" t="s">
        <v>72</v>
      </c>
      <c r="AU142" s="143" t="s">
        <v>81</v>
      </c>
      <c r="AY142" s="135" t="s">
        <v>162</v>
      </c>
      <c r="BK142" s="144">
        <f>SUM(BK143:BK148)</f>
        <v>0</v>
      </c>
    </row>
    <row r="143" spans="1:65" s="2" customFormat="1" ht="33" customHeight="1">
      <c r="A143" s="29"/>
      <c r="B143" s="147"/>
      <c r="C143" s="148" t="s">
        <v>194</v>
      </c>
      <c r="D143" s="148" t="s">
        <v>164</v>
      </c>
      <c r="E143" s="149" t="s">
        <v>253</v>
      </c>
      <c r="F143" s="150" t="s">
        <v>254</v>
      </c>
      <c r="G143" s="151" t="s">
        <v>172</v>
      </c>
      <c r="H143" s="152">
        <v>145.744</v>
      </c>
      <c r="I143" s="153"/>
      <c r="J143" s="152">
        <f t="shared" ref="J143:J148" si="10">ROUND(I143*H143,3)</f>
        <v>0</v>
      </c>
      <c r="K143" s="154"/>
      <c r="L143" s="30"/>
      <c r="M143" s="155" t="s">
        <v>1</v>
      </c>
      <c r="N143" s="156" t="s">
        <v>39</v>
      </c>
      <c r="O143" s="58"/>
      <c r="P143" s="157">
        <f t="shared" ref="P143:P148" si="11">O143*H143</f>
        <v>0</v>
      </c>
      <c r="Q143" s="157">
        <v>0</v>
      </c>
      <c r="R143" s="157">
        <f t="shared" ref="R143:R148" si="12">Q143*H143</f>
        <v>0</v>
      </c>
      <c r="S143" s="157">
        <v>0</v>
      </c>
      <c r="T143" s="158">
        <f t="shared" ref="T143:T148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 t="shared" ref="BE143:BE148" si="14">IF(N143="základná",J143,0)</f>
        <v>0</v>
      </c>
      <c r="BF143" s="160">
        <f t="shared" ref="BF143:BF148" si="15">IF(N143="znížená",J143,0)</f>
        <v>0</v>
      </c>
      <c r="BG143" s="160">
        <f t="shared" ref="BG143:BG148" si="16">IF(N143="zákl. prenesená",J143,0)</f>
        <v>0</v>
      </c>
      <c r="BH143" s="160">
        <f t="shared" ref="BH143:BH148" si="17">IF(N143="zníž. prenesená",J143,0)</f>
        <v>0</v>
      </c>
      <c r="BI143" s="160">
        <f t="shared" ref="BI143:BI148" si="18">IF(N143="nulová",J143,0)</f>
        <v>0</v>
      </c>
      <c r="BJ143" s="14" t="s">
        <v>169</v>
      </c>
      <c r="BK143" s="161">
        <f t="shared" ref="BK143:BK148" si="19">ROUND(I143*H143,3)</f>
        <v>0</v>
      </c>
      <c r="BL143" s="14" t="s">
        <v>168</v>
      </c>
      <c r="BM143" s="159" t="s">
        <v>224</v>
      </c>
    </row>
    <row r="144" spans="1:65" s="2" customFormat="1" ht="21.75" customHeight="1">
      <c r="A144" s="29"/>
      <c r="B144" s="147"/>
      <c r="C144" s="148" t="s">
        <v>225</v>
      </c>
      <c r="D144" s="148" t="s">
        <v>164</v>
      </c>
      <c r="E144" s="149" t="s">
        <v>279</v>
      </c>
      <c r="F144" s="150" t="s">
        <v>280</v>
      </c>
      <c r="G144" s="151" t="s">
        <v>204</v>
      </c>
      <c r="H144" s="152">
        <v>39.997999999999998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169</v>
      </c>
      <c r="BK144" s="161">
        <f t="shared" si="19"/>
        <v>0</v>
      </c>
      <c r="BL144" s="14" t="s">
        <v>168</v>
      </c>
      <c r="BM144" s="159" t="s">
        <v>228</v>
      </c>
    </row>
    <row r="145" spans="1:65" s="2" customFormat="1" ht="24.2" customHeight="1">
      <c r="A145" s="29"/>
      <c r="B145" s="147"/>
      <c r="C145" s="148" t="s">
        <v>198</v>
      </c>
      <c r="D145" s="148" t="s">
        <v>164</v>
      </c>
      <c r="E145" s="149" t="s">
        <v>282</v>
      </c>
      <c r="F145" s="150" t="s">
        <v>283</v>
      </c>
      <c r="G145" s="151" t="s">
        <v>204</v>
      </c>
      <c r="H145" s="152">
        <v>359.98200000000003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232</v>
      </c>
    </row>
    <row r="146" spans="1:65" s="2" customFormat="1" ht="24.2" customHeight="1">
      <c r="A146" s="29"/>
      <c r="B146" s="147"/>
      <c r="C146" s="148" t="s">
        <v>233</v>
      </c>
      <c r="D146" s="148" t="s">
        <v>164</v>
      </c>
      <c r="E146" s="149" t="s">
        <v>286</v>
      </c>
      <c r="F146" s="150" t="s">
        <v>287</v>
      </c>
      <c r="G146" s="151" t="s">
        <v>204</v>
      </c>
      <c r="H146" s="152">
        <v>39.997999999999998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39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168</v>
      </c>
      <c r="AT146" s="159" t="s">
        <v>164</v>
      </c>
      <c r="AU146" s="159" t="s">
        <v>169</v>
      </c>
      <c r="AY146" s="14" t="s">
        <v>162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169</v>
      </c>
      <c r="BK146" s="161">
        <f t="shared" si="19"/>
        <v>0</v>
      </c>
      <c r="BL146" s="14" t="s">
        <v>168</v>
      </c>
      <c r="BM146" s="159" t="s">
        <v>236</v>
      </c>
    </row>
    <row r="147" spans="1:65" s="2" customFormat="1" ht="24.2" customHeight="1">
      <c r="A147" s="29"/>
      <c r="B147" s="147"/>
      <c r="C147" s="148" t="s">
        <v>7</v>
      </c>
      <c r="D147" s="148" t="s">
        <v>164</v>
      </c>
      <c r="E147" s="149" t="s">
        <v>289</v>
      </c>
      <c r="F147" s="150" t="s">
        <v>290</v>
      </c>
      <c r="G147" s="151" t="s">
        <v>204</v>
      </c>
      <c r="H147" s="152">
        <v>1919.904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39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169</v>
      </c>
      <c r="BK147" s="161">
        <f t="shared" si="19"/>
        <v>0</v>
      </c>
      <c r="BL147" s="14" t="s">
        <v>168</v>
      </c>
      <c r="BM147" s="159" t="s">
        <v>239</v>
      </c>
    </row>
    <row r="148" spans="1:65" s="2" customFormat="1" ht="16.5" customHeight="1">
      <c r="A148" s="29"/>
      <c r="B148" s="147"/>
      <c r="C148" s="148" t="s">
        <v>240</v>
      </c>
      <c r="D148" s="148" t="s">
        <v>164</v>
      </c>
      <c r="E148" s="149" t="s">
        <v>293</v>
      </c>
      <c r="F148" s="150" t="s">
        <v>294</v>
      </c>
      <c r="G148" s="151" t="s">
        <v>204</v>
      </c>
      <c r="H148" s="152">
        <v>39.997999999999998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39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169</v>
      </c>
      <c r="BK148" s="161">
        <f t="shared" si="19"/>
        <v>0</v>
      </c>
      <c r="BL148" s="14" t="s">
        <v>168</v>
      </c>
      <c r="BM148" s="159" t="s">
        <v>243</v>
      </c>
    </row>
    <row r="149" spans="1:65" s="12" customFormat="1" ht="22.9" customHeight="1">
      <c r="B149" s="134"/>
      <c r="D149" s="135" t="s">
        <v>72</v>
      </c>
      <c r="E149" s="145" t="s">
        <v>296</v>
      </c>
      <c r="F149" s="145" t="s">
        <v>297</v>
      </c>
      <c r="I149" s="137"/>
      <c r="J149" s="146">
        <f>BK149</f>
        <v>0</v>
      </c>
      <c r="L149" s="134"/>
      <c r="M149" s="139"/>
      <c r="N149" s="140"/>
      <c r="O149" s="140"/>
      <c r="P149" s="141">
        <f>P150</f>
        <v>0</v>
      </c>
      <c r="Q149" s="140"/>
      <c r="R149" s="141">
        <f>R150</f>
        <v>0</v>
      </c>
      <c r="S149" s="140"/>
      <c r="T149" s="142">
        <f>T150</f>
        <v>0</v>
      </c>
      <c r="AR149" s="135" t="s">
        <v>81</v>
      </c>
      <c r="AT149" s="143" t="s">
        <v>72</v>
      </c>
      <c r="AU149" s="143" t="s">
        <v>81</v>
      </c>
      <c r="AY149" s="135" t="s">
        <v>162</v>
      </c>
      <c r="BK149" s="144">
        <f>BK150</f>
        <v>0</v>
      </c>
    </row>
    <row r="150" spans="1:65" s="2" customFormat="1" ht="16.5" customHeight="1">
      <c r="A150" s="29"/>
      <c r="B150" s="147"/>
      <c r="C150" s="148" t="s">
        <v>205</v>
      </c>
      <c r="D150" s="148" t="s">
        <v>164</v>
      </c>
      <c r="E150" s="149" t="s">
        <v>298</v>
      </c>
      <c r="F150" s="150" t="s">
        <v>299</v>
      </c>
      <c r="G150" s="151" t="s">
        <v>204</v>
      </c>
      <c r="H150" s="152">
        <v>112.261</v>
      </c>
      <c r="I150" s="153"/>
      <c r="J150" s="152">
        <f>ROUND(I150*H150,3)</f>
        <v>0</v>
      </c>
      <c r="K150" s="154"/>
      <c r="L150" s="30"/>
      <c r="M150" s="172" t="s">
        <v>1</v>
      </c>
      <c r="N150" s="173" t="s">
        <v>39</v>
      </c>
      <c r="O150" s="174"/>
      <c r="P150" s="175">
        <f>O150*H150</f>
        <v>0</v>
      </c>
      <c r="Q150" s="175">
        <v>0</v>
      </c>
      <c r="R150" s="175">
        <f>Q150*H150</f>
        <v>0</v>
      </c>
      <c r="S150" s="175">
        <v>0</v>
      </c>
      <c r="T150" s="176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168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168</v>
      </c>
      <c r="BM150" s="159" t="s">
        <v>247</v>
      </c>
    </row>
    <row r="151" spans="1:65" s="2" customFormat="1" ht="6.95" customHeight="1">
      <c r="A151" s="29"/>
      <c r="B151" s="47"/>
      <c r="C151" s="48"/>
      <c r="D151" s="48"/>
      <c r="E151" s="48"/>
      <c r="F151" s="48"/>
      <c r="G151" s="48"/>
      <c r="H151" s="48"/>
      <c r="I151" s="48"/>
      <c r="J151" s="48"/>
      <c r="K151" s="48"/>
      <c r="L151" s="30"/>
      <c r="M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</row>
  </sheetData>
  <autoFilter ref="C121:K150" xr:uid="{00000000-0009-0000-0000-000007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16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103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355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ROUND(J124,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ROUND((SUM(BE124:BE161)),  2)</f>
        <v>0</v>
      </c>
      <c r="G33" s="100"/>
      <c r="H33" s="100"/>
      <c r="I33" s="101">
        <v>0.2</v>
      </c>
      <c r="J33" s="99">
        <f>ROUND(((SUM(BE124:BE161))*I33),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ROUND((SUM(BF124:BF161)),  2)</f>
        <v>0</v>
      </c>
      <c r="G34" s="100"/>
      <c r="H34" s="100"/>
      <c r="I34" s="101">
        <v>0.2</v>
      </c>
      <c r="J34" s="99">
        <f>ROUND(((SUM(BF124:BF161))*I34),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ROUND((SUM(BG124:BG161)),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ROUND((SUM(BH124:BH161)),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ROUND((SUM(BI124:BI161)),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008 - Chodník A9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J124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J125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J126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31" s="10" customFormat="1" ht="19.899999999999999" customHeight="1">
      <c r="B100" s="119"/>
      <c r="D100" s="120" t="s">
        <v>144</v>
      </c>
      <c r="E100" s="121"/>
      <c r="F100" s="121"/>
      <c r="G100" s="121"/>
      <c r="H100" s="121"/>
      <c r="I100" s="121"/>
      <c r="J100" s="122">
        <f>J140</f>
        <v>0</v>
      </c>
      <c r="L100" s="119"/>
    </row>
    <row r="101" spans="1:31" s="10" customFormat="1" ht="19.899999999999999" customHeight="1">
      <c r="B101" s="119"/>
      <c r="D101" s="120" t="s">
        <v>145</v>
      </c>
      <c r="E101" s="121"/>
      <c r="F101" s="121"/>
      <c r="G101" s="121"/>
      <c r="H101" s="121"/>
      <c r="I101" s="121"/>
      <c r="J101" s="122">
        <f>J146</f>
        <v>0</v>
      </c>
      <c r="L101" s="119"/>
    </row>
    <row r="102" spans="1:31" s="9" customFormat="1" ht="24.95" customHeight="1">
      <c r="B102" s="115"/>
      <c r="D102" s="116" t="s">
        <v>146</v>
      </c>
      <c r="E102" s="117"/>
      <c r="F102" s="117"/>
      <c r="G102" s="117"/>
      <c r="H102" s="117"/>
      <c r="I102" s="117"/>
      <c r="J102" s="118">
        <f>J148</f>
        <v>0</v>
      </c>
      <c r="L102" s="115"/>
    </row>
    <row r="103" spans="1:31" s="10" customFormat="1" ht="19.899999999999999" customHeight="1">
      <c r="B103" s="119"/>
      <c r="D103" s="120" t="s">
        <v>322</v>
      </c>
      <c r="E103" s="121"/>
      <c r="F103" s="121"/>
      <c r="G103" s="121"/>
      <c r="H103" s="121"/>
      <c r="I103" s="121"/>
      <c r="J103" s="122">
        <f>J149</f>
        <v>0</v>
      </c>
      <c r="L103" s="119"/>
    </row>
    <row r="104" spans="1:31" s="10" customFormat="1" ht="19.899999999999999" customHeight="1">
      <c r="B104" s="119"/>
      <c r="D104" s="120" t="s">
        <v>323</v>
      </c>
      <c r="E104" s="121"/>
      <c r="F104" s="121"/>
      <c r="G104" s="121"/>
      <c r="H104" s="121"/>
      <c r="I104" s="121"/>
      <c r="J104" s="122">
        <f>J159</f>
        <v>0</v>
      </c>
      <c r="L104" s="119"/>
    </row>
    <row r="105" spans="1:31" s="2" customFormat="1" ht="21.75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10" spans="1:31" s="2" customFormat="1" ht="6.95" customHeight="1">
      <c r="A110" s="29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24.95" customHeight="1">
      <c r="A111" s="29"/>
      <c r="B111" s="30"/>
      <c r="C111" s="18" t="s">
        <v>148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23" t="str">
        <f>E7</f>
        <v>REVITALIZÁCIA ÚZEMIA HRADNÉHO KOPCA V NITRE</v>
      </c>
      <c r="F114" s="224"/>
      <c r="G114" s="224"/>
      <c r="H114" s="224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132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6.5" customHeight="1">
      <c r="A116" s="29"/>
      <c r="B116" s="30"/>
      <c r="C116" s="29"/>
      <c r="D116" s="29"/>
      <c r="E116" s="185" t="str">
        <f>E9</f>
        <v>008 - Chodník A9</v>
      </c>
      <c r="F116" s="225"/>
      <c r="G116" s="225"/>
      <c r="H116" s="225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16</v>
      </c>
      <c r="D118" s="29"/>
      <c r="E118" s="29"/>
      <c r="F118" s="22" t="str">
        <f>F12</f>
        <v xml:space="preserve"> </v>
      </c>
      <c r="G118" s="29"/>
      <c r="H118" s="29"/>
      <c r="I118" s="24" t="s">
        <v>18</v>
      </c>
      <c r="J118" s="55" t="str">
        <f>IF(J12="","",J12)</f>
        <v>18. 10. 2021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25.7" customHeight="1">
      <c r="A120" s="29"/>
      <c r="B120" s="30"/>
      <c r="C120" s="24" t="s">
        <v>20</v>
      </c>
      <c r="D120" s="29"/>
      <c r="E120" s="29"/>
      <c r="F120" s="22" t="str">
        <f>E15</f>
        <v>Mesto Nitra</v>
      </c>
      <c r="G120" s="29"/>
      <c r="H120" s="29"/>
      <c r="I120" s="24" t="s">
        <v>26</v>
      </c>
      <c r="J120" s="27" t="str">
        <f>E21</f>
        <v>Ing. arch. Martin Dulík AA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24</v>
      </c>
      <c r="D121" s="29"/>
      <c r="E121" s="29"/>
      <c r="F121" s="22" t="str">
        <f>IF(E18="","",E18)</f>
        <v>Vyplň údaj</v>
      </c>
      <c r="G121" s="29"/>
      <c r="H121" s="29"/>
      <c r="I121" s="24" t="s">
        <v>30</v>
      </c>
      <c r="J121" s="27" t="str">
        <f>E24</f>
        <v>Ing. arch. Martin Dulík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23"/>
      <c r="B123" s="124"/>
      <c r="C123" s="125" t="s">
        <v>149</v>
      </c>
      <c r="D123" s="126" t="s">
        <v>58</v>
      </c>
      <c r="E123" s="126" t="s">
        <v>54</v>
      </c>
      <c r="F123" s="126" t="s">
        <v>55</v>
      </c>
      <c r="G123" s="126" t="s">
        <v>150</v>
      </c>
      <c r="H123" s="126" t="s">
        <v>151</v>
      </c>
      <c r="I123" s="126" t="s">
        <v>152</v>
      </c>
      <c r="J123" s="127" t="s">
        <v>136</v>
      </c>
      <c r="K123" s="128" t="s">
        <v>153</v>
      </c>
      <c r="L123" s="129"/>
      <c r="M123" s="62" t="s">
        <v>1</v>
      </c>
      <c r="N123" s="63" t="s">
        <v>37</v>
      </c>
      <c r="O123" s="63" t="s">
        <v>154</v>
      </c>
      <c r="P123" s="63" t="s">
        <v>155</v>
      </c>
      <c r="Q123" s="63" t="s">
        <v>156</v>
      </c>
      <c r="R123" s="63" t="s">
        <v>157</v>
      </c>
      <c r="S123" s="63" t="s">
        <v>158</v>
      </c>
      <c r="T123" s="64" t="s">
        <v>159</v>
      </c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</row>
    <row r="124" spans="1:65" s="2" customFormat="1" ht="22.9" customHeight="1">
      <c r="A124" s="29"/>
      <c r="B124" s="30"/>
      <c r="C124" s="69" t="s">
        <v>137</v>
      </c>
      <c r="D124" s="29"/>
      <c r="E124" s="29"/>
      <c r="F124" s="29"/>
      <c r="G124" s="29"/>
      <c r="H124" s="29"/>
      <c r="I124" s="29"/>
      <c r="J124" s="130">
        <f>BK124</f>
        <v>0</v>
      </c>
      <c r="K124" s="29"/>
      <c r="L124" s="30"/>
      <c r="M124" s="65"/>
      <c r="N124" s="56"/>
      <c r="O124" s="66"/>
      <c r="P124" s="131">
        <f>P125+P148</f>
        <v>0</v>
      </c>
      <c r="Q124" s="66"/>
      <c r="R124" s="131">
        <f>R125+R148</f>
        <v>0</v>
      </c>
      <c r="S124" s="66"/>
      <c r="T124" s="132">
        <f>T125+T148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72</v>
      </c>
      <c r="AU124" s="14" t="s">
        <v>138</v>
      </c>
      <c r="BK124" s="133">
        <f>BK125+BK148</f>
        <v>0</v>
      </c>
    </row>
    <row r="125" spans="1:65" s="12" customFormat="1" ht="25.9" customHeight="1">
      <c r="B125" s="134"/>
      <c r="D125" s="135" t="s">
        <v>72</v>
      </c>
      <c r="E125" s="136" t="s">
        <v>160</v>
      </c>
      <c r="F125" s="136" t="s">
        <v>161</v>
      </c>
      <c r="I125" s="137"/>
      <c r="J125" s="138">
        <f>BK125</f>
        <v>0</v>
      </c>
      <c r="L125" s="134"/>
      <c r="M125" s="139"/>
      <c r="N125" s="140"/>
      <c r="O125" s="140"/>
      <c r="P125" s="141">
        <f>P126+P137+P140+P146</f>
        <v>0</v>
      </c>
      <c r="Q125" s="140"/>
      <c r="R125" s="141">
        <f>R126+R137+R140+R146</f>
        <v>0</v>
      </c>
      <c r="S125" s="140"/>
      <c r="T125" s="142">
        <f>T126+T137+T140+T146</f>
        <v>0</v>
      </c>
      <c r="AR125" s="135" t="s">
        <v>81</v>
      </c>
      <c r="AT125" s="143" t="s">
        <v>72</v>
      </c>
      <c r="AU125" s="143" t="s">
        <v>73</v>
      </c>
      <c r="AY125" s="135" t="s">
        <v>162</v>
      </c>
      <c r="BK125" s="144">
        <f>BK126+BK137+BK140+BK146</f>
        <v>0</v>
      </c>
    </row>
    <row r="126" spans="1:65" s="12" customFormat="1" ht="22.9" customHeight="1">
      <c r="B126" s="134"/>
      <c r="D126" s="135" t="s">
        <v>72</v>
      </c>
      <c r="E126" s="145" t="s">
        <v>81</v>
      </c>
      <c r="F126" s="145" t="s">
        <v>163</v>
      </c>
      <c r="I126" s="137"/>
      <c r="J126" s="146">
        <f>BK126</f>
        <v>0</v>
      </c>
      <c r="L126" s="134"/>
      <c r="M126" s="139"/>
      <c r="N126" s="140"/>
      <c r="O126" s="140"/>
      <c r="P126" s="141">
        <f>SUM(P127:P136)</f>
        <v>0</v>
      </c>
      <c r="Q126" s="140"/>
      <c r="R126" s="141">
        <f>SUM(R127:R136)</f>
        <v>0</v>
      </c>
      <c r="S126" s="140"/>
      <c r="T126" s="142">
        <f>SUM(T127:T136)</f>
        <v>0</v>
      </c>
      <c r="AR126" s="135" t="s">
        <v>81</v>
      </c>
      <c r="AT126" s="143" t="s">
        <v>72</v>
      </c>
      <c r="AU126" s="143" t="s">
        <v>81</v>
      </c>
      <c r="AY126" s="135" t="s">
        <v>162</v>
      </c>
      <c r="BK126" s="144">
        <f>SUM(BK127:BK136)</f>
        <v>0</v>
      </c>
    </row>
    <row r="127" spans="1:65" s="2" customFormat="1" ht="33" customHeight="1">
      <c r="A127" s="29"/>
      <c r="B127" s="147"/>
      <c r="C127" s="148" t="s">
        <v>81</v>
      </c>
      <c r="D127" s="148" t="s">
        <v>164</v>
      </c>
      <c r="E127" s="149" t="s">
        <v>356</v>
      </c>
      <c r="F127" s="150" t="s">
        <v>357</v>
      </c>
      <c r="G127" s="151" t="s">
        <v>167</v>
      </c>
      <c r="H127" s="152">
        <v>38.055999999999997</v>
      </c>
      <c r="I127" s="153"/>
      <c r="J127" s="152">
        <f t="shared" ref="J127:J136" si="0">ROUND(I127*H127,3)</f>
        <v>0</v>
      </c>
      <c r="K127" s="154"/>
      <c r="L127" s="30"/>
      <c r="M127" s="155" t="s">
        <v>1</v>
      </c>
      <c r="N127" s="156" t="s">
        <v>39</v>
      </c>
      <c r="O127" s="58"/>
      <c r="P127" s="157">
        <f t="shared" ref="P127:P136" si="1">O127*H127</f>
        <v>0</v>
      </c>
      <c r="Q127" s="157">
        <v>0</v>
      </c>
      <c r="R127" s="157">
        <f t="shared" ref="R127:R136" si="2">Q127*H127</f>
        <v>0</v>
      </c>
      <c r="S127" s="157">
        <v>0</v>
      </c>
      <c r="T127" s="158">
        <f t="shared" ref="T127:T136" si="3"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168</v>
      </c>
      <c r="AT127" s="159" t="s">
        <v>164</v>
      </c>
      <c r="AU127" s="159" t="s">
        <v>169</v>
      </c>
      <c r="AY127" s="14" t="s">
        <v>162</v>
      </c>
      <c r="BE127" s="160">
        <f t="shared" ref="BE127:BE136" si="4">IF(N127="základná",J127,0)</f>
        <v>0</v>
      </c>
      <c r="BF127" s="160">
        <f t="shared" ref="BF127:BF136" si="5">IF(N127="znížená",J127,0)</f>
        <v>0</v>
      </c>
      <c r="BG127" s="160">
        <f t="shared" ref="BG127:BG136" si="6">IF(N127="zákl. prenesená",J127,0)</f>
        <v>0</v>
      </c>
      <c r="BH127" s="160">
        <f t="shared" ref="BH127:BH136" si="7">IF(N127="zníž. prenesená",J127,0)</f>
        <v>0</v>
      </c>
      <c r="BI127" s="160">
        <f t="shared" ref="BI127:BI136" si="8">IF(N127="nulová",J127,0)</f>
        <v>0</v>
      </c>
      <c r="BJ127" s="14" t="s">
        <v>169</v>
      </c>
      <c r="BK127" s="161">
        <f t="shared" ref="BK127:BK136" si="9">ROUND(I127*H127,3)</f>
        <v>0</v>
      </c>
      <c r="BL127" s="14" t="s">
        <v>168</v>
      </c>
      <c r="BM127" s="159" t="s">
        <v>169</v>
      </c>
    </row>
    <row r="128" spans="1:65" s="2" customFormat="1" ht="33" customHeight="1">
      <c r="A128" s="29"/>
      <c r="B128" s="147"/>
      <c r="C128" s="148" t="s">
        <v>169</v>
      </c>
      <c r="D128" s="148" t="s">
        <v>164</v>
      </c>
      <c r="E128" s="149" t="s">
        <v>170</v>
      </c>
      <c r="F128" s="150" t="s">
        <v>171</v>
      </c>
      <c r="G128" s="151" t="s">
        <v>172</v>
      </c>
      <c r="H128" s="152">
        <v>17.361000000000001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169</v>
      </c>
      <c r="BK128" s="161">
        <f t="shared" si="9"/>
        <v>0</v>
      </c>
      <c r="BL128" s="14" t="s">
        <v>168</v>
      </c>
      <c r="BM128" s="159" t="s">
        <v>168</v>
      </c>
    </row>
    <row r="129" spans="1:65" s="2" customFormat="1" ht="24.2" customHeight="1">
      <c r="A129" s="29"/>
      <c r="B129" s="147"/>
      <c r="C129" s="148" t="s">
        <v>173</v>
      </c>
      <c r="D129" s="148" t="s">
        <v>164</v>
      </c>
      <c r="E129" s="149" t="s">
        <v>174</v>
      </c>
      <c r="F129" s="150" t="s">
        <v>175</v>
      </c>
      <c r="G129" s="151" t="s">
        <v>176</v>
      </c>
      <c r="H129" s="152">
        <v>0.85899999999999999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177</v>
      </c>
    </row>
    <row r="130" spans="1:65" s="2" customFormat="1" ht="24.2" customHeight="1">
      <c r="A130" s="29"/>
      <c r="B130" s="147"/>
      <c r="C130" s="148" t="s">
        <v>168</v>
      </c>
      <c r="D130" s="148" t="s">
        <v>164</v>
      </c>
      <c r="E130" s="149" t="s">
        <v>358</v>
      </c>
      <c r="F130" s="150" t="s">
        <v>359</v>
      </c>
      <c r="G130" s="151" t="s">
        <v>176</v>
      </c>
      <c r="H130" s="152">
        <v>2.3170000000000002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180</v>
      </c>
    </row>
    <row r="131" spans="1:65" s="2" customFormat="1" ht="24.2" customHeight="1">
      <c r="A131" s="29"/>
      <c r="B131" s="147"/>
      <c r="C131" s="148" t="s">
        <v>181</v>
      </c>
      <c r="D131" s="148" t="s">
        <v>164</v>
      </c>
      <c r="E131" s="149" t="s">
        <v>185</v>
      </c>
      <c r="F131" s="150" t="s">
        <v>186</v>
      </c>
      <c r="G131" s="151" t="s">
        <v>176</v>
      </c>
      <c r="H131" s="152">
        <v>3.319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184</v>
      </c>
    </row>
    <row r="132" spans="1:65" s="2" customFormat="1" ht="37.9" customHeight="1">
      <c r="A132" s="29"/>
      <c r="B132" s="147"/>
      <c r="C132" s="148" t="s">
        <v>177</v>
      </c>
      <c r="D132" s="148" t="s">
        <v>164</v>
      </c>
      <c r="E132" s="149" t="s">
        <v>189</v>
      </c>
      <c r="F132" s="150" t="s">
        <v>190</v>
      </c>
      <c r="G132" s="151" t="s">
        <v>176</v>
      </c>
      <c r="H132" s="152">
        <v>79.656000000000006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187</v>
      </c>
    </row>
    <row r="133" spans="1:65" s="2" customFormat="1" ht="33" customHeight="1">
      <c r="A133" s="29"/>
      <c r="B133" s="147"/>
      <c r="C133" s="148" t="s">
        <v>188</v>
      </c>
      <c r="D133" s="148" t="s">
        <v>164</v>
      </c>
      <c r="E133" s="149" t="s">
        <v>192</v>
      </c>
      <c r="F133" s="150" t="s">
        <v>193</v>
      </c>
      <c r="G133" s="151" t="s">
        <v>176</v>
      </c>
      <c r="H133" s="152">
        <v>3.319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191</v>
      </c>
    </row>
    <row r="134" spans="1:65" s="2" customFormat="1" ht="37.9" customHeight="1">
      <c r="A134" s="29"/>
      <c r="B134" s="147"/>
      <c r="C134" s="148" t="s">
        <v>180</v>
      </c>
      <c r="D134" s="148" t="s">
        <v>164</v>
      </c>
      <c r="E134" s="149" t="s">
        <v>196</v>
      </c>
      <c r="F134" s="150" t="s">
        <v>197</v>
      </c>
      <c r="G134" s="151" t="s">
        <v>176</v>
      </c>
      <c r="H134" s="152">
        <v>23.233000000000001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194</v>
      </c>
    </row>
    <row r="135" spans="1:65" s="2" customFormat="1" ht="16.5" customHeight="1">
      <c r="A135" s="29"/>
      <c r="B135" s="147"/>
      <c r="C135" s="148" t="s">
        <v>195</v>
      </c>
      <c r="D135" s="148" t="s">
        <v>164</v>
      </c>
      <c r="E135" s="149" t="s">
        <v>199</v>
      </c>
      <c r="F135" s="150" t="s">
        <v>200</v>
      </c>
      <c r="G135" s="151" t="s">
        <v>176</v>
      </c>
      <c r="H135" s="152">
        <v>3.319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198</v>
      </c>
    </row>
    <row r="136" spans="1:65" s="2" customFormat="1" ht="24.2" customHeight="1">
      <c r="A136" s="29"/>
      <c r="B136" s="147"/>
      <c r="C136" s="148" t="s">
        <v>184</v>
      </c>
      <c r="D136" s="148" t="s">
        <v>164</v>
      </c>
      <c r="E136" s="149" t="s">
        <v>202</v>
      </c>
      <c r="F136" s="150" t="s">
        <v>203</v>
      </c>
      <c r="G136" s="151" t="s">
        <v>204</v>
      </c>
      <c r="H136" s="152">
        <v>4.9790000000000001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7</v>
      </c>
    </row>
    <row r="137" spans="1:65" s="12" customFormat="1" ht="22.9" customHeight="1">
      <c r="B137" s="134"/>
      <c r="D137" s="135" t="s">
        <v>72</v>
      </c>
      <c r="E137" s="145" t="s">
        <v>169</v>
      </c>
      <c r="F137" s="145" t="s">
        <v>206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SUM(P138:P139)</f>
        <v>0</v>
      </c>
      <c r="Q137" s="140"/>
      <c r="R137" s="141">
        <f>SUM(R138:R139)</f>
        <v>0</v>
      </c>
      <c r="S137" s="140"/>
      <c r="T137" s="142">
        <f>SUM(T138:T139)</f>
        <v>0</v>
      </c>
      <c r="AR137" s="135" t="s">
        <v>81</v>
      </c>
      <c r="AT137" s="143" t="s">
        <v>72</v>
      </c>
      <c r="AU137" s="143" t="s">
        <v>81</v>
      </c>
      <c r="AY137" s="135" t="s">
        <v>162</v>
      </c>
      <c r="BK137" s="144">
        <f>SUM(BK138:BK139)</f>
        <v>0</v>
      </c>
    </row>
    <row r="138" spans="1:65" s="2" customFormat="1" ht="16.5" customHeight="1">
      <c r="A138" s="29"/>
      <c r="B138" s="147"/>
      <c r="C138" s="148" t="s">
        <v>201</v>
      </c>
      <c r="D138" s="148" t="s">
        <v>164</v>
      </c>
      <c r="E138" s="149" t="s">
        <v>219</v>
      </c>
      <c r="F138" s="150" t="s">
        <v>220</v>
      </c>
      <c r="G138" s="151" t="s">
        <v>176</v>
      </c>
      <c r="H138" s="152">
        <v>21.594999999999999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168</v>
      </c>
      <c r="BM138" s="159" t="s">
        <v>205</v>
      </c>
    </row>
    <row r="139" spans="1:65" s="2" customFormat="1" ht="16.5" customHeight="1">
      <c r="A139" s="29"/>
      <c r="B139" s="147"/>
      <c r="C139" s="148" t="s">
        <v>187</v>
      </c>
      <c r="D139" s="148" t="s">
        <v>164</v>
      </c>
      <c r="E139" s="149" t="s">
        <v>360</v>
      </c>
      <c r="F139" s="150" t="s">
        <v>361</v>
      </c>
      <c r="G139" s="151" t="s">
        <v>176</v>
      </c>
      <c r="H139" s="152">
        <v>2.0990000000000002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39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169</v>
      </c>
      <c r="BK139" s="161">
        <f>ROUND(I139*H139,3)</f>
        <v>0</v>
      </c>
      <c r="BL139" s="14" t="s">
        <v>168</v>
      </c>
      <c r="BM139" s="159" t="s">
        <v>209</v>
      </c>
    </row>
    <row r="140" spans="1:65" s="12" customFormat="1" ht="22.9" customHeight="1">
      <c r="B140" s="134"/>
      <c r="D140" s="135" t="s">
        <v>72</v>
      </c>
      <c r="E140" s="145" t="s">
        <v>195</v>
      </c>
      <c r="F140" s="145" t="s">
        <v>252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SUM(P141:P145)</f>
        <v>0</v>
      </c>
      <c r="Q140" s="140"/>
      <c r="R140" s="141">
        <f>SUM(R141:R145)</f>
        <v>0</v>
      </c>
      <c r="S140" s="140"/>
      <c r="T140" s="142">
        <f>SUM(T141:T145)</f>
        <v>0</v>
      </c>
      <c r="AR140" s="135" t="s">
        <v>81</v>
      </c>
      <c r="AT140" s="143" t="s">
        <v>72</v>
      </c>
      <c r="AU140" s="143" t="s">
        <v>81</v>
      </c>
      <c r="AY140" s="135" t="s">
        <v>162</v>
      </c>
      <c r="BK140" s="144">
        <f>SUM(BK141:BK145)</f>
        <v>0</v>
      </c>
    </row>
    <row r="141" spans="1:65" s="2" customFormat="1" ht="21.75" customHeight="1">
      <c r="A141" s="29"/>
      <c r="B141" s="147"/>
      <c r="C141" s="148" t="s">
        <v>210</v>
      </c>
      <c r="D141" s="148" t="s">
        <v>164</v>
      </c>
      <c r="E141" s="149" t="s">
        <v>279</v>
      </c>
      <c r="F141" s="150" t="s">
        <v>280</v>
      </c>
      <c r="G141" s="151" t="s">
        <v>204</v>
      </c>
      <c r="H141" s="152">
        <v>13.35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214</v>
      </c>
    </row>
    <row r="142" spans="1:65" s="2" customFormat="1" ht="24.2" customHeight="1">
      <c r="A142" s="29"/>
      <c r="B142" s="147"/>
      <c r="C142" s="148" t="s">
        <v>191</v>
      </c>
      <c r="D142" s="148" t="s">
        <v>164</v>
      </c>
      <c r="E142" s="149" t="s">
        <v>282</v>
      </c>
      <c r="F142" s="150" t="s">
        <v>283</v>
      </c>
      <c r="G142" s="151" t="s">
        <v>204</v>
      </c>
      <c r="H142" s="152">
        <v>120.15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217</v>
      </c>
    </row>
    <row r="143" spans="1:65" s="2" customFormat="1" ht="24.2" customHeight="1">
      <c r="A143" s="29"/>
      <c r="B143" s="147"/>
      <c r="C143" s="148" t="s">
        <v>218</v>
      </c>
      <c r="D143" s="148" t="s">
        <v>164</v>
      </c>
      <c r="E143" s="149" t="s">
        <v>286</v>
      </c>
      <c r="F143" s="150" t="s">
        <v>287</v>
      </c>
      <c r="G143" s="151" t="s">
        <v>204</v>
      </c>
      <c r="H143" s="152">
        <v>13.35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39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169</v>
      </c>
      <c r="BK143" s="161">
        <f>ROUND(I143*H143,3)</f>
        <v>0</v>
      </c>
      <c r="BL143" s="14" t="s">
        <v>168</v>
      </c>
      <c r="BM143" s="159" t="s">
        <v>221</v>
      </c>
    </row>
    <row r="144" spans="1:65" s="2" customFormat="1" ht="24.2" customHeight="1">
      <c r="A144" s="29"/>
      <c r="B144" s="147"/>
      <c r="C144" s="148" t="s">
        <v>194</v>
      </c>
      <c r="D144" s="148" t="s">
        <v>164</v>
      </c>
      <c r="E144" s="149" t="s">
        <v>289</v>
      </c>
      <c r="F144" s="150" t="s">
        <v>290</v>
      </c>
      <c r="G144" s="151" t="s">
        <v>204</v>
      </c>
      <c r="H144" s="152">
        <v>640.79999999999995</v>
      </c>
      <c r="I144" s="153"/>
      <c r="J144" s="152">
        <f>ROUND(I144*H144,3)</f>
        <v>0</v>
      </c>
      <c r="K144" s="154"/>
      <c r="L144" s="30"/>
      <c r="M144" s="155" t="s">
        <v>1</v>
      </c>
      <c r="N144" s="156" t="s">
        <v>39</v>
      </c>
      <c r="O144" s="58"/>
      <c r="P144" s="157">
        <f>O144*H144</f>
        <v>0</v>
      </c>
      <c r="Q144" s="157">
        <v>0</v>
      </c>
      <c r="R144" s="157">
        <f>Q144*H144</f>
        <v>0</v>
      </c>
      <c r="S144" s="157">
        <v>0</v>
      </c>
      <c r="T144" s="158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>IF(N144="základná",J144,0)</f>
        <v>0</v>
      </c>
      <c r="BF144" s="160">
        <f>IF(N144="znížená",J144,0)</f>
        <v>0</v>
      </c>
      <c r="BG144" s="160">
        <f>IF(N144="zákl. prenesená",J144,0)</f>
        <v>0</v>
      </c>
      <c r="BH144" s="160">
        <f>IF(N144="zníž. prenesená",J144,0)</f>
        <v>0</v>
      </c>
      <c r="BI144" s="160">
        <f>IF(N144="nulová",J144,0)</f>
        <v>0</v>
      </c>
      <c r="BJ144" s="14" t="s">
        <v>169</v>
      </c>
      <c r="BK144" s="161">
        <f>ROUND(I144*H144,3)</f>
        <v>0</v>
      </c>
      <c r="BL144" s="14" t="s">
        <v>168</v>
      </c>
      <c r="BM144" s="159" t="s">
        <v>224</v>
      </c>
    </row>
    <row r="145" spans="1:65" s="2" customFormat="1" ht="16.5" customHeight="1">
      <c r="A145" s="29"/>
      <c r="B145" s="147"/>
      <c r="C145" s="148" t="s">
        <v>225</v>
      </c>
      <c r="D145" s="148" t="s">
        <v>164</v>
      </c>
      <c r="E145" s="149" t="s">
        <v>293</v>
      </c>
      <c r="F145" s="150" t="s">
        <v>294</v>
      </c>
      <c r="G145" s="151" t="s">
        <v>204</v>
      </c>
      <c r="H145" s="152">
        <v>13.35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39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169</v>
      </c>
      <c r="BK145" s="161">
        <f>ROUND(I145*H145,3)</f>
        <v>0</v>
      </c>
      <c r="BL145" s="14" t="s">
        <v>168</v>
      </c>
      <c r="BM145" s="159" t="s">
        <v>228</v>
      </c>
    </row>
    <row r="146" spans="1:65" s="12" customFormat="1" ht="22.9" customHeight="1">
      <c r="B146" s="134"/>
      <c r="D146" s="135" t="s">
        <v>72</v>
      </c>
      <c r="E146" s="145" t="s">
        <v>296</v>
      </c>
      <c r="F146" s="145" t="s">
        <v>297</v>
      </c>
      <c r="I146" s="137"/>
      <c r="J146" s="146">
        <f>BK146</f>
        <v>0</v>
      </c>
      <c r="L146" s="134"/>
      <c r="M146" s="139"/>
      <c r="N146" s="140"/>
      <c r="O146" s="140"/>
      <c r="P146" s="141">
        <f>P147</f>
        <v>0</v>
      </c>
      <c r="Q146" s="140"/>
      <c r="R146" s="141">
        <f>R147</f>
        <v>0</v>
      </c>
      <c r="S146" s="140"/>
      <c r="T146" s="142">
        <f>T147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BK147</f>
        <v>0</v>
      </c>
    </row>
    <row r="147" spans="1:65" s="2" customFormat="1" ht="16.5" customHeight="1">
      <c r="A147" s="29"/>
      <c r="B147" s="147"/>
      <c r="C147" s="148" t="s">
        <v>198</v>
      </c>
      <c r="D147" s="148" t="s">
        <v>164</v>
      </c>
      <c r="E147" s="149" t="s">
        <v>298</v>
      </c>
      <c r="F147" s="150" t="s">
        <v>299</v>
      </c>
      <c r="G147" s="151" t="s">
        <v>204</v>
      </c>
      <c r="H147" s="152">
        <v>51.985999999999997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232</v>
      </c>
    </row>
    <row r="148" spans="1:65" s="12" customFormat="1" ht="25.9" customHeight="1">
      <c r="B148" s="134"/>
      <c r="D148" s="135" t="s">
        <v>72</v>
      </c>
      <c r="E148" s="136" t="s">
        <v>301</v>
      </c>
      <c r="F148" s="136" t="s">
        <v>302</v>
      </c>
      <c r="I148" s="137"/>
      <c r="J148" s="138">
        <f>BK148</f>
        <v>0</v>
      </c>
      <c r="L148" s="134"/>
      <c r="M148" s="139"/>
      <c r="N148" s="140"/>
      <c r="O148" s="140"/>
      <c r="P148" s="141">
        <f>P149+P159</f>
        <v>0</v>
      </c>
      <c r="Q148" s="140"/>
      <c r="R148" s="141">
        <f>R149+R159</f>
        <v>0</v>
      </c>
      <c r="S148" s="140"/>
      <c r="T148" s="142">
        <f>T149+T159</f>
        <v>0</v>
      </c>
      <c r="AR148" s="135" t="s">
        <v>169</v>
      </c>
      <c r="AT148" s="143" t="s">
        <v>72</v>
      </c>
      <c r="AU148" s="143" t="s">
        <v>73</v>
      </c>
      <c r="AY148" s="135" t="s">
        <v>162</v>
      </c>
      <c r="BK148" s="144">
        <f>BK149+BK159</f>
        <v>0</v>
      </c>
    </row>
    <row r="149" spans="1:65" s="12" customFormat="1" ht="22.9" customHeight="1">
      <c r="B149" s="134"/>
      <c r="D149" s="135" t="s">
        <v>72</v>
      </c>
      <c r="E149" s="145" t="s">
        <v>331</v>
      </c>
      <c r="F149" s="145" t="s">
        <v>332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SUM(P150:P158)</f>
        <v>0</v>
      </c>
      <c r="Q149" s="140"/>
      <c r="R149" s="141">
        <f>SUM(R150:R158)</f>
        <v>0</v>
      </c>
      <c r="S149" s="140"/>
      <c r="T149" s="142">
        <f>SUM(T150:T158)</f>
        <v>0</v>
      </c>
      <c r="AR149" s="135" t="s">
        <v>169</v>
      </c>
      <c r="AT149" s="143" t="s">
        <v>72</v>
      </c>
      <c r="AU149" s="143" t="s">
        <v>81</v>
      </c>
      <c r="AY149" s="135" t="s">
        <v>162</v>
      </c>
      <c r="BK149" s="144">
        <f>SUM(BK150:BK158)</f>
        <v>0</v>
      </c>
    </row>
    <row r="150" spans="1:65" s="2" customFormat="1" ht="33" customHeight="1">
      <c r="A150" s="29"/>
      <c r="B150" s="147"/>
      <c r="C150" s="148" t="s">
        <v>233</v>
      </c>
      <c r="D150" s="148" t="s">
        <v>164</v>
      </c>
      <c r="E150" s="149" t="s">
        <v>362</v>
      </c>
      <c r="F150" s="150" t="s">
        <v>363</v>
      </c>
      <c r="G150" s="151" t="s">
        <v>172</v>
      </c>
      <c r="H150" s="152">
        <v>72.043999999999997</v>
      </c>
      <c r="I150" s="153"/>
      <c r="J150" s="152">
        <f t="shared" ref="J150:J158" si="10"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 t="shared" ref="P150:P158" si="11">O150*H150</f>
        <v>0</v>
      </c>
      <c r="Q150" s="157">
        <v>0</v>
      </c>
      <c r="R150" s="157">
        <f t="shared" ref="R150:R158" si="12">Q150*H150</f>
        <v>0</v>
      </c>
      <c r="S150" s="157">
        <v>0</v>
      </c>
      <c r="T150" s="158">
        <f t="shared" ref="T150:T158" si="13"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194</v>
      </c>
      <c r="AT150" s="159" t="s">
        <v>164</v>
      </c>
      <c r="AU150" s="159" t="s">
        <v>169</v>
      </c>
      <c r="AY150" s="14" t="s">
        <v>162</v>
      </c>
      <c r="BE150" s="160">
        <f t="shared" ref="BE150:BE158" si="14">IF(N150="základná",J150,0)</f>
        <v>0</v>
      </c>
      <c r="BF150" s="160">
        <f t="shared" ref="BF150:BF158" si="15">IF(N150="znížená",J150,0)</f>
        <v>0</v>
      </c>
      <c r="BG150" s="160">
        <f t="shared" ref="BG150:BG158" si="16">IF(N150="zákl. prenesená",J150,0)</f>
        <v>0</v>
      </c>
      <c r="BH150" s="160">
        <f t="shared" ref="BH150:BH158" si="17">IF(N150="zníž. prenesená",J150,0)</f>
        <v>0</v>
      </c>
      <c r="BI150" s="160">
        <f t="shared" ref="BI150:BI158" si="18">IF(N150="nulová",J150,0)</f>
        <v>0</v>
      </c>
      <c r="BJ150" s="14" t="s">
        <v>169</v>
      </c>
      <c r="BK150" s="161">
        <f t="shared" ref="BK150:BK158" si="19">ROUND(I150*H150,3)</f>
        <v>0</v>
      </c>
      <c r="BL150" s="14" t="s">
        <v>194</v>
      </c>
      <c r="BM150" s="159" t="s">
        <v>236</v>
      </c>
    </row>
    <row r="151" spans="1:65" s="2" customFormat="1" ht="16.5" customHeight="1">
      <c r="A151" s="29"/>
      <c r="B151" s="147"/>
      <c r="C151" s="162" t="s">
        <v>7</v>
      </c>
      <c r="D151" s="162" t="s">
        <v>211</v>
      </c>
      <c r="E151" s="163" t="s">
        <v>364</v>
      </c>
      <c r="F151" s="164" t="s">
        <v>365</v>
      </c>
      <c r="G151" s="165" t="s">
        <v>172</v>
      </c>
      <c r="H151" s="166">
        <v>72.043999999999997</v>
      </c>
      <c r="I151" s="167"/>
      <c r="J151" s="166">
        <f t="shared" si="10"/>
        <v>0</v>
      </c>
      <c r="K151" s="168"/>
      <c r="L151" s="169"/>
      <c r="M151" s="170" t="s">
        <v>1</v>
      </c>
      <c r="N151" s="171" t="s">
        <v>39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224</v>
      </c>
      <c r="AT151" s="159" t="s">
        <v>211</v>
      </c>
      <c r="AU151" s="159" t="s">
        <v>169</v>
      </c>
      <c r="AY151" s="14" t="s">
        <v>162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169</v>
      </c>
      <c r="BK151" s="161">
        <f t="shared" si="19"/>
        <v>0</v>
      </c>
      <c r="BL151" s="14" t="s">
        <v>194</v>
      </c>
      <c r="BM151" s="159" t="s">
        <v>239</v>
      </c>
    </row>
    <row r="152" spans="1:65" s="2" customFormat="1" ht="16.5" customHeight="1">
      <c r="A152" s="29"/>
      <c r="B152" s="147"/>
      <c r="C152" s="148" t="s">
        <v>240</v>
      </c>
      <c r="D152" s="148" t="s">
        <v>164</v>
      </c>
      <c r="E152" s="149" t="s">
        <v>366</v>
      </c>
      <c r="F152" s="150" t="s">
        <v>367</v>
      </c>
      <c r="G152" s="151" t="s">
        <v>167</v>
      </c>
      <c r="H152" s="152">
        <v>37.1</v>
      </c>
      <c r="I152" s="153"/>
      <c r="J152" s="152">
        <f t="shared" si="10"/>
        <v>0</v>
      </c>
      <c r="K152" s="154"/>
      <c r="L152" s="30"/>
      <c r="M152" s="155" t="s">
        <v>1</v>
      </c>
      <c r="N152" s="156" t="s">
        <v>39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194</v>
      </c>
      <c r="AT152" s="159" t="s">
        <v>164</v>
      </c>
      <c r="AU152" s="159" t="s">
        <v>169</v>
      </c>
      <c r="AY152" s="14" t="s">
        <v>162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169</v>
      </c>
      <c r="BK152" s="161">
        <f t="shared" si="19"/>
        <v>0</v>
      </c>
      <c r="BL152" s="14" t="s">
        <v>194</v>
      </c>
      <c r="BM152" s="159" t="s">
        <v>243</v>
      </c>
    </row>
    <row r="153" spans="1:65" s="2" customFormat="1" ht="24.2" customHeight="1">
      <c r="A153" s="29"/>
      <c r="B153" s="147"/>
      <c r="C153" s="162" t="s">
        <v>205</v>
      </c>
      <c r="D153" s="162" t="s">
        <v>211</v>
      </c>
      <c r="E153" s="163" t="s">
        <v>368</v>
      </c>
      <c r="F153" s="164" t="s">
        <v>369</v>
      </c>
      <c r="G153" s="165" t="s">
        <v>273</v>
      </c>
      <c r="H153" s="166">
        <v>53</v>
      </c>
      <c r="I153" s="167"/>
      <c r="J153" s="166">
        <f t="shared" si="10"/>
        <v>0</v>
      </c>
      <c r="K153" s="168"/>
      <c r="L153" s="169"/>
      <c r="M153" s="170" t="s">
        <v>1</v>
      </c>
      <c r="N153" s="171" t="s">
        <v>39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224</v>
      </c>
      <c r="AT153" s="159" t="s">
        <v>211</v>
      </c>
      <c r="AU153" s="159" t="s">
        <v>169</v>
      </c>
      <c r="AY153" s="14" t="s">
        <v>162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169</v>
      </c>
      <c r="BK153" s="161">
        <f t="shared" si="19"/>
        <v>0</v>
      </c>
      <c r="BL153" s="14" t="s">
        <v>194</v>
      </c>
      <c r="BM153" s="159" t="s">
        <v>247</v>
      </c>
    </row>
    <row r="154" spans="1:65" s="2" customFormat="1" ht="24.2" customHeight="1">
      <c r="A154" s="29"/>
      <c r="B154" s="147"/>
      <c r="C154" s="148" t="s">
        <v>248</v>
      </c>
      <c r="D154" s="148" t="s">
        <v>164</v>
      </c>
      <c r="E154" s="149" t="s">
        <v>370</v>
      </c>
      <c r="F154" s="150" t="s">
        <v>371</v>
      </c>
      <c r="G154" s="151" t="s">
        <v>340</v>
      </c>
      <c r="H154" s="152">
        <v>67.8</v>
      </c>
      <c r="I154" s="153"/>
      <c r="J154" s="152">
        <f t="shared" si="10"/>
        <v>0</v>
      </c>
      <c r="K154" s="154"/>
      <c r="L154" s="30"/>
      <c r="M154" s="155" t="s">
        <v>1</v>
      </c>
      <c r="N154" s="156" t="s">
        <v>39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194</v>
      </c>
      <c r="AT154" s="159" t="s">
        <v>164</v>
      </c>
      <c r="AU154" s="159" t="s">
        <v>169</v>
      </c>
      <c r="AY154" s="14" t="s">
        <v>162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169</v>
      </c>
      <c r="BK154" s="161">
        <f t="shared" si="19"/>
        <v>0</v>
      </c>
      <c r="BL154" s="14" t="s">
        <v>194</v>
      </c>
      <c r="BM154" s="159" t="s">
        <v>251</v>
      </c>
    </row>
    <row r="155" spans="1:65" s="2" customFormat="1" ht="16.5" customHeight="1">
      <c r="A155" s="29"/>
      <c r="B155" s="147"/>
      <c r="C155" s="162" t="s">
        <v>209</v>
      </c>
      <c r="D155" s="162" t="s">
        <v>211</v>
      </c>
      <c r="E155" s="163" t="s">
        <v>372</v>
      </c>
      <c r="F155" s="164" t="s">
        <v>373</v>
      </c>
      <c r="G155" s="165" t="s">
        <v>374</v>
      </c>
      <c r="H155" s="166">
        <v>1</v>
      </c>
      <c r="I155" s="167"/>
      <c r="J155" s="166">
        <f t="shared" si="10"/>
        <v>0</v>
      </c>
      <c r="K155" s="168"/>
      <c r="L155" s="169"/>
      <c r="M155" s="170" t="s">
        <v>1</v>
      </c>
      <c r="N155" s="171" t="s">
        <v>39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224</v>
      </c>
      <c r="AT155" s="159" t="s">
        <v>211</v>
      </c>
      <c r="AU155" s="159" t="s">
        <v>169</v>
      </c>
      <c r="AY155" s="14" t="s">
        <v>162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169</v>
      </c>
      <c r="BK155" s="161">
        <f t="shared" si="19"/>
        <v>0</v>
      </c>
      <c r="BL155" s="14" t="s">
        <v>194</v>
      </c>
      <c r="BM155" s="159" t="s">
        <v>255</v>
      </c>
    </row>
    <row r="156" spans="1:65" s="2" customFormat="1" ht="24.2" customHeight="1">
      <c r="A156" s="29"/>
      <c r="B156" s="147"/>
      <c r="C156" s="148" t="s">
        <v>256</v>
      </c>
      <c r="D156" s="148" t="s">
        <v>164</v>
      </c>
      <c r="E156" s="149" t="s">
        <v>338</v>
      </c>
      <c r="F156" s="150" t="s">
        <v>339</v>
      </c>
      <c r="G156" s="151" t="s">
        <v>340</v>
      </c>
      <c r="H156" s="152">
        <v>227.4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194</v>
      </c>
      <c r="AT156" s="159" t="s">
        <v>164</v>
      </c>
      <c r="AU156" s="159" t="s">
        <v>169</v>
      </c>
      <c r="AY156" s="14" t="s">
        <v>162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169</v>
      </c>
      <c r="BK156" s="161">
        <f t="shared" si="19"/>
        <v>0</v>
      </c>
      <c r="BL156" s="14" t="s">
        <v>194</v>
      </c>
      <c r="BM156" s="159" t="s">
        <v>259</v>
      </c>
    </row>
    <row r="157" spans="1:65" s="2" customFormat="1" ht="33" customHeight="1">
      <c r="A157" s="29"/>
      <c r="B157" s="147"/>
      <c r="C157" s="148" t="s">
        <v>214</v>
      </c>
      <c r="D157" s="148" t="s">
        <v>164</v>
      </c>
      <c r="E157" s="149" t="s">
        <v>375</v>
      </c>
      <c r="F157" s="150" t="s">
        <v>376</v>
      </c>
      <c r="G157" s="151" t="s">
        <v>340</v>
      </c>
      <c r="H157" s="152">
        <v>67.8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194</v>
      </c>
      <c r="AT157" s="159" t="s">
        <v>164</v>
      </c>
      <c r="AU157" s="159" t="s">
        <v>169</v>
      </c>
      <c r="AY157" s="14" t="s">
        <v>162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169</v>
      </c>
      <c r="BK157" s="161">
        <f t="shared" si="19"/>
        <v>0</v>
      </c>
      <c r="BL157" s="14" t="s">
        <v>194</v>
      </c>
      <c r="BM157" s="159" t="s">
        <v>262</v>
      </c>
    </row>
    <row r="158" spans="1:65" s="2" customFormat="1" ht="24.2" customHeight="1">
      <c r="A158" s="29"/>
      <c r="B158" s="147"/>
      <c r="C158" s="148" t="s">
        <v>263</v>
      </c>
      <c r="D158" s="148" t="s">
        <v>164</v>
      </c>
      <c r="E158" s="149" t="s">
        <v>342</v>
      </c>
      <c r="F158" s="150" t="s">
        <v>343</v>
      </c>
      <c r="G158" s="151" t="s">
        <v>311</v>
      </c>
      <c r="H158" s="153"/>
      <c r="I158" s="153"/>
      <c r="J158" s="152">
        <f t="shared" si="1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194</v>
      </c>
      <c r="AT158" s="159" t="s">
        <v>164</v>
      </c>
      <c r="AU158" s="159" t="s">
        <v>169</v>
      </c>
      <c r="AY158" s="14" t="s">
        <v>162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169</v>
      </c>
      <c r="BK158" s="161">
        <f t="shared" si="19"/>
        <v>0</v>
      </c>
      <c r="BL158" s="14" t="s">
        <v>194</v>
      </c>
      <c r="BM158" s="159" t="s">
        <v>266</v>
      </c>
    </row>
    <row r="159" spans="1:65" s="12" customFormat="1" ht="22.9" customHeight="1">
      <c r="B159" s="134"/>
      <c r="D159" s="135" t="s">
        <v>72</v>
      </c>
      <c r="E159" s="145" t="s">
        <v>345</v>
      </c>
      <c r="F159" s="145" t="s">
        <v>346</v>
      </c>
      <c r="I159" s="137"/>
      <c r="J159" s="146">
        <f>BK159</f>
        <v>0</v>
      </c>
      <c r="L159" s="134"/>
      <c r="M159" s="139"/>
      <c r="N159" s="140"/>
      <c r="O159" s="140"/>
      <c r="P159" s="141">
        <f>SUM(P160:P161)</f>
        <v>0</v>
      </c>
      <c r="Q159" s="140"/>
      <c r="R159" s="141">
        <f>SUM(R160:R161)</f>
        <v>0</v>
      </c>
      <c r="S159" s="140"/>
      <c r="T159" s="142">
        <f>SUM(T160:T161)</f>
        <v>0</v>
      </c>
      <c r="AR159" s="135" t="s">
        <v>169</v>
      </c>
      <c r="AT159" s="143" t="s">
        <v>72</v>
      </c>
      <c r="AU159" s="143" t="s">
        <v>81</v>
      </c>
      <c r="AY159" s="135" t="s">
        <v>162</v>
      </c>
      <c r="BK159" s="144">
        <f>SUM(BK160:BK161)</f>
        <v>0</v>
      </c>
    </row>
    <row r="160" spans="1:65" s="2" customFormat="1" ht="24.2" customHeight="1">
      <c r="A160" s="29"/>
      <c r="B160" s="147"/>
      <c r="C160" s="148" t="s">
        <v>217</v>
      </c>
      <c r="D160" s="148" t="s">
        <v>164</v>
      </c>
      <c r="E160" s="149" t="s">
        <v>348</v>
      </c>
      <c r="F160" s="150" t="s">
        <v>349</v>
      </c>
      <c r="G160" s="151" t="s">
        <v>167</v>
      </c>
      <c r="H160" s="152">
        <v>372.2</v>
      </c>
      <c r="I160" s="153"/>
      <c r="J160" s="152">
        <f>ROUND(I160*H160,3)</f>
        <v>0</v>
      </c>
      <c r="K160" s="154"/>
      <c r="L160" s="30"/>
      <c r="M160" s="155" t="s">
        <v>1</v>
      </c>
      <c r="N160" s="156" t="s">
        <v>39</v>
      </c>
      <c r="O160" s="58"/>
      <c r="P160" s="157">
        <f>O160*H160</f>
        <v>0</v>
      </c>
      <c r="Q160" s="157">
        <v>0</v>
      </c>
      <c r="R160" s="157">
        <f>Q160*H160</f>
        <v>0</v>
      </c>
      <c r="S160" s="157">
        <v>0</v>
      </c>
      <c r="T160" s="158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194</v>
      </c>
      <c r="AT160" s="159" t="s">
        <v>164</v>
      </c>
      <c r="AU160" s="159" t="s">
        <v>169</v>
      </c>
      <c r="AY160" s="14" t="s">
        <v>162</v>
      </c>
      <c r="BE160" s="160">
        <f>IF(N160="základná",J160,0)</f>
        <v>0</v>
      </c>
      <c r="BF160" s="160">
        <f>IF(N160="znížená",J160,0)</f>
        <v>0</v>
      </c>
      <c r="BG160" s="160">
        <f>IF(N160="zákl. prenesená",J160,0)</f>
        <v>0</v>
      </c>
      <c r="BH160" s="160">
        <f>IF(N160="zníž. prenesená",J160,0)</f>
        <v>0</v>
      </c>
      <c r="BI160" s="160">
        <f>IF(N160="nulová",J160,0)</f>
        <v>0</v>
      </c>
      <c r="BJ160" s="14" t="s">
        <v>169</v>
      </c>
      <c r="BK160" s="161">
        <f>ROUND(I160*H160,3)</f>
        <v>0</v>
      </c>
      <c r="BL160" s="14" t="s">
        <v>194</v>
      </c>
      <c r="BM160" s="159" t="s">
        <v>269</v>
      </c>
    </row>
    <row r="161" spans="1:65" s="2" customFormat="1" ht="24.2" customHeight="1">
      <c r="A161" s="29"/>
      <c r="B161" s="147"/>
      <c r="C161" s="148" t="s">
        <v>270</v>
      </c>
      <c r="D161" s="148" t="s">
        <v>164</v>
      </c>
      <c r="E161" s="149" t="s">
        <v>351</v>
      </c>
      <c r="F161" s="150" t="s">
        <v>352</v>
      </c>
      <c r="G161" s="151" t="s">
        <v>167</v>
      </c>
      <c r="H161" s="152">
        <v>372.2</v>
      </c>
      <c r="I161" s="153"/>
      <c r="J161" s="152">
        <f>ROUND(I161*H161,3)</f>
        <v>0</v>
      </c>
      <c r="K161" s="154"/>
      <c r="L161" s="30"/>
      <c r="M161" s="172" t="s">
        <v>1</v>
      </c>
      <c r="N161" s="173" t="s">
        <v>39</v>
      </c>
      <c r="O161" s="174"/>
      <c r="P161" s="175">
        <f>O161*H161</f>
        <v>0</v>
      </c>
      <c r="Q161" s="175">
        <v>0</v>
      </c>
      <c r="R161" s="175">
        <f>Q161*H161</f>
        <v>0</v>
      </c>
      <c r="S161" s="175">
        <v>0</v>
      </c>
      <c r="T161" s="176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194</v>
      </c>
      <c r="AT161" s="159" t="s">
        <v>164</v>
      </c>
      <c r="AU161" s="159" t="s">
        <v>169</v>
      </c>
      <c r="AY161" s="14" t="s">
        <v>162</v>
      </c>
      <c r="BE161" s="160">
        <f>IF(N161="základná",J161,0)</f>
        <v>0</v>
      </c>
      <c r="BF161" s="160">
        <f>IF(N161="znížená",J161,0)</f>
        <v>0</v>
      </c>
      <c r="BG161" s="160">
        <f>IF(N161="zákl. prenesená",J161,0)</f>
        <v>0</v>
      </c>
      <c r="BH161" s="160">
        <f>IF(N161="zníž. prenesená",J161,0)</f>
        <v>0</v>
      </c>
      <c r="BI161" s="160">
        <f>IF(N161="nulová",J161,0)</f>
        <v>0</v>
      </c>
      <c r="BJ161" s="14" t="s">
        <v>169</v>
      </c>
      <c r="BK161" s="161">
        <f>ROUND(I161*H161,3)</f>
        <v>0</v>
      </c>
      <c r="BL161" s="14" t="s">
        <v>194</v>
      </c>
      <c r="BM161" s="159" t="s">
        <v>274</v>
      </c>
    </row>
    <row r="162" spans="1:65" s="2" customFormat="1" ht="6.95" customHeight="1">
      <c r="A162" s="29"/>
      <c r="B162" s="47"/>
      <c r="C162" s="48"/>
      <c r="D162" s="48"/>
      <c r="E162" s="48"/>
      <c r="F162" s="48"/>
      <c r="G162" s="48"/>
      <c r="H162" s="48"/>
      <c r="I162" s="48"/>
      <c r="J162" s="48"/>
      <c r="K162" s="48"/>
      <c r="L162" s="30"/>
      <c r="M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</sheetData>
  <autoFilter ref="C123:K161" xr:uid="{00000000-0009-0000-0000-000008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BM17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106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377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ROUND((SUM(BE127:BE172)),  2)</f>
        <v>0</v>
      </c>
      <c r="G33" s="100"/>
      <c r="H33" s="100"/>
      <c r="I33" s="101">
        <v>0.2</v>
      </c>
      <c r="J33" s="99">
        <f>ROUND(((SUM(BE127:BE172))*I33),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ROUND((SUM(BF127:BF172)),  2)</f>
        <v>0</v>
      </c>
      <c r="G34" s="100"/>
      <c r="H34" s="100"/>
      <c r="I34" s="101">
        <v>0.2</v>
      </c>
      <c r="J34" s="99">
        <f>ROUND(((SUM(BF127:BF172))*I34),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ROUND((SUM(BG127:BG172)),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ROUND((SUM(BH127:BH172)),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ROUND((SUM(BI127:BI172)),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009 - Objekt B - Schodisko pod skalkou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J140</f>
        <v>0</v>
      </c>
      <c r="L99" s="119"/>
    </row>
    <row r="100" spans="1:31" s="10" customFormat="1" ht="19.899999999999999" customHeight="1">
      <c r="B100" s="119"/>
      <c r="D100" s="120" t="s">
        <v>378</v>
      </c>
      <c r="E100" s="121"/>
      <c r="F100" s="121"/>
      <c r="G100" s="121"/>
      <c r="H100" s="121"/>
      <c r="I100" s="121"/>
      <c r="J100" s="122">
        <f>J144</f>
        <v>0</v>
      </c>
      <c r="L100" s="119"/>
    </row>
    <row r="101" spans="1:31" s="10" customFormat="1" ht="19.899999999999999" customHeight="1">
      <c r="B101" s="119"/>
      <c r="D101" s="120" t="s">
        <v>143</v>
      </c>
      <c r="E101" s="121"/>
      <c r="F101" s="121"/>
      <c r="G101" s="121"/>
      <c r="H101" s="121"/>
      <c r="I101" s="121"/>
      <c r="J101" s="122">
        <f>J147</f>
        <v>0</v>
      </c>
      <c r="L101" s="119"/>
    </row>
    <row r="102" spans="1:31" s="10" customFormat="1" ht="19.899999999999999" customHeight="1">
      <c r="B102" s="119"/>
      <c r="D102" s="120" t="s">
        <v>144</v>
      </c>
      <c r="E102" s="121"/>
      <c r="F102" s="121"/>
      <c r="G102" s="121"/>
      <c r="H102" s="121"/>
      <c r="I102" s="121"/>
      <c r="J102" s="122">
        <f>J150</f>
        <v>0</v>
      </c>
      <c r="L102" s="119"/>
    </row>
    <row r="103" spans="1:31" s="10" customFormat="1" ht="19.899999999999999" customHeight="1">
      <c r="B103" s="119"/>
      <c r="D103" s="120" t="s">
        <v>145</v>
      </c>
      <c r="E103" s="121"/>
      <c r="F103" s="121"/>
      <c r="G103" s="121"/>
      <c r="H103" s="121"/>
      <c r="I103" s="121"/>
      <c r="J103" s="122">
        <f>J159</f>
        <v>0</v>
      </c>
      <c r="L103" s="119"/>
    </row>
    <row r="104" spans="1:31" s="9" customFormat="1" ht="24.95" customHeight="1">
      <c r="B104" s="115"/>
      <c r="D104" s="116" t="s">
        <v>146</v>
      </c>
      <c r="E104" s="117"/>
      <c r="F104" s="117"/>
      <c r="G104" s="117"/>
      <c r="H104" s="117"/>
      <c r="I104" s="117"/>
      <c r="J104" s="118">
        <f>J161</f>
        <v>0</v>
      </c>
      <c r="L104" s="115"/>
    </row>
    <row r="105" spans="1:31" s="10" customFormat="1" ht="19.899999999999999" customHeight="1">
      <c r="B105" s="119"/>
      <c r="D105" s="120" t="s">
        <v>147</v>
      </c>
      <c r="E105" s="121"/>
      <c r="F105" s="121"/>
      <c r="G105" s="121"/>
      <c r="H105" s="121"/>
      <c r="I105" s="121"/>
      <c r="J105" s="122">
        <f>J162</f>
        <v>0</v>
      </c>
      <c r="L105" s="119"/>
    </row>
    <row r="106" spans="1:31" s="10" customFormat="1" ht="19.899999999999999" customHeight="1">
      <c r="B106" s="119"/>
      <c r="D106" s="120" t="s">
        <v>322</v>
      </c>
      <c r="E106" s="121"/>
      <c r="F106" s="121"/>
      <c r="G106" s="121"/>
      <c r="H106" s="121"/>
      <c r="I106" s="121"/>
      <c r="J106" s="122">
        <f>J165</f>
        <v>0</v>
      </c>
      <c r="L106" s="119"/>
    </row>
    <row r="107" spans="1:31" s="10" customFormat="1" ht="19.899999999999999" customHeight="1">
      <c r="B107" s="119"/>
      <c r="D107" s="120" t="s">
        <v>323</v>
      </c>
      <c r="E107" s="121"/>
      <c r="F107" s="121"/>
      <c r="G107" s="121"/>
      <c r="H107" s="121"/>
      <c r="I107" s="121"/>
      <c r="J107" s="122">
        <f>J170</f>
        <v>0</v>
      </c>
      <c r="L107" s="119"/>
    </row>
    <row r="108" spans="1:31" s="2" customFormat="1" ht="21.7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148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6.5" customHeight="1">
      <c r="A117" s="29"/>
      <c r="B117" s="30"/>
      <c r="C117" s="29"/>
      <c r="D117" s="29"/>
      <c r="E117" s="223" t="str">
        <f>E7</f>
        <v>REVITALIZÁCIA ÚZEMIA HRADNÉHO KOPCA V NITRE</v>
      </c>
      <c r="F117" s="224"/>
      <c r="G117" s="224"/>
      <c r="H117" s="224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132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185" t="str">
        <f>E9</f>
        <v>009 - Objekt B - Schodisko pod skalkou</v>
      </c>
      <c r="F119" s="225"/>
      <c r="G119" s="225"/>
      <c r="H119" s="225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16</v>
      </c>
      <c r="D121" s="29"/>
      <c r="E121" s="29"/>
      <c r="F121" s="22" t="str">
        <f>F12</f>
        <v xml:space="preserve"> </v>
      </c>
      <c r="G121" s="29"/>
      <c r="H121" s="29"/>
      <c r="I121" s="24" t="s">
        <v>18</v>
      </c>
      <c r="J121" s="55" t="str">
        <f>IF(J12="","",J12)</f>
        <v>18. 10. 2021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20</v>
      </c>
      <c r="D123" s="29"/>
      <c r="E123" s="29"/>
      <c r="F123" s="22" t="str">
        <f>E15</f>
        <v>Mesto Nitra</v>
      </c>
      <c r="G123" s="29"/>
      <c r="H123" s="29"/>
      <c r="I123" s="24" t="s">
        <v>26</v>
      </c>
      <c r="J123" s="27" t="str">
        <f>E21</f>
        <v>Ing. arch. Martin Dulík AA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5.2" customHeight="1">
      <c r="A124" s="29"/>
      <c r="B124" s="30"/>
      <c r="C124" s="24" t="s">
        <v>24</v>
      </c>
      <c r="D124" s="29"/>
      <c r="E124" s="29"/>
      <c r="F124" s="22" t="str">
        <f>IF(E18="","",E18)</f>
        <v>Vyplň údaj</v>
      </c>
      <c r="G124" s="29"/>
      <c r="H124" s="29"/>
      <c r="I124" s="24" t="s">
        <v>30</v>
      </c>
      <c r="J124" s="27" t="str">
        <f>E24</f>
        <v>Ing. arch. Martin Dulík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149</v>
      </c>
      <c r="D126" s="126" t="s">
        <v>58</v>
      </c>
      <c r="E126" s="126" t="s">
        <v>54</v>
      </c>
      <c r="F126" s="126" t="s">
        <v>55</v>
      </c>
      <c r="G126" s="126" t="s">
        <v>150</v>
      </c>
      <c r="H126" s="126" t="s">
        <v>151</v>
      </c>
      <c r="I126" s="126" t="s">
        <v>152</v>
      </c>
      <c r="J126" s="127" t="s">
        <v>136</v>
      </c>
      <c r="K126" s="128" t="s">
        <v>153</v>
      </c>
      <c r="L126" s="129"/>
      <c r="M126" s="62" t="s">
        <v>1</v>
      </c>
      <c r="N126" s="63" t="s">
        <v>37</v>
      </c>
      <c r="O126" s="63" t="s">
        <v>154</v>
      </c>
      <c r="P126" s="63" t="s">
        <v>155</v>
      </c>
      <c r="Q126" s="63" t="s">
        <v>156</v>
      </c>
      <c r="R126" s="63" t="s">
        <v>157</v>
      </c>
      <c r="S126" s="63" t="s">
        <v>158</v>
      </c>
      <c r="T126" s="64" t="s">
        <v>159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137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P128+P161</f>
        <v>0</v>
      </c>
      <c r="Q127" s="66"/>
      <c r="R127" s="131">
        <f>R128+R161</f>
        <v>0</v>
      </c>
      <c r="S127" s="66"/>
      <c r="T127" s="132">
        <f>T128+T161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72</v>
      </c>
      <c r="AU127" s="14" t="s">
        <v>138</v>
      </c>
      <c r="BK127" s="133">
        <f>BK128+BK161</f>
        <v>0</v>
      </c>
    </row>
    <row r="128" spans="1:63" s="12" customFormat="1" ht="25.9" customHeight="1">
      <c r="B128" s="134"/>
      <c r="D128" s="135" t="s">
        <v>72</v>
      </c>
      <c r="E128" s="136" t="s">
        <v>160</v>
      </c>
      <c r="F128" s="136" t="s">
        <v>161</v>
      </c>
      <c r="I128" s="137"/>
      <c r="J128" s="138">
        <f>BK128</f>
        <v>0</v>
      </c>
      <c r="L128" s="134"/>
      <c r="M128" s="139"/>
      <c r="N128" s="140"/>
      <c r="O128" s="140"/>
      <c r="P128" s="141">
        <f>P129+P140+P144+P147+P150+P159</f>
        <v>0</v>
      </c>
      <c r="Q128" s="140"/>
      <c r="R128" s="141">
        <f>R129+R140+R144+R147+R150+R159</f>
        <v>0</v>
      </c>
      <c r="S128" s="140"/>
      <c r="T128" s="142">
        <f>T129+T140+T144+T147+T150+T159</f>
        <v>0</v>
      </c>
      <c r="AR128" s="135" t="s">
        <v>81</v>
      </c>
      <c r="AT128" s="143" t="s">
        <v>72</v>
      </c>
      <c r="AU128" s="143" t="s">
        <v>73</v>
      </c>
      <c r="AY128" s="135" t="s">
        <v>162</v>
      </c>
      <c r="BK128" s="144">
        <f>BK129+BK140+BK144+BK147+BK150+BK159</f>
        <v>0</v>
      </c>
    </row>
    <row r="129" spans="1:65" s="12" customFormat="1" ht="22.9" customHeight="1">
      <c r="B129" s="134"/>
      <c r="D129" s="135" t="s">
        <v>72</v>
      </c>
      <c r="E129" s="145" t="s">
        <v>81</v>
      </c>
      <c r="F129" s="145" t="s">
        <v>163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SUM(P130:P139)</f>
        <v>0</v>
      </c>
      <c r="Q129" s="140"/>
      <c r="R129" s="141">
        <f>SUM(R130:R139)</f>
        <v>0</v>
      </c>
      <c r="S129" s="140"/>
      <c r="T129" s="142">
        <f>SUM(T130:T139)</f>
        <v>0</v>
      </c>
      <c r="AR129" s="135" t="s">
        <v>81</v>
      </c>
      <c r="AT129" s="143" t="s">
        <v>72</v>
      </c>
      <c r="AU129" s="143" t="s">
        <v>81</v>
      </c>
      <c r="AY129" s="135" t="s">
        <v>162</v>
      </c>
      <c r="BK129" s="144">
        <f>SUM(BK130:BK139)</f>
        <v>0</v>
      </c>
    </row>
    <row r="130" spans="1:65" s="2" customFormat="1" ht="33" customHeight="1">
      <c r="A130" s="29"/>
      <c r="B130" s="147"/>
      <c r="C130" s="148" t="s">
        <v>81</v>
      </c>
      <c r="D130" s="148" t="s">
        <v>164</v>
      </c>
      <c r="E130" s="149" t="s">
        <v>314</v>
      </c>
      <c r="F130" s="150" t="s">
        <v>315</v>
      </c>
      <c r="G130" s="151" t="s">
        <v>167</v>
      </c>
      <c r="H130" s="152">
        <v>34.520000000000003</v>
      </c>
      <c r="I130" s="153"/>
      <c r="J130" s="152">
        <f t="shared" ref="J130:J139" si="0">ROUND(I130*H130,3)</f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ref="P130:P139" si="1">O130*H130</f>
        <v>0</v>
      </c>
      <c r="Q130" s="157">
        <v>0</v>
      </c>
      <c r="R130" s="157">
        <f t="shared" ref="R130:R139" si="2">Q130*H130</f>
        <v>0</v>
      </c>
      <c r="S130" s="157">
        <v>0</v>
      </c>
      <c r="T130" s="158">
        <f t="shared" ref="T130:T139" si="3"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ref="BE130:BE139" si="4">IF(N130="základná",J130,0)</f>
        <v>0</v>
      </c>
      <c r="BF130" s="160">
        <f t="shared" ref="BF130:BF139" si="5">IF(N130="znížená",J130,0)</f>
        <v>0</v>
      </c>
      <c r="BG130" s="160">
        <f t="shared" ref="BG130:BG139" si="6">IF(N130="zákl. prenesená",J130,0)</f>
        <v>0</v>
      </c>
      <c r="BH130" s="160">
        <f t="shared" ref="BH130:BH139" si="7">IF(N130="zníž. prenesená",J130,0)</f>
        <v>0</v>
      </c>
      <c r="BI130" s="160">
        <f t="shared" ref="BI130:BI139" si="8">IF(N130="nulová",J130,0)</f>
        <v>0</v>
      </c>
      <c r="BJ130" s="14" t="s">
        <v>169</v>
      </c>
      <c r="BK130" s="161">
        <f t="shared" ref="BK130:BK139" si="9">ROUND(I130*H130,3)</f>
        <v>0</v>
      </c>
      <c r="BL130" s="14" t="s">
        <v>168</v>
      </c>
      <c r="BM130" s="159" t="s">
        <v>169</v>
      </c>
    </row>
    <row r="131" spans="1:65" s="2" customFormat="1" ht="33" customHeight="1">
      <c r="A131" s="29"/>
      <c r="B131" s="147"/>
      <c r="C131" s="148" t="s">
        <v>169</v>
      </c>
      <c r="D131" s="148" t="s">
        <v>164</v>
      </c>
      <c r="E131" s="149" t="s">
        <v>170</v>
      </c>
      <c r="F131" s="150" t="s">
        <v>171</v>
      </c>
      <c r="G131" s="151" t="s">
        <v>172</v>
      </c>
      <c r="H131" s="152">
        <v>36.603000000000002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168</v>
      </c>
    </row>
    <row r="132" spans="1:65" s="2" customFormat="1" ht="24.2" customHeight="1">
      <c r="A132" s="29"/>
      <c r="B132" s="147"/>
      <c r="C132" s="148" t="s">
        <v>173</v>
      </c>
      <c r="D132" s="148" t="s">
        <v>164</v>
      </c>
      <c r="E132" s="149" t="s">
        <v>174</v>
      </c>
      <c r="F132" s="150" t="s">
        <v>175</v>
      </c>
      <c r="G132" s="151" t="s">
        <v>176</v>
      </c>
      <c r="H132" s="152">
        <v>1.1850000000000001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177</v>
      </c>
    </row>
    <row r="133" spans="1:65" s="2" customFormat="1" ht="24.2" customHeight="1">
      <c r="A133" s="29"/>
      <c r="B133" s="147"/>
      <c r="C133" s="148" t="s">
        <v>168</v>
      </c>
      <c r="D133" s="148" t="s">
        <v>164</v>
      </c>
      <c r="E133" s="149" t="s">
        <v>182</v>
      </c>
      <c r="F133" s="150" t="s">
        <v>183</v>
      </c>
      <c r="G133" s="151" t="s">
        <v>176</v>
      </c>
      <c r="H133" s="152">
        <v>6.6130000000000004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180</v>
      </c>
    </row>
    <row r="134" spans="1:65" s="2" customFormat="1" ht="24.2" customHeight="1">
      <c r="A134" s="29"/>
      <c r="B134" s="147"/>
      <c r="C134" s="148" t="s">
        <v>181</v>
      </c>
      <c r="D134" s="148" t="s">
        <v>164</v>
      </c>
      <c r="E134" s="149" t="s">
        <v>185</v>
      </c>
      <c r="F134" s="150" t="s">
        <v>186</v>
      </c>
      <c r="G134" s="151" t="s">
        <v>176</v>
      </c>
      <c r="H134" s="152">
        <v>6.6130000000000004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184</v>
      </c>
    </row>
    <row r="135" spans="1:65" s="2" customFormat="1" ht="37.9" customHeight="1">
      <c r="A135" s="29"/>
      <c r="B135" s="147"/>
      <c r="C135" s="148" t="s">
        <v>177</v>
      </c>
      <c r="D135" s="148" t="s">
        <v>164</v>
      </c>
      <c r="E135" s="149" t="s">
        <v>189</v>
      </c>
      <c r="F135" s="150" t="s">
        <v>190</v>
      </c>
      <c r="G135" s="151" t="s">
        <v>176</v>
      </c>
      <c r="H135" s="152">
        <v>158.71199999999999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187</v>
      </c>
    </row>
    <row r="136" spans="1:65" s="2" customFormat="1" ht="33" customHeight="1">
      <c r="A136" s="29"/>
      <c r="B136" s="147"/>
      <c r="C136" s="148" t="s">
        <v>188</v>
      </c>
      <c r="D136" s="148" t="s">
        <v>164</v>
      </c>
      <c r="E136" s="149" t="s">
        <v>192</v>
      </c>
      <c r="F136" s="150" t="s">
        <v>193</v>
      </c>
      <c r="G136" s="151" t="s">
        <v>176</v>
      </c>
      <c r="H136" s="152">
        <v>6.6130000000000004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191</v>
      </c>
    </row>
    <row r="137" spans="1:65" s="2" customFormat="1" ht="37.9" customHeight="1">
      <c r="A137" s="29"/>
      <c r="B137" s="147"/>
      <c r="C137" s="148" t="s">
        <v>180</v>
      </c>
      <c r="D137" s="148" t="s">
        <v>164</v>
      </c>
      <c r="E137" s="149" t="s">
        <v>196</v>
      </c>
      <c r="F137" s="150" t="s">
        <v>197</v>
      </c>
      <c r="G137" s="151" t="s">
        <v>176</v>
      </c>
      <c r="H137" s="152">
        <v>46.290999999999997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194</v>
      </c>
    </row>
    <row r="138" spans="1:65" s="2" customFormat="1" ht="16.5" customHeight="1">
      <c r="A138" s="29"/>
      <c r="B138" s="147"/>
      <c r="C138" s="148" t="s">
        <v>195</v>
      </c>
      <c r="D138" s="148" t="s">
        <v>164</v>
      </c>
      <c r="E138" s="149" t="s">
        <v>199</v>
      </c>
      <c r="F138" s="150" t="s">
        <v>200</v>
      </c>
      <c r="G138" s="151" t="s">
        <v>176</v>
      </c>
      <c r="H138" s="152">
        <v>6.6130000000000004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198</v>
      </c>
    </row>
    <row r="139" spans="1:65" s="2" customFormat="1" ht="24.2" customHeight="1">
      <c r="A139" s="29"/>
      <c r="B139" s="147"/>
      <c r="C139" s="148" t="s">
        <v>184</v>
      </c>
      <c r="D139" s="148" t="s">
        <v>164</v>
      </c>
      <c r="E139" s="149" t="s">
        <v>202</v>
      </c>
      <c r="F139" s="150" t="s">
        <v>203</v>
      </c>
      <c r="G139" s="151" t="s">
        <v>204</v>
      </c>
      <c r="H139" s="152">
        <v>9.92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39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169</v>
      </c>
      <c r="BK139" s="161">
        <f t="shared" si="9"/>
        <v>0</v>
      </c>
      <c r="BL139" s="14" t="s">
        <v>168</v>
      </c>
      <c r="BM139" s="159" t="s">
        <v>7</v>
      </c>
    </row>
    <row r="140" spans="1:65" s="12" customFormat="1" ht="22.9" customHeight="1">
      <c r="B140" s="134"/>
      <c r="D140" s="135" t="s">
        <v>72</v>
      </c>
      <c r="E140" s="145" t="s">
        <v>169</v>
      </c>
      <c r="F140" s="145" t="s">
        <v>206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SUM(P141:P143)</f>
        <v>0</v>
      </c>
      <c r="Q140" s="140"/>
      <c r="R140" s="141">
        <f>SUM(R141:R143)</f>
        <v>0</v>
      </c>
      <c r="S140" s="140"/>
      <c r="T140" s="142">
        <f>SUM(T141:T143)</f>
        <v>0</v>
      </c>
      <c r="AR140" s="135" t="s">
        <v>81</v>
      </c>
      <c r="AT140" s="143" t="s">
        <v>72</v>
      </c>
      <c r="AU140" s="143" t="s">
        <v>81</v>
      </c>
      <c r="AY140" s="135" t="s">
        <v>162</v>
      </c>
      <c r="BK140" s="144">
        <f>SUM(BK141:BK143)</f>
        <v>0</v>
      </c>
    </row>
    <row r="141" spans="1:65" s="2" customFormat="1" ht="16.5" customHeight="1">
      <c r="A141" s="29"/>
      <c r="B141" s="147"/>
      <c r="C141" s="148" t="s">
        <v>201</v>
      </c>
      <c r="D141" s="148" t="s">
        <v>164</v>
      </c>
      <c r="E141" s="149" t="s">
        <v>219</v>
      </c>
      <c r="F141" s="150" t="s">
        <v>220</v>
      </c>
      <c r="G141" s="151" t="s">
        <v>176</v>
      </c>
      <c r="H141" s="152">
        <v>9.2880000000000003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205</v>
      </c>
    </row>
    <row r="142" spans="1:65" s="2" customFormat="1" ht="21.75" customHeight="1">
      <c r="A142" s="29"/>
      <c r="B142" s="147"/>
      <c r="C142" s="148" t="s">
        <v>187</v>
      </c>
      <c r="D142" s="148" t="s">
        <v>164</v>
      </c>
      <c r="E142" s="149" t="s">
        <v>222</v>
      </c>
      <c r="F142" s="150" t="s">
        <v>223</v>
      </c>
      <c r="G142" s="151" t="s">
        <v>167</v>
      </c>
      <c r="H142" s="152">
        <v>22.042999999999999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209</v>
      </c>
    </row>
    <row r="143" spans="1:65" s="2" customFormat="1" ht="21.75" customHeight="1">
      <c r="A143" s="29"/>
      <c r="B143" s="147"/>
      <c r="C143" s="148" t="s">
        <v>210</v>
      </c>
      <c r="D143" s="148" t="s">
        <v>164</v>
      </c>
      <c r="E143" s="149" t="s">
        <v>226</v>
      </c>
      <c r="F143" s="150" t="s">
        <v>227</v>
      </c>
      <c r="G143" s="151" t="s">
        <v>167</v>
      </c>
      <c r="H143" s="152">
        <v>22.042999999999999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39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169</v>
      </c>
      <c r="BK143" s="161">
        <f>ROUND(I143*H143,3)</f>
        <v>0</v>
      </c>
      <c r="BL143" s="14" t="s">
        <v>168</v>
      </c>
      <c r="BM143" s="159" t="s">
        <v>214</v>
      </c>
    </row>
    <row r="144" spans="1:65" s="12" customFormat="1" ht="22.9" customHeight="1">
      <c r="B144" s="134"/>
      <c r="D144" s="135" t="s">
        <v>72</v>
      </c>
      <c r="E144" s="145" t="s">
        <v>168</v>
      </c>
      <c r="F144" s="145" t="s">
        <v>379</v>
      </c>
      <c r="I144" s="137"/>
      <c r="J144" s="146">
        <f>BK144</f>
        <v>0</v>
      </c>
      <c r="L144" s="134"/>
      <c r="M144" s="139"/>
      <c r="N144" s="140"/>
      <c r="O144" s="140"/>
      <c r="P144" s="141">
        <f>SUM(P145:P146)</f>
        <v>0</v>
      </c>
      <c r="Q144" s="140"/>
      <c r="R144" s="141">
        <f>SUM(R145:R146)</f>
        <v>0</v>
      </c>
      <c r="S144" s="140"/>
      <c r="T144" s="142">
        <f>SUM(T145:T146)</f>
        <v>0</v>
      </c>
      <c r="AR144" s="135" t="s">
        <v>81</v>
      </c>
      <c r="AT144" s="143" t="s">
        <v>72</v>
      </c>
      <c r="AU144" s="143" t="s">
        <v>81</v>
      </c>
      <c r="AY144" s="135" t="s">
        <v>162</v>
      </c>
      <c r="BK144" s="144">
        <f>SUM(BK145:BK146)</f>
        <v>0</v>
      </c>
    </row>
    <row r="145" spans="1:65" s="2" customFormat="1" ht="16.5" customHeight="1">
      <c r="A145" s="29"/>
      <c r="B145" s="147"/>
      <c r="C145" s="148" t="s">
        <v>191</v>
      </c>
      <c r="D145" s="148" t="s">
        <v>164</v>
      </c>
      <c r="E145" s="149" t="s">
        <v>380</v>
      </c>
      <c r="F145" s="150" t="s">
        <v>381</v>
      </c>
      <c r="G145" s="151" t="s">
        <v>326</v>
      </c>
      <c r="H145" s="152">
        <v>4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39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169</v>
      </c>
      <c r="BK145" s="161">
        <f>ROUND(I145*H145,3)</f>
        <v>0</v>
      </c>
      <c r="BL145" s="14" t="s">
        <v>168</v>
      </c>
      <c r="BM145" s="159" t="s">
        <v>217</v>
      </c>
    </row>
    <row r="146" spans="1:65" s="2" customFormat="1" ht="24.2" customHeight="1">
      <c r="A146" s="29"/>
      <c r="B146" s="147"/>
      <c r="C146" s="162" t="s">
        <v>218</v>
      </c>
      <c r="D146" s="162" t="s">
        <v>211</v>
      </c>
      <c r="E146" s="163" t="s">
        <v>382</v>
      </c>
      <c r="F146" s="164" t="s">
        <v>383</v>
      </c>
      <c r="G146" s="165" t="s">
        <v>326</v>
      </c>
      <c r="H146" s="166">
        <v>3</v>
      </c>
      <c r="I146" s="167"/>
      <c r="J146" s="166">
        <f>ROUND(I146*H146,3)</f>
        <v>0</v>
      </c>
      <c r="K146" s="168"/>
      <c r="L146" s="169"/>
      <c r="M146" s="170" t="s">
        <v>1</v>
      </c>
      <c r="N146" s="171" t="s">
        <v>39</v>
      </c>
      <c r="O146" s="58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180</v>
      </c>
      <c r="AT146" s="159" t="s">
        <v>211</v>
      </c>
      <c r="AU146" s="159" t="s">
        <v>169</v>
      </c>
      <c r="AY146" s="14" t="s">
        <v>162</v>
      </c>
      <c r="BE146" s="160">
        <f>IF(N146="základná",J146,0)</f>
        <v>0</v>
      </c>
      <c r="BF146" s="160">
        <f>IF(N146="znížená",J146,0)</f>
        <v>0</v>
      </c>
      <c r="BG146" s="160">
        <f>IF(N146="zákl. prenesená",J146,0)</f>
        <v>0</v>
      </c>
      <c r="BH146" s="160">
        <f>IF(N146="zníž. prenesená",J146,0)</f>
        <v>0</v>
      </c>
      <c r="BI146" s="160">
        <f>IF(N146="nulová",J146,0)</f>
        <v>0</v>
      </c>
      <c r="BJ146" s="14" t="s">
        <v>169</v>
      </c>
      <c r="BK146" s="161">
        <f>ROUND(I146*H146,3)</f>
        <v>0</v>
      </c>
      <c r="BL146" s="14" t="s">
        <v>168</v>
      </c>
      <c r="BM146" s="159" t="s">
        <v>221</v>
      </c>
    </row>
    <row r="147" spans="1:65" s="12" customFormat="1" ht="22.9" customHeight="1">
      <c r="B147" s="134"/>
      <c r="D147" s="135" t="s">
        <v>72</v>
      </c>
      <c r="E147" s="145" t="s">
        <v>181</v>
      </c>
      <c r="F147" s="145" t="s">
        <v>244</v>
      </c>
      <c r="I147" s="137"/>
      <c r="J147" s="146">
        <f>BK147</f>
        <v>0</v>
      </c>
      <c r="L147" s="134"/>
      <c r="M147" s="139"/>
      <c r="N147" s="140"/>
      <c r="O147" s="140"/>
      <c r="P147" s="141">
        <f>SUM(P148:P149)</f>
        <v>0</v>
      </c>
      <c r="Q147" s="140"/>
      <c r="R147" s="141">
        <f>SUM(R148:R149)</f>
        <v>0</v>
      </c>
      <c r="S147" s="140"/>
      <c r="T147" s="142">
        <f>SUM(T148:T149)</f>
        <v>0</v>
      </c>
      <c r="AR147" s="135" t="s">
        <v>81</v>
      </c>
      <c r="AT147" s="143" t="s">
        <v>72</v>
      </c>
      <c r="AU147" s="143" t="s">
        <v>81</v>
      </c>
      <c r="AY147" s="135" t="s">
        <v>162</v>
      </c>
      <c r="BK147" s="144">
        <f>SUM(BK148:BK149)</f>
        <v>0</v>
      </c>
    </row>
    <row r="148" spans="1:65" s="2" customFormat="1" ht="33" customHeight="1">
      <c r="A148" s="29"/>
      <c r="B148" s="147"/>
      <c r="C148" s="148" t="s">
        <v>194</v>
      </c>
      <c r="D148" s="148" t="s">
        <v>164</v>
      </c>
      <c r="E148" s="149" t="s">
        <v>245</v>
      </c>
      <c r="F148" s="150" t="s">
        <v>246</v>
      </c>
      <c r="G148" s="151" t="s">
        <v>167</v>
      </c>
      <c r="H148" s="152">
        <v>12.760999999999999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168</v>
      </c>
      <c r="BM148" s="159" t="s">
        <v>224</v>
      </c>
    </row>
    <row r="149" spans="1:65" s="2" customFormat="1" ht="16.5" customHeight="1">
      <c r="A149" s="29"/>
      <c r="B149" s="147"/>
      <c r="C149" s="148" t="s">
        <v>225</v>
      </c>
      <c r="D149" s="148" t="s">
        <v>164</v>
      </c>
      <c r="E149" s="149" t="s">
        <v>249</v>
      </c>
      <c r="F149" s="150" t="s">
        <v>250</v>
      </c>
      <c r="G149" s="151" t="s">
        <v>167</v>
      </c>
      <c r="H149" s="152">
        <v>12.760999999999999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168</v>
      </c>
      <c r="BM149" s="159" t="s">
        <v>228</v>
      </c>
    </row>
    <row r="150" spans="1:65" s="12" customFormat="1" ht="22.9" customHeight="1">
      <c r="B150" s="134"/>
      <c r="D150" s="135" t="s">
        <v>72</v>
      </c>
      <c r="E150" s="145" t="s">
        <v>195</v>
      </c>
      <c r="F150" s="145" t="s">
        <v>252</v>
      </c>
      <c r="I150" s="137"/>
      <c r="J150" s="146">
        <f>BK150</f>
        <v>0</v>
      </c>
      <c r="L150" s="134"/>
      <c r="M150" s="139"/>
      <c r="N150" s="140"/>
      <c r="O150" s="140"/>
      <c r="P150" s="141">
        <f>SUM(P151:P158)</f>
        <v>0</v>
      </c>
      <c r="Q150" s="140"/>
      <c r="R150" s="141">
        <f>SUM(R151:R158)</f>
        <v>0</v>
      </c>
      <c r="S150" s="140"/>
      <c r="T150" s="142">
        <f>SUM(T151:T158)</f>
        <v>0</v>
      </c>
      <c r="AR150" s="135" t="s">
        <v>81</v>
      </c>
      <c r="AT150" s="143" t="s">
        <v>72</v>
      </c>
      <c r="AU150" s="143" t="s">
        <v>81</v>
      </c>
      <c r="AY150" s="135" t="s">
        <v>162</v>
      </c>
      <c r="BK150" s="144">
        <f>SUM(BK151:BK158)</f>
        <v>0</v>
      </c>
    </row>
    <row r="151" spans="1:65" s="2" customFormat="1" ht="33" customHeight="1">
      <c r="A151" s="29"/>
      <c r="B151" s="147"/>
      <c r="C151" s="148" t="s">
        <v>198</v>
      </c>
      <c r="D151" s="148" t="s">
        <v>164</v>
      </c>
      <c r="E151" s="149" t="s">
        <v>253</v>
      </c>
      <c r="F151" s="150" t="s">
        <v>254</v>
      </c>
      <c r="G151" s="151" t="s">
        <v>172</v>
      </c>
      <c r="H151" s="152">
        <v>16.84</v>
      </c>
      <c r="I151" s="153"/>
      <c r="J151" s="152">
        <f t="shared" ref="J151:J158" si="10">ROUND(I151*H151,3)</f>
        <v>0</v>
      </c>
      <c r="K151" s="154"/>
      <c r="L151" s="30"/>
      <c r="M151" s="155" t="s">
        <v>1</v>
      </c>
      <c r="N151" s="156" t="s">
        <v>39</v>
      </c>
      <c r="O151" s="58"/>
      <c r="P151" s="157">
        <f t="shared" ref="P151:P158" si="11">O151*H151</f>
        <v>0</v>
      </c>
      <c r="Q151" s="157">
        <v>0</v>
      </c>
      <c r="R151" s="157">
        <f t="shared" ref="R151:R158" si="12">Q151*H151</f>
        <v>0</v>
      </c>
      <c r="S151" s="157">
        <v>0</v>
      </c>
      <c r="T151" s="158">
        <f t="shared" ref="T151:T158" si="13"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168</v>
      </c>
      <c r="AT151" s="159" t="s">
        <v>164</v>
      </c>
      <c r="AU151" s="159" t="s">
        <v>169</v>
      </c>
      <c r="AY151" s="14" t="s">
        <v>162</v>
      </c>
      <c r="BE151" s="160">
        <f t="shared" ref="BE151:BE158" si="14">IF(N151="základná",J151,0)</f>
        <v>0</v>
      </c>
      <c r="BF151" s="160">
        <f t="shared" ref="BF151:BF158" si="15">IF(N151="znížená",J151,0)</f>
        <v>0</v>
      </c>
      <c r="BG151" s="160">
        <f t="shared" ref="BG151:BG158" si="16">IF(N151="zákl. prenesená",J151,0)</f>
        <v>0</v>
      </c>
      <c r="BH151" s="160">
        <f t="shared" ref="BH151:BH158" si="17">IF(N151="zníž. prenesená",J151,0)</f>
        <v>0</v>
      </c>
      <c r="BI151" s="160">
        <f t="shared" ref="BI151:BI158" si="18">IF(N151="nulová",J151,0)</f>
        <v>0</v>
      </c>
      <c r="BJ151" s="14" t="s">
        <v>169</v>
      </c>
      <c r="BK151" s="161">
        <f t="shared" ref="BK151:BK158" si="19">ROUND(I151*H151,3)</f>
        <v>0</v>
      </c>
      <c r="BL151" s="14" t="s">
        <v>168</v>
      </c>
      <c r="BM151" s="159" t="s">
        <v>232</v>
      </c>
    </row>
    <row r="152" spans="1:65" s="2" customFormat="1" ht="33" customHeight="1">
      <c r="A152" s="29"/>
      <c r="B152" s="147"/>
      <c r="C152" s="148" t="s">
        <v>233</v>
      </c>
      <c r="D152" s="148" t="s">
        <v>164</v>
      </c>
      <c r="E152" s="149" t="s">
        <v>384</v>
      </c>
      <c r="F152" s="150" t="s">
        <v>385</v>
      </c>
      <c r="G152" s="151" t="s">
        <v>172</v>
      </c>
      <c r="H152" s="152">
        <v>15.843</v>
      </c>
      <c r="I152" s="153"/>
      <c r="J152" s="152">
        <f t="shared" si="10"/>
        <v>0</v>
      </c>
      <c r="K152" s="154"/>
      <c r="L152" s="30"/>
      <c r="M152" s="155" t="s">
        <v>1</v>
      </c>
      <c r="N152" s="156" t="s">
        <v>39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169</v>
      </c>
      <c r="BK152" s="161">
        <f t="shared" si="19"/>
        <v>0</v>
      </c>
      <c r="BL152" s="14" t="s">
        <v>168</v>
      </c>
      <c r="BM152" s="159" t="s">
        <v>236</v>
      </c>
    </row>
    <row r="153" spans="1:65" s="2" customFormat="1" ht="24.2" customHeight="1">
      <c r="A153" s="29"/>
      <c r="B153" s="147"/>
      <c r="C153" s="148" t="s">
        <v>7</v>
      </c>
      <c r="D153" s="148" t="s">
        <v>164</v>
      </c>
      <c r="E153" s="149" t="s">
        <v>386</v>
      </c>
      <c r="F153" s="150" t="s">
        <v>387</v>
      </c>
      <c r="G153" s="151" t="s">
        <v>172</v>
      </c>
      <c r="H153" s="152">
        <v>36.603000000000002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39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169</v>
      </c>
      <c r="BK153" s="161">
        <f t="shared" si="19"/>
        <v>0</v>
      </c>
      <c r="BL153" s="14" t="s">
        <v>168</v>
      </c>
      <c r="BM153" s="159" t="s">
        <v>239</v>
      </c>
    </row>
    <row r="154" spans="1:65" s="2" customFormat="1" ht="21.75" customHeight="1">
      <c r="A154" s="29"/>
      <c r="B154" s="147"/>
      <c r="C154" s="148" t="s">
        <v>240</v>
      </c>
      <c r="D154" s="148" t="s">
        <v>164</v>
      </c>
      <c r="E154" s="149" t="s">
        <v>279</v>
      </c>
      <c r="F154" s="150" t="s">
        <v>280</v>
      </c>
      <c r="G154" s="151" t="s">
        <v>204</v>
      </c>
      <c r="H154" s="152">
        <v>12.401999999999999</v>
      </c>
      <c r="I154" s="153"/>
      <c r="J154" s="152">
        <f t="shared" si="10"/>
        <v>0</v>
      </c>
      <c r="K154" s="154"/>
      <c r="L154" s="30"/>
      <c r="M154" s="155" t="s">
        <v>1</v>
      </c>
      <c r="N154" s="156" t="s">
        <v>39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168</v>
      </c>
      <c r="AT154" s="159" t="s">
        <v>164</v>
      </c>
      <c r="AU154" s="159" t="s">
        <v>169</v>
      </c>
      <c r="AY154" s="14" t="s">
        <v>162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169</v>
      </c>
      <c r="BK154" s="161">
        <f t="shared" si="19"/>
        <v>0</v>
      </c>
      <c r="BL154" s="14" t="s">
        <v>168</v>
      </c>
      <c r="BM154" s="159" t="s">
        <v>243</v>
      </c>
    </row>
    <row r="155" spans="1:65" s="2" customFormat="1" ht="24.2" customHeight="1">
      <c r="A155" s="29"/>
      <c r="B155" s="147"/>
      <c r="C155" s="148" t="s">
        <v>205</v>
      </c>
      <c r="D155" s="148" t="s">
        <v>164</v>
      </c>
      <c r="E155" s="149" t="s">
        <v>282</v>
      </c>
      <c r="F155" s="150" t="s">
        <v>283</v>
      </c>
      <c r="G155" s="151" t="s">
        <v>204</v>
      </c>
      <c r="H155" s="152">
        <v>111.61799999999999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39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168</v>
      </c>
      <c r="AT155" s="159" t="s">
        <v>164</v>
      </c>
      <c r="AU155" s="159" t="s">
        <v>169</v>
      </c>
      <c r="AY155" s="14" t="s">
        <v>162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169</v>
      </c>
      <c r="BK155" s="161">
        <f t="shared" si="19"/>
        <v>0</v>
      </c>
      <c r="BL155" s="14" t="s">
        <v>168</v>
      </c>
      <c r="BM155" s="159" t="s">
        <v>247</v>
      </c>
    </row>
    <row r="156" spans="1:65" s="2" customFormat="1" ht="24.2" customHeight="1">
      <c r="A156" s="29"/>
      <c r="B156" s="147"/>
      <c r="C156" s="148" t="s">
        <v>248</v>
      </c>
      <c r="D156" s="148" t="s">
        <v>164</v>
      </c>
      <c r="E156" s="149" t="s">
        <v>286</v>
      </c>
      <c r="F156" s="150" t="s">
        <v>287</v>
      </c>
      <c r="G156" s="151" t="s">
        <v>204</v>
      </c>
      <c r="H156" s="152">
        <v>12.401999999999999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168</v>
      </c>
      <c r="AT156" s="159" t="s">
        <v>164</v>
      </c>
      <c r="AU156" s="159" t="s">
        <v>169</v>
      </c>
      <c r="AY156" s="14" t="s">
        <v>162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169</v>
      </c>
      <c r="BK156" s="161">
        <f t="shared" si="19"/>
        <v>0</v>
      </c>
      <c r="BL156" s="14" t="s">
        <v>168</v>
      </c>
      <c r="BM156" s="159" t="s">
        <v>251</v>
      </c>
    </row>
    <row r="157" spans="1:65" s="2" customFormat="1" ht="24.2" customHeight="1">
      <c r="A157" s="29"/>
      <c r="B157" s="147"/>
      <c r="C157" s="148" t="s">
        <v>209</v>
      </c>
      <c r="D157" s="148" t="s">
        <v>164</v>
      </c>
      <c r="E157" s="149" t="s">
        <v>289</v>
      </c>
      <c r="F157" s="150" t="s">
        <v>290</v>
      </c>
      <c r="G157" s="151" t="s">
        <v>204</v>
      </c>
      <c r="H157" s="152">
        <v>595.29600000000005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168</v>
      </c>
      <c r="AT157" s="159" t="s">
        <v>164</v>
      </c>
      <c r="AU157" s="159" t="s">
        <v>169</v>
      </c>
      <c r="AY157" s="14" t="s">
        <v>162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169</v>
      </c>
      <c r="BK157" s="161">
        <f t="shared" si="19"/>
        <v>0</v>
      </c>
      <c r="BL157" s="14" t="s">
        <v>168</v>
      </c>
      <c r="BM157" s="159" t="s">
        <v>255</v>
      </c>
    </row>
    <row r="158" spans="1:65" s="2" customFormat="1" ht="16.5" customHeight="1">
      <c r="A158" s="29"/>
      <c r="B158" s="147"/>
      <c r="C158" s="148" t="s">
        <v>256</v>
      </c>
      <c r="D158" s="148" t="s">
        <v>164</v>
      </c>
      <c r="E158" s="149" t="s">
        <v>293</v>
      </c>
      <c r="F158" s="150" t="s">
        <v>294</v>
      </c>
      <c r="G158" s="151" t="s">
        <v>204</v>
      </c>
      <c r="H158" s="152">
        <v>12.401999999999999</v>
      </c>
      <c r="I158" s="153"/>
      <c r="J158" s="152">
        <f t="shared" si="1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168</v>
      </c>
      <c r="AT158" s="159" t="s">
        <v>164</v>
      </c>
      <c r="AU158" s="159" t="s">
        <v>169</v>
      </c>
      <c r="AY158" s="14" t="s">
        <v>162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169</v>
      </c>
      <c r="BK158" s="161">
        <f t="shared" si="19"/>
        <v>0</v>
      </c>
      <c r="BL158" s="14" t="s">
        <v>168</v>
      </c>
      <c r="BM158" s="159" t="s">
        <v>259</v>
      </c>
    </row>
    <row r="159" spans="1:65" s="12" customFormat="1" ht="22.9" customHeight="1">
      <c r="B159" s="134"/>
      <c r="D159" s="135" t="s">
        <v>72</v>
      </c>
      <c r="E159" s="145" t="s">
        <v>296</v>
      </c>
      <c r="F159" s="145" t="s">
        <v>297</v>
      </c>
      <c r="I159" s="137"/>
      <c r="J159" s="146">
        <f>BK159</f>
        <v>0</v>
      </c>
      <c r="L159" s="134"/>
      <c r="M159" s="139"/>
      <c r="N159" s="140"/>
      <c r="O159" s="140"/>
      <c r="P159" s="141">
        <f>P160</f>
        <v>0</v>
      </c>
      <c r="Q159" s="140"/>
      <c r="R159" s="141">
        <f>R160</f>
        <v>0</v>
      </c>
      <c r="S159" s="140"/>
      <c r="T159" s="142">
        <f>T160</f>
        <v>0</v>
      </c>
      <c r="AR159" s="135" t="s">
        <v>81</v>
      </c>
      <c r="AT159" s="143" t="s">
        <v>72</v>
      </c>
      <c r="AU159" s="143" t="s">
        <v>81</v>
      </c>
      <c r="AY159" s="135" t="s">
        <v>162</v>
      </c>
      <c r="BK159" s="144">
        <f>BK160</f>
        <v>0</v>
      </c>
    </row>
    <row r="160" spans="1:65" s="2" customFormat="1" ht="16.5" customHeight="1">
      <c r="A160" s="29"/>
      <c r="B160" s="147"/>
      <c r="C160" s="148" t="s">
        <v>214</v>
      </c>
      <c r="D160" s="148" t="s">
        <v>164</v>
      </c>
      <c r="E160" s="149" t="s">
        <v>298</v>
      </c>
      <c r="F160" s="150" t="s">
        <v>299</v>
      </c>
      <c r="G160" s="151" t="s">
        <v>204</v>
      </c>
      <c r="H160" s="152">
        <v>30.902000000000001</v>
      </c>
      <c r="I160" s="153"/>
      <c r="J160" s="152">
        <f>ROUND(I160*H160,3)</f>
        <v>0</v>
      </c>
      <c r="K160" s="154"/>
      <c r="L160" s="30"/>
      <c r="M160" s="155" t="s">
        <v>1</v>
      </c>
      <c r="N160" s="156" t="s">
        <v>39</v>
      </c>
      <c r="O160" s="58"/>
      <c r="P160" s="157">
        <f>O160*H160</f>
        <v>0</v>
      </c>
      <c r="Q160" s="157">
        <v>0</v>
      </c>
      <c r="R160" s="157">
        <f>Q160*H160</f>
        <v>0</v>
      </c>
      <c r="S160" s="157">
        <v>0</v>
      </c>
      <c r="T160" s="158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168</v>
      </c>
      <c r="AT160" s="159" t="s">
        <v>164</v>
      </c>
      <c r="AU160" s="159" t="s">
        <v>169</v>
      </c>
      <c r="AY160" s="14" t="s">
        <v>162</v>
      </c>
      <c r="BE160" s="160">
        <f>IF(N160="základná",J160,0)</f>
        <v>0</v>
      </c>
      <c r="BF160" s="160">
        <f>IF(N160="znížená",J160,0)</f>
        <v>0</v>
      </c>
      <c r="BG160" s="160">
        <f>IF(N160="zákl. prenesená",J160,0)</f>
        <v>0</v>
      </c>
      <c r="BH160" s="160">
        <f>IF(N160="zníž. prenesená",J160,0)</f>
        <v>0</v>
      </c>
      <c r="BI160" s="160">
        <f>IF(N160="nulová",J160,0)</f>
        <v>0</v>
      </c>
      <c r="BJ160" s="14" t="s">
        <v>169</v>
      </c>
      <c r="BK160" s="161">
        <f>ROUND(I160*H160,3)</f>
        <v>0</v>
      </c>
      <c r="BL160" s="14" t="s">
        <v>168</v>
      </c>
      <c r="BM160" s="159" t="s">
        <v>262</v>
      </c>
    </row>
    <row r="161" spans="1:65" s="12" customFormat="1" ht="25.9" customHeight="1">
      <c r="B161" s="134"/>
      <c r="D161" s="135" t="s">
        <v>72</v>
      </c>
      <c r="E161" s="136" t="s">
        <v>301</v>
      </c>
      <c r="F161" s="136" t="s">
        <v>302</v>
      </c>
      <c r="I161" s="137"/>
      <c r="J161" s="138">
        <f>BK161</f>
        <v>0</v>
      </c>
      <c r="L161" s="134"/>
      <c r="M161" s="139"/>
      <c r="N161" s="140"/>
      <c r="O161" s="140"/>
      <c r="P161" s="141">
        <f>P162+P165+P170</f>
        <v>0</v>
      </c>
      <c r="Q161" s="140"/>
      <c r="R161" s="141">
        <f>R162+R165+R170</f>
        <v>0</v>
      </c>
      <c r="S161" s="140"/>
      <c r="T161" s="142">
        <f>T162+T165+T170</f>
        <v>0</v>
      </c>
      <c r="AR161" s="135" t="s">
        <v>169</v>
      </c>
      <c r="AT161" s="143" t="s">
        <v>72</v>
      </c>
      <c r="AU161" s="143" t="s">
        <v>73</v>
      </c>
      <c r="AY161" s="135" t="s">
        <v>162</v>
      </c>
      <c r="BK161" s="144">
        <f>BK162+BK165+BK170</f>
        <v>0</v>
      </c>
    </row>
    <row r="162" spans="1:65" s="12" customFormat="1" ht="22.9" customHeight="1">
      <c r="B162" s="134"/>
      <c r="D162" s="135" t="s">
        <v>72</v>
      </c>
      <c r="E162" s="145" t="s">
        <v>303</v>
      </c>
      <c r="F162" s="145" t="s">
        <v>304</v>
      </c>
      <c r="I162" s="137"/>
      <c r="J162" s="146">
        <f>BK162</f>
        <v>0</v>
      </c>
      <c r="L162" s="134"/>
      <c r="M162" s="139"/>
      <c r="N162" s="140"/>
      <c r="O162" s="140"/>
      <c r="P162" s="141">
        <f>SUM(P163:P164)</f>
        <v>0</v>
      </c>
      <c r="Q162" s="140"/>
      <c r="R162" s="141">
        <f>SUM(R163:R164)</f>
        <v>0</v>
      </c>
      <c r="S162" s="140"/>
      <c r="T162" s="142">
        <f>SUM(T163:T164)</f>
        <v>0</v>
      </c>
      <c r="AR162" s="135" t="s">
        <v>169</v>
      </c>
      <c r="AT162" s="143" t="s">
        <v>72</v>
      </c>
      <c r="AU162" s="143" t="s">
        <v>81</v>
      </c>
      <c r="AY162" s="135" t="s">
        <v>162</v>
      </c>
      <c r="BK162" s="144">
        <f>SUM(BK163:BK164)</f>
        <v>0</v>
      </c>
    </row>
    <row r="163" spans="1:65" s="2" customFormat="1" ht="16.5" customHeight="1">
      <c r="A163" s="29"/>
      <c r="B163" s="147"/>
      <c r="C163" s="148" t="s">
        <v>263</v>
      </c>
      <c r="D163" s="148" t="s">
        <v>164</v>
      </c>
      <c r="E163" s="149" t="s">
        <v>306</v>
      </c>
      <c r="F163" s="150" t="s">
        <v>388</v>
      </c>
      <c r="G163" s="151" t="s">
        <v>172</v>
      </c>
      <c r="H163" s="152">
        <v>0.7</v>
      </c>
      <c r="I163" s="153"/>
      <c r="J163" s="152">
        <f>ROUND(I163*H163,3)</f>
        <v>0</v>
      </c>
      <c r="K163" s="154"/>
      <c r="L163" s="30"/>
      <c r="M163" s="155" t="s">
        <v>1</v>
      </c>
      <c r="N163" s="156" t="s">
        <v>39</v>
      </c>
      <c r="O163" s="58"/>
      <c r="P163" s="157">
        <f>O163*H163</f>
        <v>0</v>
      </c>
      <c r="Q163" s="157">
        <v>0</v>
      </c>
      <c r="R163" s="157">
        <f>Q163*H163</f>
        <v>0</v>
      </c>
      <c r="S163" s="157">
        <v>0</v>
      </c>
      <c r="T163" s="158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194</v>
      </c>
      <c r="AT163" s="159" t="s">
        <v>164</v>
      </c>
      <c r="AU163" s="159" t="s">
        <v>169</v>
      </c>
      <c r="AY163" s="14" t="s">
        <v>162</v>
      </c>
      <c r="BE163" s="160">
        <f>IF(N163="základná",J163,0)</f>
        <v>0</v>
      </c>
      <c r="BF163" s="160">
        <f>IF(N163="znížená",J163,0)</f>
        <v>0</v>
      </c>
      <c r="BG163" s="160">
        <f>IF(N163="zákl. prenesená",J163,0)</f>
        <v>0</v>
      </c>
      <c r="BH163" s="160">
        <f>IF(N163="zníž. prenesená",J163,0)</f>
        <v>0</v>
      </c>
      <c r="BI163" s="160">
        <f>IF(N163="nulová",J163,0)</f>
        <v>0</v>
      </c>
      <c r="BJ163" s="14" t="s">
        <v>169</v>
      </c>
      <c r="BK163" s="161">
        <f>ROUND(I163*H163,3)</f>
        <v>0</v>
      </c>
      <c r="BL163" s="14" t="s">
        <v>194</v>
      </c>
      <c r="BM163" s="159" t="s">
        <v>266</v>
      </c>
    </row>
    <row r="164" spans="1:65" s="2" customFormat="1" ht="24.2" customHeight="1">
      <c r="A164" s="29"/>
      <c r="B164" s="147"/>
      <c r="C164" s="148" t="s">
        <v>217</v>
      </c>
      <c r="D164" s="148" t="s">
        <v>164</v>
      </c>
      <c r="E164" s="149" t="s">
        <v>309</v>
      </c>
      <c r="F164" s="150" t="s">
        <v>310</v>
      </c>
      <c r="G164" s="151" t="s">
        <v>311</v>
      </c>
      <c r="H164" s="153"/>
      <c r="I164" s="153"/>
      <c r="J164" s="152">
        <f>ROUND(I164*H164,3)</f>
        <v>0</v>
      </c>
      <c r="K164" s="154"/>
      <c r="L164" s="30"/>
      <c r="M164" s="155" t="s">
        <v>1</v>
      </c>
      <c r="N164" s="156" t="s">
        <v>39</v>
      </c>
      <c r="O164" s="58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194</v>
      </c>
      <c r="AT164" s="159" t="s">
        <v>164</v>
      </c>
      <c r="AU164" s="159" t="s">
        <v>169</v>
      </c>
      <c r="AY164" s="14" t="s">
        <v>162</v>
      </c>
      <c r="BE164" s="160">
        <f>IF(N164="základná",J164,0)</f>
        <v>0</v>
      </c>
      <c r="BF164" s="160">
        <f>IF(N164="znížená",J164,0)</f>
        <v>0</v>
      </c>
      <c r="BG164" s="160">
        <f>IF(N164="zákl. prenesená",J164,0)</f>
        <v>0</v>
      </c>
      <c r="BH164" s="160">
        <f>IF(N164="zníž. prenesená",J164,0)</f>
        <v>0</v>
      </c>
      <c r="BI164" s="160">
        <f>IF(N164="nulová",J164,0)</f>
        <v>0</v>
      </c>
      <c r="BJ164" s="14" t="s">
        <v>169</v>
      </c>
      <c r="BK164" s="161">
        <f>ROUND(I164*H164,3)</f>
        <v>0</v>
      </c>
      <c r="BL164" s="14" t="s">
        <v>194</v>
      </c>
      <c r="BM164" s="159" t="s">
        <v>269</v>
      </c>
    </row>
    <row r="165" spans="1:65" s="12" customFormat="1" ht="22.9" customHeight="1">
      <c r="B165" s="134"/>
      <c r="D165" s="135" t="s">
        <v>72</v>
      </c>
      <c r="E165" s="145" t="s">
        <v>331</v>
      </c>
      <c r="F165" s="145" t="s">
        <v>332</v>
      </c>
      <c r="I165" s="137"/>
      <c r="J165" s="146">
        <f>BK165</f>
        <v>0</v>
      </c>
      <c r="L165" s="134"/>
      <c r="M165" s="139"/>
      <c r="N165" s="140"/>
      <c r="O165" s="140"/>
      <c r="P165" s="141">
        <f>SUM(P166:P169)</f>
        <v>0</v>
      </c>
      <c r="Q165" s="140"/>
      <c r="R165" s="141">
        <f>SUM(R166:R169)</f>
        <v>0</v>
      </c>
      <c r="S165" s="140"/>
      <c r="T165" s="142">
        <f>SUM(T166:T169)</f>
        <v>0</v>
      </c>
      <c r="AR165" s="135" t="s">
        <v>169</v>
      </c>
      <c r="AT165" s="143" t="s">
        <v>72</v>
      </c>
      <c r="AU165" s="143" t="s">
        <v>81</v>
      </c>
      <c r="AY165" s="135" t="s">
        <v>162</v>
      </c>
      <c r="BK165" s="144">
        <f>SUM(BK166:BK169)</f>
        <v>0</v>
      </c>
    </row>
    <row r="166" spans="1:65" s="2" customFormat="1" ht="24.2" customHeight="1">
      <c r="A166" s="29"/>
      <c r="B166" s="147"/>
      <c r="C166" s="148" t="s">
        <v>270</v>
      </c>
      <c r="D166" s="148" t="s">
        <v>164</v>
      </c>
      <c r="E166" s="149" t="s">
        <v>333</v>
      </c>
      <c r="F166" s="150" t="s">
        <v>334</v>
      </c>
      <c r="G166" s="151" t="s">
        <v>172</v>
      </c>
      <c r="H166" s="152">
        <v>36.603000000000002</v>
      </c>
      <c r="I166" s="153"/>
      <c r="J166" s="152">
        <f>ROUND(I166*H166,3)</f>
        <v>0</v>
      </c>
      <c r="K166" s="154"/>
      <c r="L166" s="30"/>
      <c r="M166" s="155" t="s">
        <v>1</v>
      </c>
      <c r="N166" s="156" t="s">
        <v>39</v>
      </c>
      <c r="O166" s="58"/>
      <c r="P166" s="157">
        <f>O166*H166</f>
        <v>0</v>
      </c>
      <c r="Q166" s="157">
        <v>0</v>
      </c>
      <c r="R166" s="157">
        <f>Q166*H166</f>
        <v>0</v>
      </c>
      <c r="S166" s="157">
        <v>0</v>
      </c>
      <c r="T166" s="158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194</v>
      </c>
      <c r="AT166" s="159" t="s">
        <v>164</v>
      </c>
      <c r="AU166" s="159" t="s">
        <v>169</v>
      </c>
      <c r="AY166" s="14" t="s">
        <v>162</v>
      </c>
      <c r="BE166" s="160">
        <f>IF(N166="základná",J166,0)</f>
        <v>0</v>
      </c>
      <c r="BF166" s="160">
        <f>IF(N166="znížená",J166,0)</f>
        <v>0</v>
      </c>
      <c r="BG166" s="160">
        <f>IF(N166="zákl. prenesená",J166,0)</f>
        <v>0</v>
      </c>
      <c r="BH166" s="160">
        <f>IF(N166="zníž. prenesená",J166,0)</f>
        <v>0</v>
      </c>
      <c r="BI166" s="160">
        <f>IF(N166="nulová",J166,0)</f>
        <v>0</v>
      </c>
      <c r="BJ166" s="14" t="s">
        <v>169</v>
      </c>
      <c r="BK166" s="161">
        <f>ROUND(I166*H166,3)</f>
        <v>0</v>
      </c>
      <c r="BL166" s="14" t="s">
        <v>194</v>
      </c>
      <c r="BM166" s="159" t="s">
        <v>274</v>
      </c>
    </row>
    <row r="167" spans="1:65" s="2" customFormat="1" ht="16.5" customHeight="1">
      <c r="A167" s="29"/>
      <c r="B167" s="147"/>
      <c r="C167" s="162" t="s">
        <v>221</v>
      </c>
      <c r="D167" s="162" t="s">
        <v>211</v>
      </c>
      <c r="E167" s="163" t="s">
        <v>389</v>
      </c>
      <c r="F167" s="164" t="s">
        <v>390</v>
      </c>
      <c r="G167" s="165" t="s">
        <v>172</v>
      </c>
      <c r="H167" s="166">
        <v>36.603000000000002</v>
      </c>
      <c r="I167" s="167"/>
      <c r="J167" s="166">
        <f>ROUND(I167*H167,3)</f>
        <v>0</v>
      </c>
      <c r="K167" s="168"/>
      <c r="L167" s="169"/>
      <c r="M167" s="170" t="s">
        <v>1</v>
      </c>
      <c r="N167" s="171" t="s">
        <v>39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224</v>
      </c>
      <c r="AT167" s="159" t="s">
        <v>211</v>
      </c>
      <c r="AU167" s="159" t="s">
        <v>169</v>
      </c>
      <c r="AY167" s="14" t="s">
        <v>162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169</v>
      </c>
      <c r="BK167" s="161">
        <f>ROUND(I167*H167,3)</f>
        <v>0</v>
      </c>
      <c r="BL167" s="14" t="s">
        <v>194</v>
      </c>
      <c r="BM167" s="159" t="s">
        <v>277</v>
      </c>
    </row>
    <row r="168" spans="1:65" s="2" customFormat="1" ht="24.2" customHeight="1">
      <c r="A168" s="29"/>
      <c r="B168" s="147"/>
      <c r="C168" s="148" t="s">
        <v>278</v>
      </c>
      <c r="D168" s="148" t="s">
        <v>164</v>
      </c>
      <c r="E168" s="149" t="s">
        <v>338</v>
      </c>
      <c r="F168" s="150" t="s">
        <v>339</v>
      </c>
      <c r="G168" s="151" t="s">
        <v>340</v>
      </c>
      <c r="H168" s="152">
        <v>172.9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39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194</v>
      </c>
      <c r="AT168" s="159" t="s">
        <v>164</v>
      </c>
      <c r="AU168" s="159" t="s">
        <v>169</v>
      </c>
      <c r="AY168" s="14" t="s">
        <v>162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169</v>
      </c>
      <c r="BK168" s="161">
        <f>ROUND(I168*H168,3)</f>
        <v>0</v>
      </c>
      <c r="BL168" s="14" t="s">
        <v>194</v>
      </c>
      <c r="BM168" s="159" t="s">
        <v>281</v>
      </c>
    </row>
    <row r="169" spans="1:65" s="2" customFormat="1" ht="24.2" customHeight="1">
      <c r="A169" s="29"/>
      <c r="B169" s="147"/>
      <c r="C169" s="148" t="s">
        <v>224</v>
      </c>
      <c r="D169" s="148" t="s">
        <v>164</v>
      </c>
      <c r="E169" s="149" t="s">
        <v>342</v>
      </c>
      <c r="F169" s="150" t="s">
        <v>343</v>
      </c>
      <c r="G169" s="151" t="s">
        <v>311</v>
      </c>
      <c r="H169" s="153"/>
      <c r="I169" s="153"/>
      <c r="J169" s="152">
        <f>ROUND(I169*H169,3)</f>
        <v>0</v>
      </c>
      <c r="K169" s="154"/>
      <c r="L169" s="30"/>
      <c r="M169" s="155" t="s">
        <v>1</v>
      </c>
      <c r="N169" s="156" t="s">
        <v>39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194</v>
      </c>
      <c r="AT169" s="159" t="s">
        <v>164</v>
      </c>
      <c r="AU169" s="159" t="s">
        <v>169</v>
      </c>
      <c r="AY169" s="14" t="s">
        <v>162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169</v>
      </c>
      <c r="BK169" s="161">
        <f>ROUND(I169*H169,3)</f>
        <v>0</v>
      </c>
      <c r="BL169" s="14" t="s">
        <v>194</v>
      </c>
      <c r="BM169" s="159" t="s">
        <v>284</v>
      </c>
    </row>
    <row r="170" spans="1:65" s="12" customFormat="1" ht="22.9" customHeight="1">
      <c r="B170" s="134"/>
      <c r="D170" s="135" t="s">
        <v>72</v>
      </c>
      <c r="E170" s="145" t="s">
        <v>345</v>
      </c>
      <c r="F170" s="145" t="s">
        <v>346</v>
      </c>
      <c r="I170" s="137"/>
      <c r="J170" s="146">
        <f>BK170</f>
        <v>0</v>
      </c>
      <c r="L170" s="134"/>
      <c r="M170" s="139"/>
      <c r="N170" s="140"/>
      <c r="O170" s="140"/>
      <c r="P170" s="141">
        <f>SUM(P171:P172)</f>
        <v>0</v>
      </c>
      <c r="Q170" s="140"/>
      <c r="R170" s="141">
        <f>SUM(R171:R172)</f>
        <v>0</v>
      </c>
      <c r="S170" s="140"/>
      <c r="T170" s="142">
        <f>SUM(T171:T172)</f>
        <v>0</v>
      </c>
      <c r="AR170" s="135" t="s">
        <v>169</v>
      </c>
      <c r="AT170" s="143" t="s">
        <v>72</v>
      </c>
      <c r="AU170" s="143" t="s">
        <v>81</v>
      </c>
      <c r="AY170" s="135" t="s">
        <v>162</v>
      </c>
      <c r="BK170" s="144">
        <f>SUM(BK171:BK172)</f>
        <v>0</v>
      </c>
    </row>
    <row r="171" spans="1:65" s="2" customFormat="1" ht="24.2" customHeight="1">
      <c r="A171" s="29"/>
      <c r="B171" s="147"/>
      <c r="C171" s="148" t="s">
        <v>285</v>
      </c>
      <c r="D171" s="148" t="s">
        <v>164</v>
      </c>
      <c r="E171" s="149" t="s">
        <v>348</v>
      </c>
      <c r="F171" s="150" t="s">
        <v>349</v>
      </c>
      <c r="G171" s="151" t="s">
        <v>167</v>
      </c>
      <c r="H171" s="152">
        <v>9.6</v>
      </c>
      <c r="I171" s="153"/>
      <c r="J171" s="152">
        <f>ROUND(I171*H171,3)</f>
        <v>0</v>
      </c>
      <c r="K171" s="154"/>
      <c r="L171" s="30"/>
      <c r="M171" s="155" t="s">
        <v>1</v>
      </c>
      <c r="N171" s="156" t="s">
        <v>39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194</v>
      </c>
      <c r="AT171" s="159" t="s">
        <v>164</v>
      </c>
      <c r="AU171" s="159" t="s">
        <v>169</v>
      </c>
      <c r="AY171" s="14" t="s">
        <v>162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169</v>
      </c>
      <c r="BK171" s="161">
        <f>ROUND(I171*H171,3)</f>
        <v>0</v>
      </c>
      <c r="BL171" s="14" t="s">
        <v>194</v>
      </c>
      <c r="BM171" s="159" t="s">
        <v>288</v>
      </c>
    </row>
    <row r="172" spans="1:65" s="2" customFormat="1" ht="24.2" customHeight="1">
      <c r="A172" s="29"/>
      <c r="B172" s="147"/>
      <c r="C172" s="148" t="s">
        <v>228</v>
      </c>
      <c r="D172" s="148" t="s">
        <v>164</v>
      </c>
      <c r="E172" s="149" t="s">
        <v>351</v>
      </c>
      <c r="F172" s="150" t="s">
        <v>352</v>
      </c>
      <c r="G172" s="151" t="s">
        <v>167</v>
      </c>
      <c r="H172" s="152">
        <v>9.6</v>
      </c>
      <c r="I172" s="153"/>
      <c r="J172" s="152">
        <f>ROUND(I172*H172,3)</f>
        <v>0</v>
      </c>
      <c r="K172" s="154"/>
      <c r="L172" s="30"/>
      <c r="M172" s="172" t="s">
        <v>1</v>
      </c>
      <c r="N172" s="173" t="s">
        <v>39</v>
      </c>
      <c r="O172" s="174"/>
      <c r="P172" s="175">
        <f>O172*H172</f>
        <v>0</v>
      </c>
      <c r="Q172" s="175">
        <v>0</v>
      </c>
      <c r="R172" s="175">
        <f>Q172*H172</f>
        <v>0</v>
      </c>
      <c r="S172" s="175">
        <v>0</v>
      </c>
      <c r="T172" s="176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194</v>
      </c>
      <c r="AT172" s="159" t="s">
        <v>164</v>
      </c>
      <c r="AU172" s="159" t="s">
        <v>169</v>
      </c>
      <c r="AY172" s="14" t="s">
        <v>162</v>
      </c>
      <c r="BE172" s="160">
        <f>IF(N172="základná",J172,0)</f>
        <v>0</v>
      </c>
      <c r="BF172" s="160">
        <f>IF(N172="znížená",J172,0)</f>
        <v>0</v>
      </c>
      <c r="BG172" s="160">
        <f>IF(N172="zákl. prenesená",J172,0)</f>
        <v>0</v>
      </c>
      <c r="BH172" s="160">
        <f>IF(N172="zníž. prenesená",J172,0)</f>
        <v>0</v>
      </c>
      <c r="BI172" s="160">
        <f>IF(N172="nulová",J172,0)</f>
        <v>0</v>
      </c>
      <c r="BJ172" s="14" t="s">
        <v>169</v>
      </c>
      <c r="BK172" s="161">
        <f>ROUND(I172*H172,3)</f>
        <v>0</v>
      </c>
      <c r="BL172" s="14" t="s">
        <v>194</v>
      </c>
      <c r="BM172" s="159" t="s">
        <v>291</v>
      </c>
    </row>
    <row r="173" spans="1:65" s="2" customFormat="1" ht="6.95" customHeight="1">
      <c r="A173" s="29"/>
      <c r="B173" s="47"/>
      <c r="C173" s="48"/>
      <c r="D173" s="48"/>
      <c r="E173" s="48"/>
      <c r="F173" s="48"/>
      <c r="G173" s="48"/>
      <c r="H173" s="48"/>
      <c r="I173" s="48"/>
      <c r="J173" s="48"/>
      <c r="K173" s="48"/>
      <c r="L173" s="30"/>
      <c r="M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</sheetData>
  <autoFilter ref="C126:K172" xr:uid="{00000000-0009-0000-0000-000009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BM18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109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391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ROUND(J128,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ROUND((SUM(BE128:BE182)),  2)</f>
        <v>0</v>
      </c>
      <c r="G33" s="100"/>
      <c r="H33" s="100"/>
      <c r="I33" s="101">
        <v>0.2</v>
      </c>
      <c r="J33" s="99">
        <f>ROUND(((SUM(BE128:BE182))*I33),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ROUND((SUM(BF128:BF182)),  2)</f>
        <v>0</v>
      </c>
      <c r="G34" s="100"/>
      <c r="H34" s="100"/>
      <c r="I34" s="101">
        <v>0.2</v>
      </c>
      <c r="J34" s="99">
        <f>ROUND(((SUM(BF128:BF182))*I34),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ROUND((SUM(BG128:BG182)),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ROUND((SUM(BH128:BH182)),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ROUND((SUM(BI128:BI182)),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010 - Objekt C - Schodisko pod jaskyňou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J128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J129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J130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J141</f>
        <v>0</v>
      </c>
      <c r="L99" s="119"/>
    </row>
    <row r="100" spans="1:31" s="10" customFormat="1" ht="19.899999999999999" customHeight="1">
      <c r="B100" s="119"/>
      <c r="D100" s="120" t="s">
        <v>142</v>
      </c>
      <c r="E100" s="121"/>
      <c r="F100" s="121"/>
      <c r="G100" s="121"/>
      <c r="H100" s="121"/>
      <c r="I100" s="121"/>
      <c r="J100" s="122">
        <f>J146</f>
        <v>0</v>
      </c>
      <c r="L100" s="119"/>
    </row>
    <row r="101" spans="1:31" s="10" customFormat="1" ht="19.899999999999999" customHeight="1">
      <c r="B101" s="119"/>
      <c r="D101" s="120" t="s">
        <v>378</v>
      </c>
      <c r="E101" s="121"/>
      <c r="F101" s="121"/>
      <c r="G101" s="121"/>
      <c r="H101" s="121"/>
      <c r="I101" s="121"/>
      <c r="J101" s="122">
        <f>J148</f>
        <v>0</v>
      </c>
      <c r="L101" s="119"/>
    </row>
    <row r="102" spans="1:31" s="10" customFormat="1" ht="19.899999999999999" customHeight="1">
      <c r="B102" s="119"/>
      <c r="D102" s="120" t="s">
        <v>144</v>
      </c>
      <c r="E102" s="121"/>
      <c r="F102" s="121"/>
      <c r="G102" s="121"/>
      <c r="H102" s="121"/>
      <c r="I102" s="121"/>
      <c r="J102" s="122">
        <f>J150</f>
        <v>0</v>
      </c>
      <c r="L102" s="119"/>
    </row>
    <row r="103" spans="1:31" s="10" customFormat="1" ht="19.899999999999999" customHeight="1">
      <c r="B103" s="119"/>
      <c r="D103" s="120" t="s">
        <v>145</v>
      </c>
      <c r="E103" s="121"/>
      <c r="F103" s="121"/>
      <c r="G103" s="121"/>
      <c r="H103" s="121"/>
      <c r="I103" s="121"/>
      <c r="J103" s="122">
        <f>J160</f>
        <v>0</v>
      </c>
      <c r="L103" s="119"/>
    </row>
    <row r="104" spans="1:31" s="9" customFormat="1" ht="24.95" customHeight="1">
      <c r="B104" s="115"/>
      <c r="D104" s="116" t="s">
        <v>146</v>
      </c>
      <c r="E104" s="117"/>
      <c r="F104" s="117"/>
      <c r="G104" s="117"/>
      <c r="H104" s="117"/>
      <c r="I104" s="117"/>
      <c r="J104" s="118">
        <f>J162</f>
        <v>0</v>
      </c>
      <c r="L104" s="115"/>
    </row>
    <row r="105" spans="1:31" s="10" customFormat="1" ht="19.899999999999999" customHeight="1">
      <c r="B105" s="119"/>
      <c r="D105" s="120" t="s">
        <v>147</v>
      </c>
      <c r="E105" s="121"/>
      <c r="F105" s="121"/>
      <c r="G105" s="121"/>
      <c r="H105" s="121"/>
      <c r="I105" s="121"/>
      <c r="J105" s="122">
        <f>J163</f>
        <v>0</v>
      </c>
      <c r="L105" s="119"/>
    </row>
    <row r="106" spans="1:31" s="10" customFormat="1" ht="19.899999999999999" customHeight="1">
      <c r="B106" s="119"/>
      <c r="D106" s="120" t="s">
        <v>392</v>
      </c>
      <c r="E106" s="121"/>
      <c r="F106" s="121"/>
      <c r="G106" s="121"/>
      <c r="H106" s="121"/>
      <c r="I106" s="121"/>
      <c r="J106" s="122">
        <f>J166</f>
        <v>0</v>
      </c>
      <c r="L106" s="119"/>
    </row>
    <row r="107" spans="1:31" s="10" customFormat="1" ht="19.899999999999999" customHeight="1">
      <c r="B107" s="119"/>
      <c r="D107" s="120" t="s">
        <v>322</v>
      </c>
      <c r="E107" s="121"/>
      <c r="F107" s="121"/>
      <c r="G107" s="121"/>
      <c r="H107" s="121"/>
      <c r="I107" s="121"/>
      <c r="J107" s="122">
        <f>J172</f>
        <v>0</v>
      </c>
      <c r="L107" s="119"/>
    </row>
    <row r="108" spans="1:31" s="10" customFormat="1" ht="19.899999999999999" customHeight="1">
      <c r="B108" s="119"/>
      <c r="D108" s="120" t="s">
        <v>323</v>
      </c>
      <c r="E108" s="121"/>
      <c r="F108" s="121"/>
      <c r="G108" s="121"/>
      <c r="H108" s="121"/>
      <c r="I108" s="121"/>
      <c r="J108" s="122">
        <f>J179</f>
        <v>0</v>
      </c>
      <c r="L108" s="119"/>
    </row>
    <row r="109" spans="1:31" s="2" customFormat="1" ht="21.7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4" spans="1:63" s="2" customFormat="1" ht="6.95" customHeight="1">
      <c r="A114" s="29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24.95" customHeight="1">
      <c r="A115" s="29"/>
      <c r="B115" s="30"/>
      <c r="C115" s="18" t="s">
        <v>148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23" t="str">
        <f>E7</f>
        <v>REVITALIZÁCIA ÚZEMIA HRADNÉHO KOPCA V NITRE</v>
      </c>
      <c r="F118" s="224"/>
      <c r="G118" s="224"/>
      <c r="H118" s="224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2" customHeight="1">
      <c r="A119" s="29"/>
      <c r="B119" s="30"/>
      <c r="C119" s="24" t="s">
        <v>132</v>
      </c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6.5" customHeight="1">
      <c r="A120" s="29"/>
      <c r="B120" s="30"/>
      <c r="C120" s="29"/>
      <c r="D120" s="29"/>
      <c r="E120" s="185" t="str">
        <f>E9</f>
        <v>010 - Objekt C - Schodisko pod jaskyňou</v>
      </c>
      <c r="F120" s="225"/>
      <c r="G120" s="225"/>
      <c r="H120" s="225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2" customHeight="1">
      <c r="A122" s="29"/>
      <c r="B122" s="30"/>
      <c r="C122" s="24" t="s">
        <v>16</v>
      </c>
      <c r="D122" s="29"/>
      <c r="E122" s="29"/>
      <c r="F122" s="22" t="str">
        <f>F12</f>
        <v xml:space="preserve"> </v>
      </c>
      <c r="G122" s="29"/>
      <c r="H122" s="29"/>
      <c r="I122" s="24" t="s">
        <v>18</v>
      </c>
      <c r="J122" s="55" t="str">
        <f>IF(J12="","",J12)</f>
        <v>18. 10. 2021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20</v>
      </c>
      <c r="D124" s="29"/>
      <c r="E124" s="29"/>
      <c r="F124" s="22" t="str">
        <f>E15</f>
        <v>Mesto Nitra</v>
      </c>
      <c r="G124" s="29"/>
      <c r="H124" s="29"/>
      <c r="I124" s="24" t="s">
        <v>26</v>
      </c>
      <c r="J124" s="27" t="str">
        <f>E21</f>
        <v>Ing. arch. Martin Dulík AA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5.2" customHeight="1">
      <c r="A125" s="29"/>
      <c r="B125" s="30"/>
      <c r="C125" s="24" t="s">
        <v>24</v>
      </c>
      <c r="D125" s="29"/>
      <c r="E125" s="29"/>
      <c r="F125" s="22" t="str">
        <f>IF(E18="","",E18)</f>
        <v>Vyplň údaj</v>
      </c>
      <c r="G125" s="29"/>
      <c r="H125" s="29"/>
      <c r="I125" s="24" t="s">
        <v>30</v>
      </c>
      <c r="J125" s="27" t="str">
        <f>E24</f>
        <v>Ing. arch. Martin Dulík</v>
      </c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2" customFormat="1" ht="10.35" customHeight="1">
      <c r="A126" s="29"/>
      <c r="B126" s="30"/>
      <c r="C126" s="29"/>
      <c r="D126" s="29"/>
      <c r="E126" s="29"/>
      <c r="F126" s="29"/>
      <c r="G126" s="29"/>
      <c r="H126" s="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63" s="11" customFormat="1" ht="29.25" customHeight="1">
      <c r="A127" s="123"/>
      <c r="B127" s="124"/>
      <c r="C127" s="125" t="s">
        <v>149</v>
      </c>
      <c r="D127" s="126" t="s">
        <v>58</v>
      </c>
      <c r="E127" s="126" t="s">
        <v>54</v>
      </c>
      <c r="F127" s="126" t="s">
        <v>55</v>
      </c>
      <c r="G127" s="126" t="s">
        <v>150</v>
      </c>
      <c r="H127" s="126" t="s">
        <v>151</v>
      </c>
      <c r="I127" s="126" t="s">
        <v>152</v>
      </c>
      <c r="J127" s="127" t="s">
        <v>136</v>
      </c>
      <c r="K127" s="128" t="s">
        <v>153</v>
      </c>
      <c r="L127" s="129"/>
      <c r="M127" s="62" t="s">
        <v>1</v>
      </c>
      <c r="N127" s="63" t="s">
        <v>37</v>
      </c>
      <c r="O127" s="63" t="s">
        <v>154</v>
      </c>
      <c r="P127" s="63" t="s">
        <v>155</v>
      </c>
      <c r="Q127" s="63" t="s">
        <v>156</v>
      </c>
      <c r="R127" s="63" t="s">
        <v>157</v>
      </c>
      <c r="S127" s="63" t="s">
        <v>158</v>
      </c>
      <c r="T127" s="64" t="s">
        <v>159</v>
      </c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</row>
    <row r="128" spans="1:63" s="2" customFormat="1" ht="22.9" customHeight="1">
      <c r="A128" s="29"/>
      <c r="B128" s="30"/>
      <c r="C128" s="69" t="s">
        <v>137</v>
      </c>
      <c r="D128" s="29"/>
      <c r="E128" s="29"/>
      <c r="F128" s="29"/>
      <c r="G128" s="29"/>
      <c r="H128" s="29"/>
      <c r="I128" s="29"/>
      <c r="J128" s="130">
        <f>BK128</f>
        <v>0</v>
      </c>
      <c r="K128" s="29"/>
      <c r="L128" s="30"/>
      <c r="M128" s="65"/>
      <c r="N128" s="56"/>
      <c r="O128" s="66"/>
      <c r="P128" s="131">
        <f>P129+P162</f>
        <v>0</v>
      </c>
      <c r="Q128" s="66"/>
      <c r="R128" s="131">
        <f>R129+R162</f>
        <v>0</v>
      </c>
      <c r="S128" s="66"/>
      <c r="T128" s="132">
        <f>T129+T162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T128" s="14" t="s">
        <v>72</v>
      </c>
      <c r="AU128" s="14" t="s">
        <v>138</v>
      </c>
      <c r="BK128" s="133">
        <f>BK129+BK162</f>
        <v>0</v>
      </c>
    </row>
    <row r="129" spans="1:65" s="12" customFormat="1" ht="25.9" customHeight="1">
      <c r="B129" s="134"/>
      <c r="D129" s="135" t="s">
        <v>72</v>
      </c>
      <c r="E129" s="136" t="s">
        <v>160</v>
      </c>
      <c r="F129" s="136" t="s">
        <v>161</v>
      </c>
      <c r="I129" s="137"/>
      <c r="J129" s="138">
        <f>BK129</f>
        <v>0</v>
      </c>
      <c r="L129" s="134"/>
      <c r="M129" s="139"/>
      <c r="N129" s="140"/>
      <c r="O129" s="140"/>
      <c r="P129" s="141">
        <f>P130+P141+P146+P148+P150+P160</f>
        <v>0</v>
      </c>
      <c r="Q129" s="140"/>
      <c r="R129" s="141">
        <f>R130+R141+R146+R148+R150+R160</f>
        <v>0</v>
      </c>
      <c r="S129" s="140"/>
      <c r="T129" s="142">
        <f>T130+T141+T146+T148+T150+T160</f>
        <v>0</v>
      </c>
      <c r="AR129" s="135" t="s">
        <v>81</v>
      </c>
      <c r="AT129" s="143" t="s">
        <v>72</v>
      </c>
      <c r="AU129" s="143" t="s">
        <v>73</v>
      </c>
      <c r="AY129" s="135" t="s">
        <v>162</v>
      </c>
      <c r="BK129" s="144">
        <f>BK130+BK141+BK146+BK148+BK150+BK160</f>
        <v>0</v>
      </c>
    </row>
    <row r="130" spans="1:65" s="12" customFormat="1" ht="22.9" customHeight="1">
      <c r="B130" s="134"/>
      <c r="D130" s="135" t="s">
        <v>72</v>
      </c>
      <c r="E130" s="145" t="s">
        <v>81</v>
      </c>
      <c r="F130" s="145" t="s">
        <v>163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SUM(P131:P140)</f>
        <v>0</v>
      </c>
      <c r="Q130" s="140"/>
      <c r="R130" s="141">
        <f>SUM(R131:R140)</f>
        <v>0</v>
      </c>
      <c r="S130" s="140"/>
      <c r="T130" s="142">
        <f>SUM(T131:T140)</f>
        <v>0</v>
      </c>
      <c r="AR130" s="135" t="s">
        <v>81</v>
      </c>
      <c r="AT130" s="143" t="s">
        <v>72</v>
      </c>
      <c r="AU130" s="143" t="s">
        <v>81</v>
      </c>
      <c r="AY130" s="135" t="s">
        <v>162</v>
      </c>
      <c r="BK130" s="144">
        <f>SUM(BK131:BK140)</f>
        <v>0</v>
      </c>
    </row>
    <row r="131" spans="1:65" s="2" customFormat="1" ht="33" customHeight="1">
      <c r="A131" s="29"/>
      <c r="B131" s="147"/>
      <c r="C131" s="148" t="s">
        <v>81</v>
      </c>
      <c r="D131" s="148" t="s">
        <v>164</v>
      </c>
      <c r="E131" s="149" t="s">
        <v>356</v>
      </c>
      <c r="F131" s="150" t="s">
        <v>357</v>
      </c>
      <c r="G131" s="151" t="s">
        <v>167</v>
      </c>
      <c r="H131" s="152">
        <v>20.466999999999999</v>
      </c>
      <c r="I131" s="153"/>
      <c r="J131" s="152">
        <f t="shared" ref="J131:J140" si="0">ROUND(I131*H131,3)</f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ref="P131:P140" si="1">O131*H131</f>
        <v>0</v>
      </c>
      <c r="Q131" s="157">
        <v>0</v>
      </c>
      <c r="R131" s="157">
        <f t="shared" ref="R131:R140" si="2">Q131*H131</f>
        <v>0</v>
      </c>
      <c r="S131" s="157">
        <v>0</v>
      </c>
      <c r="T131" s="158">
        <f t="shared" ref="T131:T140" si="3"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ref="BE131:BE140" si="4">IF(N131="základná",J131,0)</f>
        <v>0</v>
      </c>
      <c r="BF131" s="160">
        <f t="shared" ref="BF131:BF140" si="5">IF(N131="znížená",J131,0)</f>
        <v>0</v>
      </c>
      <c r="BG131" s="160">
        <f t="shared" ref="BG131:BG140" si="6">IF(N131="zákl. prenesená",J131,0)</f>
        <v>0</v>
      </c>
      <c r="BH131" s="160">
        <f t="shared" ref="BH131:BH140" si="7">IF(N131="zníž. prenesená",J131,0)</f>
        <v>0</v>
      </c>
      <c r="BI131" s="160">
        <f t="shared" ref="BI131:BI140" si="8">IF(N131="nulová",J131,0)</f>
        <v>0</v>
      </c>
      <c r="BJ131" s="14" t="s">
        <v>169</v>
      </c>
      <c r="BK131" s="161">
        <f t="shared" ref="BK131:BK140" si="9">ROUND(I131*H131,3)</f>
        <v>0</v>
      </c>
      <c r="BL131" s="14" t="s">
        <v>168</v>
      </c>
      <c r="BM131" s="159" t="s">
        <v>169</v>
      </c>
    </row>
    <row r="132" spans="1:65" s="2" customFormat="1" ht="24.2" customHeight="1">
      <c r="A132" s="29"/>
      <c r="B132" s="147"/>
      <c r="C132" s="148" t="s">
        <v>169</v>
      </c>
      <c r="D132" s="148" t="s">
        <v>164</v>
      </c>
      <c r="E132" s="149" t="s">
        <v>178</v>
      </c>
      <c r="F132" s="150" t="s">
        <v>179</v>
      </c>
      <c r="G132" s="151" t="s">
        <v>176</v>
      </c>
      <c r="H132" s="152">
        <v>5.1980000000000004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168</v>
      </c>
    </row>
    <row r="133" spans="1:65" s="2" customFormat="1" ht="24.2" customHeight="1">
      <c r="A133" s="29"/>
      <c r="B133" s="147"/>
      <c r="C133" s="148" t="s">
        <v>173</v>
      </c>
      <c r="D133" s="148" t="s">
        <v>164</v>
      </c>
      <c r="E133" s="149" t="s">
        <v>182</v>
      </c>
      <c r="F133" s="150" t="s">
        <v>183</v>
      </c>
      <c r="G133" s="151" t="s">
        <v>176</v>
      </c>
      <c r="H133" s="152">
        <v>3.2050000000000001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177</v>
      </c>
    </row>
    <row r="134" spans="1:65" s="2" customFormat="1" ht="24.2" customHeight="1">
      <c r="A134" s="29"/>
      <c r="B134" s="147"/>
      <c r="C134" s="148" t="s">
        <v>168</v>
      </c>
      <c r="D134" s="148" t="s">
        <v>164</v>
      </c>
      <c r="E134" s="149" t="s">
        <v>185</v>
      </c>
      <c r="F134" s="150" t="s">
        <v>186</v>
      </c>
      <c r="G134" s="151" t="s">
        <v>176</v>
      </c>
      <c r="H134" s="152">
        <v>7.4859999999999998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180</v>
      </c>
    </row>
    <row r="135" spans="1:65" s="2" customFormat="1" ht="37.9" customHeight="1">
      <c r="A135" s="29"/>
      <c r="B135" s="147"/>
      <c r="C135" s="148" t="s">
        <v>181</v>
      </c>
      <c r="D135" s="148" t="s">
        <v>164</v>
      </c>
      <c r="E135" s="149" t="s">
        <v>189</v>
      </c>
      <c r="F135" s="150" t="s">
        <v>190</v>
      </c>
      <c r="G135" s="151" t="s">
        <v>176</v>
      </c>
      <c r="H135" s="152">
        <v>179.66399999999999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184</v>
      </c>
    </row>
    <row r="136" spans="1:65" s="2" customFormat="1" ht="33" customHeight="1">
      <c r="A136" s="29"/>
      <c r="B136" s="147"/>
      <c r="C136" s="148" t="s">
        <v>177</v>
      </c>
      <c r="D136" s="148" t="s">
        <v>164</v>
      </c>
      <c r="E136" s="149" t="s">
        <v>192</v>
      </c>
      <c r="F136" s="150" t="s">
        <v>193</v>
      </c>
      <c r="G136" s="151" t="s">
        <v>176</v>
      </c>
      <c r="H136" s="152">
        <v>7.4859999999999998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187</v>
      </c>
    </row>
    <row r="137" spans="1:65" s="2" customFormat="1" ht="37.9" customHeight="1">
      <c r="A137" s="29"/>
      <c r="B137" s="147"/>
      <c r="C137" s="148" t="s">
        <v>188</v>
      </c>
      <c r="D137" s="148" t="s">
        <v>164</v>
      </c>
      <c r="E137" s="149" t="s">
        <v>196</v>
      </c>
      <c r="F137" s="150" t="s">
        <v>197</v>
      </c>
      <c r="G137" s="151" t="s">
        <v>176</v>
      </c>
      <c r="H137" s="152">
        <v>52.402000000000001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191</v>
      </c>
    </row>
    <row r="138" spans="1:65" s="2" customFormat="1" ht="16.5" customHeight="1">
      <c r="A138" s="29"/>
      <c r="B138" s="147"/>
      <c r="C138" s="148" t="s">
        <v>180</v>
      </c>
      <c r="D138" s="148" t="s">
        <v>164</v>
      </c>
      <c r="E138" s="149" t="s">
        <v>199</v>
      </c>
      <c r="F138" s="150" t="s">
        <v>200</v>
      </c>
      <c r="G138" s="151" t="s">
        <v>176</v>
      </c>
      <c r="H138" s="152">
        <v>7.4859999999999998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194</v>
      </c>
    </row>
    <row r="139" spans="1:65" s="2" customFormat="1" ht="33" customHeight="1">
      <c r="A139" s="29"/>
      <c r="B139" s="147"/>
      <c r="C139" s="148" t="s">
        <v>195</v>
      </c>
      <c r="D139" s="148" t="s">
        <v>164</v>
      </c>
      <c r="E139" s="149" t="s">
        <v>393</v>
      </c>
      <c r="F139" s="150" t="s">
        <v>394</v>
      </c>
      <c r="G139" s="151" t="s">
        <v>176</v>
      </c>
      <c r="H139" s="152">
        <v>0.91700000000000004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39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169</v>
      </c>
      <c r="BK139" s="161">
        <f t="shared" si="9"/>
        <v>0</v>
      </c>
      <c r="BL139" s="14" t="s">
        <v>168</v>
      </c>
      <c r="BM139" s="159" t="s">
        <v>198</v>
      </c>
    </row>
    <row r="140" spans="1:65" s="2" customFormat="1" ht="24.2" customHeight="1">
      <c r="A140" s="29"/>
      <c r="B140" s="147"/>
      <c r="C140" s="148" t="s">
        <v>184</v>
      </c>
      <c r="D140" s="148" t="s">
        <v>164</v>
      </c>
      <c r="E140" s="149" t="s">
        <v>202</v>
      </c>
      <c r="F140" s="150" t="s">
        <v>203</v>
      </c>
      <c r="G140" s="151" t="s">
        <v>204</v>
      </c>
      <c r="H140" s="152">
        <v>11.228999999999999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39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169</v>
      </c>
      <c r="BK140" s="161">
        <f t="shared" si="9"/>
        <v>0</v>
      </c>
      <c r="BL140" s="14" t="s">
        <v>168</v>
      </c>
      <c r="BM140" s="159" t="s">
        <v>7</v>
      </c>
    </row>
    <row r="141" spans="1:65" s="12" customFormat="1" ht="22.9" customHeight="1">
      <c r="B141" s="134"/>
      <c r="D141" s="135" t="s">
        <v>72</v>
      </c>
      <c r="E141" s="145" t="s">
        <v>169</v>
      </c>
      <c r="F141" s="145" t="s">
        <v>206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SUM(P142:P145)</f>
        <v>0</v>
      </c>
      <c r="Q141" s="140"/>
      <c r="R141" s="141">
        <f>SUM(R142:R145)</f>
        <v>0</v>
      </c>
      <c r="S141" s="140"/>
      <c r="T141" s="142">
        <f>SUM(T142:T145)</f>
        <v>0</v>
      </c>
      <c r="AR141" s="135" t="s">
        <v>81</v>
      </c>
      <c r="AT141" s="143" t="s">
        <v>72</v>
      </c>
      <c r="AU141" s="143" t="s">
        <v>81</v>
      </c>
      <c r="AY141" s="135" t="s">
        <v>162</v>
      </c>
      <c r="BK141" s="144">
        <f>SUM(BK142:BK145)</f>
        <v>0</v>
      </c>
    </row>
    <row r="142" spans="1:65" s="2" customFormat="1" ht="33" customHeight="1">
      <c r="A142" s="29"/>
      <c r="B142" s="147"/>
      <c r="C142" s="148" t="s">
        <v>201</v>
      </c>
      <c r="D142" s="148" t="s">
        <v>164</v>
      </c>
      <c r="E142" s="149" t="s">
        <v>207</v>
      </c>
      <c r="F142" s="150" t="s">
        <v>208</v>
      </c>
      <c r="G142" s="151" t="s">
        <v>167</v>
      </c>
      <c r="H142" s="152">
        <v>5.6520000000000001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205</v>
      </c>
    </row>
    <row r="143" spans="1:65" s="2" customFormat="1" ht="16.5" customHeight="1">
      <c r="A143" s="29"/>
      <c r="B143" s="147"/>
      <c r="C143" s="162" t="s">
        <v>187</v>
      </c>
      <c r="D143" s="162" t="s">
        <v>211</v>
      </c>
      <c r="E143" s="163" t="s">
        <v>212</v>
      </c>
      <c r="F143" s="164" t="s">
        <v>213</v>
      </c>
      <c r="G143" s="165" t="s">
        <v>167</v>
      </c>
      <c r="H143" s="166">
        <v>5.7649999999999997</v>
      </c>
      <c r="I143" s="167"/>
      <c r="J143" s="166">
        <f>ROUND(I143*H143,3)</f>
        <v>0</v>
      </c>
      <c r="K143" s="168"/>
      <c r="L143" s="169"/>
      <c r="M143" s="170" t="s">
        <v>1</v>
      </c>
      <c r="N143" s="171" t="s">
        <v>39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180</v>
      </c>
      <c r="AT143" s="159" t="s">
        <v>211</v>
      </c>
      <c r="AU143" s="159" t="s">
        <v>169</v>
      </c>
      <c r="AY143" s="14" t="s">
        <v>162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169</v>
      </c>
      <c r="BK143" s="161">
        <f>ROUND(I143*H143,3)</f>
        <v>0</v>
      </c>
      <c r="BL143" s="14" t="s">
        <v>168</v>
      </c>
      <c r="BM143" s="159" t="s">
        <v>209</v>
      </c>
    </row>
    <row r="144" spans="1:65" s="2" customFormat="1" ht="24.2" customHeight="1">
      <c r="A144" s="29"/>
      <c r="B144" s="147"/>
      <c r="C144" s="148" t="s">
        <v>210</v>
      </c>
      <c r="D144" s="148" t="s">
        <v>164</v>
      </c>
      <c r="E144" s="149" t="s">
        <v>215</v>
      </c>
      <c r="F144" s="150" t="s">
        <v>216</v>
      </c>
      <c r="G144" s="151" t="s">
        <v>176</v>
      </c>
      <c r="H144" s="152">
        <v>0.65</v>
      </c>
      <c r="I144" s="153"/>
      <c r="J144" s="152">
        <f>ROUND(I144*H144,3)</f>
        <v>0</v>
      </c>
      <c r="K144" s="154"/>
      <c r="L144" s="30"/>
      <c r="M144" s="155" t="s">
        <v>1</v>
      </c>
      <c r="N144" s="156" t="s">
        <v>39</v>
      </c>
      <c r="O144" s="58"/>
      <c r="P144" s="157">
        <f>O144*H144</f>
        <v>0</v>
      </c>
      <c r="Q144" s="157">
        <v>0</v>
      </c>
      <c r="R144" s="157">
        <f>Q144*H144</f>
        <v>0</v>
      </c>
      <c r="S144" s="157">
        <v>0</v>
      </c>
      <c r="T144" s="158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>IF(N144="základná",J144,0)</f>
        <v>0</v>
      </c>
      <c r="BF144" s="160">
        <f>IF(N144="znížená",J144,0)</f>
        <v>0</v>
      </c>
      <c r="BG144" s="160">
        <f>IF(N144="zákl. prenesená",J144,0)</f>
        <v>0</v>
      </c>
      <c r="BH144" s="160">
        <f>IF(N144="zníž. prenesená",J144,0)</f>
        <v>0</v>
      </c>
      <c r="BI144" s="160">
        <f>IF(N144="nulová",J144,0)</f>
        <v>0</v>
      </c>
      <c r="BJ144" s="14" t="s">
        <v>169</v>
      </c>
      <c r="BK144" s="161">
        <f>ROUND(I144*H144,3)</f>
        <v>0</v>
      </c>
      <c r="BL144" s="14" t="s">
        <v>168</v>
      </c>
      <c r="BM144" s="159" t="s">
        <v>214</v>
      </c>
    </row>
    <row r="145" spans="1:65" s="2" customFormat="1" ht="24.2" customHeight="1">
      <c r="A145" s="29"/>
      <c r="B145" s="147"/>
      <c r="C145" s="148" t="s">
        <v>191</v>
      </c>
      <c r="D145" s="148" t="s">
        <v>164</v>
      </c>
      <c r="E145" s="149" t="s">
        <v>395</v>
      </c>
      <c r="F145" s="150" t="s">
        <v>396</v>
      </c>
      <c r="G145" s="151" t="s">
        <v>176</v>
      </c>
      <c r="H145" s="152">
        <v>2.851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39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169</v>
      </c>
      <c r="BK145" s="161">
        <f>ROUND(I145*H145,3)</f>
        <v>0</v>
      </c>
      <c r="BL145" s="14" t="s">
        <v>168</v>
      </c>
      <c r="BM145" s="159" t="s">
        <v>217</v>
      </c>
    </row>
    <row r="146" spans="1:65" s="12" customFormat="1" ht="22.9" customHeight="1">
      <c r="B146" s="134"/>
      <c r="D146" s="135" t="s">
        <v>72</v>
      </c>
      <c r="E146" s="145" t="s">
        <v>173</v>
      </c>
      <c r="F146" s="145" t="s">
        <v>229</v>
      </c>
      <c r="I146" s="137"/>
      <c r="J146" s="146">
        <f>BK146</f>
        <v>0</v>
      </c>
      <c r="L146" s="134"/>
      <c r="M146" s="139"/>
      <c r="N146" s="140"/>
      <c r="O146" s="140"/>
      <c r="P146" s="141">
        <f>P147</f>
        <v>0</v>
      </c>
      <c r="Q146" s="140"/>
      <c r="R146" s="141">
        <f>R147</f>
        <v>0</v>
      </c>
      <c r="S146" s="140"/>
      <c r="T146" s="142">
        <f>T147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BK147</f>
        <v>0</v>
      </c>
    </row>
    <row r="147" spans="1:65" s="2" customFormat="1" ht="16.5" customHeight="1">
      <c r="A147" s="29"/>
      <c r="B147" s="147"/>
      <c r="C147" s="148" t="s">
        <v>218</v>
      </c>
      <c r="D147" s="148" t="s">
        <v>164</v>
      </c>
      <c r="E147" s="149" t="s">
        <v>318</v>
      </c>
      <c r="F147" s="150" t="s">
        <v>319</v>
      </c>
      <c r="G147" s="151" t="s">
        <v>176</v>
      </c>
      <c r="H147" s="152">
        <v>3.22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221</v>
      </c>
    </row>
    <row r="148" spans="1:65" s="12" customFormat="1" ht="22.9" customHeight="1">
      <c r="B148" s="134"/>
      <c r="D148" s="135" t="s">
        <v>72</v>
      </c>
      <c r="E148" s="145" t="s">
        <v>168</v>
      </c>
      <c r="F148" s="145" t="s">
        <v>379</v>
      </c>
      <c r="I148" s="137"/>
      <c r="J148" s="146">
        <f>BK148</f>
        <v>0</v>
      </c>
      <c r="L148" s="134"/>
      <c r="M148" s="139"/>
      <c r="N148" s="140"/>
      <c r="O148" s="140"/>
      <c r="P148" s="141">
        <f>P149</f>
        <v>0</v>
      </c>
      <c r="Q148" s="140"/>
      <c r="R148" s="141">
        <f>R149</f>
        <v>0</v>
      </c>
      <c r="S148" s="140"/>
      <c r="T148" s="142">
        <f>T149</f>
        <v>0</v>
      </c>
      <c r="AR148" s="135" t="s">
        <v>81</v>
      </c>
      <c r="AT148" s="143" t="s">
        <v>72</v>
      </c>
      <c r="AU148" s="143" t="s">
        <v>81</v>
      </c>
      <c r="AY148" s="135" t="s">
        <v>162</v>
      </c>
      <c r="BK148" s="144">
        <f>BK149</f>
        <v>0</v>
      </c>
    </row>
    <row r="149" spans="1:65" s="2" customFormat="1" ht="16.5" customHeight="1">
      <c r="A149" s="29"/>
      <c r="B149" s="147"/>
      <c r="C149" s="148" t="s">
        <v>194</v>
      </c>
      <c r="D149" s="148" t="s">
        <v>164</v>
      </c>
      <c r="E149" s="149" t="s">
        <v>397</v>
      </c>
      <c r="F149" s="150" t="s">
        <v>398</v>
      </c>
      <c r="G149" s="151" t="s">
        <v>172</v>
      </c>
      <c r="H149" s="152">
        <v>7.968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168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168</v>
      </c>
      <c r="BM149" s="159" t="s">
        <v>224</v>
      </c>
    </row>
    <row r="150" spans="1:65" s="12" customFormat="1" ht="22.9" customHeight="1">
      <c r="B150" s="134"/>
      <c r="D150" s="135" t="s">
        <v>72</v>
      </c>
      <c r="E150" s="145" t="s">
        <v>195</v>
      </c>
      <c r="F150" s="145" t="s">
        <v>252</v>
      </c>
      <c r="I150" s="137"/>
      <c r="J150" s="146">
        <f>BK150</f>
        <v>0</v>
      </c>
      <c r="L150" s="134"/>
      <c r="M150" s="139"/>
      <c r="N150" s="140"/>
      <c r="O150" s="140"/>
      <c r="P150" s="141">
        <f>SUM(P151:P159)</f>
        <v>0</v>
      </c>
      <c r="Q150" s="140"/>
      <c r="R150" s="141">
        <f>SUM(R151:R159)</f>
        <v>0</v>
      </c>
      <c r="S150" s="140"/>
      <c r="T150" s="142">
        <f>SUM(T151:T159)</f>
        <v>0</v>
      </c>
      <c r="AR150" s="135" t="s">
        <v>81</v>
      </c>
      <c r="AT150" s="143" t="s">
        <v>72</v>
      </c>
      <c r="AU150" s="143" t="s">
        <v>81</v>
      </c>
      <c r="AY150" s="135" t="s">
        <v>162</v>
      </c>
      <c r="BK150" s="144">
        <f>SUM(BK151:BK159)</f>
        <v>0</v>
      </c>
    </row>
    <row r="151" spans="1:65" s="2" customFormat="1" ht="37.9" customHeight="1">
      <c r="A151" s="29"/>
      <c r="B151" s="147"/>
      <c r="C151" s="148" t="s">
        <v>225</v>
      </c>
      <c r="D151" s="148" t="s">
        <v>164</v>
      </c>
      <c r="E151" s="149" t="s">
        <v>275</v>
      </c>
      <c r="F151" s="150" t="s">
        <v>276</v>
      </c>
      <c r="G151" s="151" t="s">
        <v>176</v>
      </c>
      <c r="H151" s="152">
        <v>0.78</v>
      </c>
      <c r="I151" s="153"/>
      <c r="J151" s="152">
        <f t="shared" ref="J151:J159" si="10">ROUND(I151*H151,3)</f>
        <v>0</v>
      </c>
      <c r="K151" s="154"/>
      <c r="L151" s="30"/>
      <c r="M151" s="155" t="s">
        <v>1</v>
      </c>
      <c r="N151" s="156" t="s">
        <v>39</v>
      </c>
      <c r="O151" s="58"/>
      <c r="P151" s="157">
        <f t="shared" ref="P151:P159" si="11">O151*H151</f>
        <v>0</v>
      </c>
      <c r="Q151" s="157">
        <v>0</v>
      </c>
      <c r="R151" s="157">
        <f t="shared" ref="R151:R159" si="12">Q151*H151</f>
        <v>0</v>
      </c>
      <c r="S151" s="157">
        <v>0</v>
      </c>
      <c r="T151" s="158">
        <f t="shared" ref="T151:T159" si="13"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168</v>
      </c>
      <c r="AT151" s="159" t="s">
        <v>164</v>
      </c>
      <c r="AU151" s="159" t="s">
        <v>169</v>
      </c>
      <c r="AY151" s="14" t="s">
        <v>162</v>
      </c>
      <c r="BE151" s="160">
        <f t="shared" ref="BE151:BE159" si="14">IF(N151="základná",J151,0)</f>
        <v>0</v>
      </c>
      <c r="BF151" s="160">
        <f t="shared" ref="BF151:BF159" si="15">IF(N151="znížená",J151,0)</f>
        <v>0</v>
      </c>
      <c r="BG151" s="160">
        <f t="shared" ref="BG151:BG159" si="16">IF(N151="zákl. prenesená",J151,0)</f>
        <v>0</v>
      </c>
      <c r="BH151" s="160">
        <f t="shared" ref="BH151:BH159" si="17">IF(N151="zníž. prenesená",J151,0)</f>
        <v>0</v>
      </c>
      <c r="BI151" s="160">
        <f t="shared" ref="BI151:BI159" si="18">IF(N151="nulová",J151,0)</f>
        <v>0</v>
      </c>
      <c r="BJ151" s="14" t="s">
        <v>169</v>
      </c>
      <c r="BK151" s="161">
        <f t="shared" ref="BK151:BK159" si="19">ROUND(I151*H151,3)</f>
        <v>0</v>
      </c>
      <c r="BL151" s="14" t="s">
        <v>168</v>
      </c>
      <c r="BM151" s="159" t="s">
        <v>228</v>
      </c>
    </row>
    <row r="152" spans="1:65" s="2" customFormat="1" ht="33" customHeight="1">
      <c r="A152" s="29"/>
      <c r="B152" s="147"/>
      <c r="C152" s="148" t="s">
        <v>198</v>
      </c>
      <c r="D152" s="148" t="s">
        <v>164</v>
      </c>
      <c r="E152" s="149" t="s">
        <v>399</v>
      </c>
      <c r="F152" s="150" t="s">
        <v>400</v>
      </c>
      <c r="G152" s="151" t="s">
        <v>176</v>
      </c>
      <c r="H152" s="152">
        <v>4.07</v>
      </c>
      <c r="I152" s="153"/>
      <c r="J152" s="152">
        <f t="shared" si="10"/>
        <v>0</v>
      </c>
      <c r="K152" s="154"/>
      <c r="L152" s="30"/>
      <c r="M152" s="155" t="s">
        <v>1</v>
      </c>
      <c r="N152" s="156" t="s">
        <v>39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168</v>
      </c>
      <c r="AT152" s="159" t="s">
        <v>164</v>
      </c>
      <c r="AU152" s="159" t="s">
        <v>169</v>
      </c>
      <c r="AY152" s="14" t="s">
        <v>162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169</v>
      </c>
      <c r="BK152" s="161">
        <f t="shared" si="19"/>
        <v>0</v>
      </c>
      <c r="BL152" s="14" t="s">
        <v>168</v>
      </c>
      <c r="BM152" s="159" t="s">
        <v>232</v>
      </c>
    </row>
    <row r="153" spans="1:65" s="2" customFormat="1" ht="24.2" customHeight="1">
      <c r="A153" s="29"/>
      <c r="B153" s="147"/>
      <c r="C153" s="148" t="s">
        <v>233</v>
      </c>
      <c r="D153" s="148" t="s">
        <v>164</v>
      </c>
      <c r="E153" s="149" t="s">
        <v>401</v>
      </c>
      <c r="F153" s="150" t="s">
        <v>402</v>
      </c>
      <c r="G153" s="151" t="s">
        <v>172</v>
      </c>
      <c r="H153" s="152">
        <v>8.0079999999999991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39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168</v>
      </c>
      <c r="AT153" s="159" t="s">
        <v>164</v>
      </c>
      <c r="AU153" s="159" t="s">
        <v>169</v>
      </c>
      <c r="AY153" s="14" t="s">
        <v>162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169</v>
      </c>
      <c r="BK153" s="161">
        <f t="shared" si="19"/>
        <v>0</v>
      </c>
      <c r="BL153" s="14" t="s">
        <v>168</v>
      </c>
      <c r="BM153" s="159" t="s">
        <v>236</v>
      </c>
    </row>
    <row r="154" spans="1:65" s="2" customFormat="1" ht="16.5" customHeight="1">
      <c r="A154" s="29"/>
      <c r="B154" s="147"/>
      <c r="C154" s="148" t="s">
        <v>7</v>
      </c>
      <c r="D154" s="148" t="s">
        <v>164</v>
      </c>
      <c r="E154" s="149" t="s">
        <v>403</v>
      </c>
      <c r="F154" s="150" t="s">
        <v>404</v>
      </c>
      <c r="G154" s="151" t="s">
        <v>172</v>
      </c>
      <c r="H154" s="152">
        <v>30.248000000000001</v>
      </c>
      <c r="I154" s="153"/>
      <c r="J154" s="152">
        <f t="shared" si="10"/>
        <v>0</v>
      </c>
      <c r="K154" s="154"/>
      <c r="L154" s="30"/>
      <c r="M154" s="155" t="s">
        <v>1</v>
      </c>
      <c r="N154" s="156" t="s">
        <v>39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168</v>
      </c>
      <c r="AT154" s="159" t="s">
        <v>164</v>
      </c>
      <c r="AU154" s="159" t="s">
        <v>169</v>
      </c>
      <c r="AY154" s="14" t="s">
        <v>162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169</v>
      </c>
      <c r="BK154" s="161">
        <f t="shared" si="19"/>
        <v>0</v>
      </c>
      <c r="BL154" s="14" t="s">
        <v>168</v>
      </c>
      <c r="BM154" s="159" t="s">
        <v>239</v>
      </c>
    </row>
    <row r="155" spans="1:65" s="2" customFormat="1" ht="21.75" customHeight="1">
      <c r="A155" s="29"/>
      <c r="B155" s="147"/>
      <c r="C155" s="148" t="s">
        <v>240</v>
      </c>
      <c r="D155" s="148" t="s">
        <v>164</v>
      </c>
      <c r="E155" s="149" t="s">
        <v>279</v>
      </c>
      <c r="F155" s="150" t="s">
        <v>280</v>
      </c>
      <c r="G155" s="151" t="s">
        <v>204</v>
      </c>
      <c r="H155" s="152">
        <v>21.388999999999999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39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168</v>
      </c>
      <c r="AT155" s="159" t="s">
        <v>164</v>
      </c>
      <c r="AU155" s="159" t="s">
        <v>169</v>
      </c>
      <c r="AY155" s="14" t="s">
        <v>162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169</v>
      </c>
      <c r="BK155" s="161">
        <f t="shared" si="19"/>
        <v>0</v>
      </c>
      <c r="BL155" s="14" t="s">
        <v>168</v>
      </c>
      <c r="BM155" s="159" t="s">
        <v>243</v>
      </c>
    </row>
    <row r="156" spans="1:65" s="2" customFormat="1" ht="24.2" customHeight="1">
      <c r="A156" s="29"/>
      <c r="B156" s="147"/>
      <c r="C156" s="148" t="s">
        <v>205</v>
      </c>
      <c r="D156" s="148" t="s">
        <v>164</v>
      </c>
      <c r="E156" s="149" t="s">
        <v>282</v>
      </c>
      <c r="F156" s="150" t="s">
        <v>283</v>
      </c>
      <c r="G156" s="151" t="s">
        <v>204</v>
      </c>
      <c r="H156" s="152">
        <v>192.501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168</v>
      </c>
      <c r="AT156" s="159" t="s">
        <v>164</v>
      </c>
      <c r="AU156" s="159" t="s">
        <v>169</v>
      </c>
      <c r="AY156" s="14" t="s">
        <v>162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169</v>
      </c>
      <c r="BK156" s="161">
        <f t="shared" si="19"/>
        <v>0</v>
      </c>
      <c r="BL156" s="14" t="s">
        <v>168</v>
      </c>
      <c r="BM156" s="159" t="s">
        <v>247</v>
      </c>
    </row>
    <row r="157" spans="1:65" s="2" customFormat="1" ht="24.2" customHeight="1">
      <c r="A157" s="29"/>
      <c r="B157" s="147"/>
      <c r="C157" s="148" t="s">
        <v>248</v>
      </c>
      <c r="D157" s="148" t="s">
        <v>164</v>
      </c>
      <c r="E157" s="149" t="s">
        <v>286</v>
      </c>
      <c r="F157" s="150" t="s">
        <v>287</v>
      </c>
      <c r="G157" s="151" t="s">
        <v>204</v>
      </c>
      <c r="H157" s="152">
        <v>21.388999999999999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168</v>
      </c>
      <c r="AT157" s="159" t="s">
        <v>164</v>
      </c>
      <c r="AU157" s="159" t="s">
        <v>169</v>
      </c>
      <c r="AY157" s="14" t="s">
        <v>162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169</v>
      </c>
      <c r="BK157" s="161">
        <f t="shared" si="19"/>
        <v>0</v>
      </c>
      <c r="BL157" s="14" t="s">
        <v>168</v>
      </c>
      <c r="BM157" s="159" t="s">
        <v>251</v>
      </c>
    </row>
    <row r="158" spans="1:65" s="2" customFormat="1" ht="24.2" customHeight="1">
      <c r="A158" s="29"/>
      <c r="B158" s="147"/>
      <c r="C158" s="148" t="s">
        <v>209</v>
      </c>
      <c r="D158" s="148" t="s">
        <v>164</v>
      </c>
      <c r="E158" s="149" t="s">
        <v>289</v>
      </c>
      <c r="F158" s="150" t="s">
        <v>290</v>
      </c>
      <c r="G158" s="151" t="s">
        <v>204</v>
      </c>
      <c r="H158" s="152">
        <v>1026.672</v>
      </c>
      <c r="I158" s="153"/>
      <c r="J158" s="152">
        <f t="shared" si="1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168</v>
      </c>
      <c r="AT158" s="159" t="s">
        <v>164</v>
      </c>
      <c r="AU158" s="159" t="s">
        <v>169</v>
      </c>
      <c r="AY158" s="14" t="s">
        <v>162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169</v>
      </c>
      <c r="BK158" s="161">
        <f t="shared" si="19"/>
        <v>0</v>
      </c>
      <c r="BL158" s="14" t="s">
        <v>168</v>
      </c>
      <c r="BM158" s="159" t="s">
        <v>255</v>
      </c>
    </row>
    <row r="159" spans="1:65" s="2" customFormat="1" ht="16.5" customHeight="1">
      <c r="A159" s="29"/>
      <c r="B159" s="147"/>
      <c r="C159" s="148" t="s">
        <v>256</v>
      </c>
      <c r="D159" s="148" t="s">
        <v>164</v>
      </c>
      <c r="E159" s="149" t="s">
        <v>293</v>
      </c>
      <c r="F159" s="150" t="s">
        <v>294</v>
      </c>
      <c r="G159" s="151" t="s">
        <v>204</v>
      </c>
      <c r="H159" s="152">
        <v>21.388999999999999</v>
      </c>
      <c r="I159" s="153"/>
      <c r="J159" s="152">
        <f t="shared" si="10"/>
        <v>0</v>
      </c>
      <c r="K159" s="154"/>
      <c r="L159" s="30"/>
      <c r="M159" s="155" t="s">
        <v>1</v>
      </c>
      <c r="N159" s="156" t="s">
        <v>39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168</v>
      </c>
      <c r="AT159" s="159" t="s">
        <v>164</v>
      </c>
      <c r="AU159" s="159" t="s">
        <v>169</v>
      </c>
      <c r="AY159" s="14" t="s">
        <v>162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169</v>
      </c>
      <c r="BK159" s="161">
        <f t="shared" si="19"/>
        <v>0</v>
      </c>
      <c r="BL159" s="14" t="s">
        <v>168</v>
      </c>
      <c r="BM159" s="159" t="s">
        <v>259</v>
      </c>
    </row>
    <row r="160" spans="1:65" s="12" customFormat="1" ht="22.9" customHeight="1">
      <c r="B160" s="134"/>
      <c r="D160" s="135" t="s">
        <v>72</v>
      </c>
      <c r="E160" s="145" t="s">
        <v>296</v>
      </c>
      <c r="F160" s="145" t="s">
        <v>297</v>
      </c>
      <c r="I160" s="137"/>
      <c r="J160" s="146">
        <f>BK160</f>
        <v>0</v>
      </c>
      <c r="L160" s="134"/>
      <c r="M160" s="139"/>
      <c r="N160" s="140"/>
      <c r="O160" s="140"/>
      <c r="P160" s="141">
        <f>P161</f>
        <v>0</v>
      </c>
      <c r="Q160" s="140"/>
      <c r="R160" s="141">
        <f>R161</f>
        <v>0</v>
      </c>
      <c r="S160" s="140"/>
      <c r="T160" s="142">
        <f>T161</f>
        <v>0</v>
      </c>
      <c r="AR160" s="135" t="s">
        <v>81</v>
      </c>
      <c r="AT160" s="143" t="s">
        <v>72</v>
      </c>
      <c r="AU160" s="143" t="s">
        <v>81</v>
      </c>
      <c r="AY160" s="135" t="s">
        <v>162</v>
      </c>
      <c r="BK160" s="144">
        <f>BK161</f>
        <v>0</v>
      </c>
    </row>
    <row r="161" spans="1:65" s="2" customFormat="1" ht="16.5" customHeight="1">
      <c r="A161" s="29"/>
      <c r="B161" s="147"/>
      <c r="C161" s="148" t="s">
        <v>214</v>
      </c>
      <c r="D161" s="148" t="s">
        <v>164</v>
      </c>
      <c r="E161" s="149" t="s">
        <v>298</v>
      </c>
      <c r="F161" s="150" t="s">
        <v>299</v>
      </c>
      <c r="G161" s="151" t="s">
        <v>204</v>
      </c>
      <c r="H161" s="152">
        <v>18.452999999999999</v>
      </c>
      <c r="I161" s="153"/>
      <c r="J161" s="152">
        <f>ROUND(I161*H161,3)</f>
        <v>0</v>
      </c>
      <c r="K161" s="154"/>
      <c r="L161" s="30"/>
      <c r="M161" s="155" t="s">
        <v>1</v>
      </c>
      <c r="N161" s="156" t="s">
        <v>39</v>
      </c>
      <c r="O161" s="58"/>
      <c r="P161" s="157">
        <f>O161*H161</f>
        <v>0</v>
      </c>
      <c r="Q161" s="157">
        <v>0</v>
      </c>
      <c r="R161" s="157">
        <f>Q161*H161</f>
        <v>0</v>
      </c>
      <c r="S161" s="157">
        <v>0</v>
      </c>
      <c r="T161" s="158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168</v>
      </c>
      <c r="AT161" s="159" t="s">
        <v>164</v>
      </c>
      <c r="AU161" s="159" t="s">
        <v>169</v>
      </c>
      <c r="AY161" s="14" t="s">
        <v>162</v>
      </c>
      <c r="BE161" s="160">
        <f>IF(N161="základná",J161,0)</f>
        <v>0</v>
      </c>
      <c r="BF161" s="160">
        <f>IF(N161="znížená",J161,0)</f>
        <v>0</v>
      </c>
      <c r="BG161" s="160">
        <f>IF(N161="zákl. prenesená",J161,0)</f>
        <v>0</v>
      </c>
      <c r="BH161" s="160">
        <f>IF(N161="zníž. prenesená",J161,0)</f>
        <v>0</v>
      </c>
      <c r="BI161" s="160">
        <f>IF(N161="nulová",J161,0)</f>
        <v>0</v>
      </c>
      <c r="BJ161" s="14" t="s">
        <v>169</v>
      </c>
      <c r="BK161" s="161">
        <f>ROUND(I161*H161,3)</f>
        <v>0</v>
      </c>
      <c r="BL161" s="14" t="s">
        <v>168</v>
      </c>
      <c r="BM161" s="159" t="s">
        <v>262</v>
      </c>
    </row>
    <row r="162" spans="1:65" s="12" customFormat="1" ht="25.9" customHeight="1">
      <c r="B162" s="134"/>
      <c r="D162" s="135" t="s">
        <v>72</v>
      </c>
      <c r="E162" s="136" t="s">
        <v>301</v>
      </c>
      <c r="F162" s="136" t="s">
        <v>302</v>
      </c>
      <c r="I162" s="137"/>
      <c r="J162" s="138">
        <f>BK162</f>
        <v>0</v>
      </c>
      <c r="L162" s="134"/>
      <c r="M162" s="139"/>
      <c r="N162" s="140"/>
      <c r="O162" s="140"/>
      <c r="P162" s="141">
        <f>P163+P166+P172+P179</f>
        <v>0</v>
      </c>
      <c r="Q162" s="140"/>
      <c r="R162" s="141">
        <f>R163+R166+R172+R179</f>
        <v>0</v>
      </c>
      <c r="S162" s="140"/>
      <c r="T162" s="142">
        <f>T163+T166+T172+T179</f>
        <v>0</v>
      </c>
      <c r="AR162" s="135" t="s">
        <v>169</v>
      </c>
      <c r="AT162" s="143" t="s">
        <v>72</v>
      </c>
      <c r="AU162" s="143" t="s">
        <v>73</v>
      </c>
      <c r="AY162" s="135" t="s">
        <v>162</v>
      </c>
      <c r="BK162" s="144">
        <f>BK163+BK166+BK172+BK179</f>
        <v>0</v>
      </c>
    </row>
    <row r="163" spans="1:65" s="12" customFormat="1" ht="22.9" customHeight="1">
      <c r="B163" s="134"/>
      <c r="D163" s="135" t="s">
        <v>72</v>
      </c>
      <c r="E163" s="145" t="s">
        <v>303</v>
      </c>
      <c r="F163" s="145" t="s">
        <v>304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SUM(P164:P165)</f>
        <v>0</v>
      </c>
      <c r="Q163" s="140"/>
      <c r="R163" s="141">
        <f>SUM(R164:R165)</f>
        <v>0</v>
      </c>
      <c r="S163" s="140"/>
      <c r="T163" s="142">
        <f>SUM(T164:T165)</f>
        <v>0</v>
      </c>
      <c r="AR163" s="135" t="s">
        <v>169</v>
      </c>
      <c r="AT163" s="143" t="s">
        <v>72</v>
      </c>
      <c r="AU163" s="143" t="s">
        <v>81</v>
      </c>
      <c r="AY163" s="135" t="s">
        <v>162</v>
      </c>
      <c r="BK163" s="144">
        <f>SUM(BK164:BK165)</f>
        <v>0</v>
      </c>
    </row>
    <row r="164" spans="1:65" s="2" customFormat="1" ht="16.5" customHeight="1">
      <c r="A164" s="29"/>
      <c r="B164" s="147"/>
      <c r="C164" s="148" t="s">
        <v>263</v>
      </c>
      <c r="D164" s="148" t="s">
        <v>164</v>
      </c>
      <c r="E164" s="149" t="s">
        <v>306</v>
      </c>
      <c r="F164" s="150" t="s">
        <v>307</v>
      </c>
      <c r="G164" s="151" t="s">
        <v>172</v>
      </c>
      <c r="H164" s="152">
        <v>0.7</v>
      </c>
      <c r="I164" s="153"/>
      <c r="J164" s="152">
        <f>ROUND(I164*H164,3)</f>
        <v>0</v>
      </c>
      <c r="K164" s="154"/>
      <c r="L164" s="30"/>
      <c r="M164" s="155" t="s">
        <v>1</v>
      </c>
      <c r="N164" s="156" t="s">
        <v>39</v>
      </c>
      <c r="O164" s="58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194</v>
      </c>
      <c r="AT164" s="159" t="s">
        <v>164</v>
      </c>
      <c r="AU164" s="159" t="s">
        <v>169</v>
      </c>
      <c r="AY164" s="14" t="s">
        <v>162</v>
      </c>
      <c r="BE164" s="160">
        <f>IF(N164="základná",J164,0)</f>
        <v>0</v>
      </c>
      <c r="BF164" s="160">
        <f>IF(N164="znížená",J164,0)</f>
        <v>0</v>
      </c>
      <c r="BG164" s="160">
        <f>IF(N164="zákl. prenesená",J164,0)</f>
        <v>0</v>
      </c>
      <c r="BH164" s="160">
        <f>IF(N164="zníž. prenesená",J164,0)</f>
        <v>0</v>
      </c>
      <c r="BI164" s="160">
        <f>IF(N164="nulová",J164,0)</f>
        <v>0</v>
      </c>
      <c r="BJ164" s="14" t="s">
        <v>169</v>
      </c>
      <c r="BK164" s="161">
        <f>ROUND(I164*H164,3)</f>
        <v>0</v>
      </c>
      <c r="BL164" s="14" t="s">
        <v>194</v>
      </c>
      <c r="BM164" s="159" t="s">
        <v>266</v>
      </c>
    </row>
    <row r="165" spans="1:65" s="2" customFormat="1" ht="24.2" customHeight="1">
      <c r="A165" s="29"/>
      <c r="B165" s="147"/>
      <c r="C165" s="148" t="s">
        <v>217</v>
      </c>
      <c r="D165" s="148" t="s">
        <v>164</v>
      </c>
      <c r="E165" s="149" t="s">
        <v>309</v>
      </c>
      <c r="F165" s="150" t="s">
        <v>310</v>
      </c>
      <c r="G165" s="151" t="s">
        <v>311</v>
      </c>
      <c r="H165" s="153"/>
      <c r="I165" s="153"/>
      <c r="J165" s="152">
        <f>ROUND(I165*H165,3)</f>
        <v>0</v>
      </c>
      <c r="K165" s="154"/>
      <c r="L165" s="30"/>
      <c r="M165" s="155" t="s">
        <v>1</v>
      </c>
      <c r="N165" s="156" t="s">
        <v>39</v>
      </c>
      <c r="O165" s="58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194</v>
      </c>
      <c r="AT165" s="159" t="s">
        <v>164</v>
      </c>
      <c r="AU165" s="159" t="s">
        <v>169</v>
      </c>
      <c r="AY165" s="14" t="s">
        <v>162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169</v>
      </c>
      <c r="BK165" s="161">
        <f>ROUND(I165*H165,3)</f>
        <v>0</v>
      </c>
      <c r="BL165" s="14" t="s">
        <v>194</v>
      </c>
      <c r="BM165" s="159" t="s">
        <v>269</v>
      </c>
    </row>
    <row r="166" spans="1:65" s="12" customFormat="1" ht="22.9" customHeight="1">
      <c r="B166" s="134"/>
      <c r="D166" s="135" t="s">
        <v>72</v>
      </c>
      <c r="E166" s="145" t="s">
        <v>405</v>
      </c>
      <c r="F166" s="145" t="s">
        <v>406</v>
      </c>
      <c r="I166" s="137"/>
      <c r="J166" s="146">
        <f>BK166</f>
        <v>0</v>
      </c>
      <c r="L166" s="134"/>
      <c r="M166" s="139"/>
      <c r="N166" s="140"/>
      <c r="O166" s="140"/>
      <c r="P166" s="141">
        <f>SUM(P167:P171)</f>
        <v>0</v>
      </c>
      <c r="Q166" s="140"/>
      <c r="R166" s="141">
        <f>SUM(R167:R171)</f>
        <v>0</v>
      </c>
      <c r="S166" s="140"/>
      <c r="T166" s="142">
        <f>SUM(T167:T171)</f>
        <v>0</v>
      </c>
      <c r="AR166" s="135" t="s">
        <v>169</v>
      </c>
      <c r="AT166" s="143" t="s">
        <v>72</v>
      </c>
      <c r="AU166" s="143" t="s">
        <v>81</v>
      </c>
      <c r="AY166" s="135" t="s">
        <v>162</v>
      </c>
      <c r="BK166" s="144">
        <f>SUM(BK167:BK171)</f>
        <v>0</v>
      </c>
    </row>
    <row r="167" spans="1:65" s="2" customFormat="1" ht="16.5" customHeight="1">
      <c r="A167" s="29"/>
      <c r="B167" s="147"/>
      <c r="C167" s="148" t="s">
        <v>270</v>
      </c>
      <c r="D167" s="148" t="s">
        <v>164</v>
      </c>
      <c r="E167" s="149" t="s">
        <v>407</v>
      </c>
      <c r="F167" s="150" t="s">
        <v>408</v>
      </c>
      <c r="G167" s="151" t="s">
        <v>172</v>
      </c>
      <c r="H167" s="152">
        <v>10.115</v>
      </c>
      <c r="I167" s="153"/>
      <c r="J167" s="152">
        <f>ROUND(I167*H167,3)</f>
        <v>0</v>
      </c>
      <c r="K167" s="154"/>
      <c r="L167" s="30"/>
      <c r="M167" s="155" t="s">
        <v>1</v>
      </c>
      <c r="N167" s="156" t="s">
        <v>39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194</v>
      </c>
      <c r="AT167" s="159" t="s">
        <v>164</v>
      </c>
      <c r="AU167" s="159" t="s">
        <v>169</v>
      </c>
      <c r="AY167" s="14" t="s">
        <v>162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169</v>
      </c>
      <c r="BK167" s="161">
        <f>ROUND(I167*H167,3)</f>
        <v>0</v>
      </c>
      <c r="BL167" s="14" t="s">
        <v>194</v>
      </c>
      <c r="BM167" s="159" t="s">
        <v>274</v>
      </c>
    </row>
    <row r="168" spans="1:65" s="2" customFormat="1" ht="16.5" customHeight="1">
      <c r="A168" s="29"/>
      <c r="B168" s="147"/>
      <c r="C168" s="148" t="s">
        <v>221</v>
      </c>
      <c r="D168" s="148" t="s">
        <v>164</v>
      </c>
      <c r="E168" s="149" t="s">
        <v>409</v>
      </c>
      <c r="F168" s="150" t="s">
        <v>410</v>
      </c>
      <c r="G168" s="151" t="s">
        <v>167</v>
      </c>
      <c r="H168" s="152">
        <v>7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39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194</v>
      </c>
      <c r="AT168" s="159" t="s">
        <v>164</v>
      </c>
      <c r="AU168" s="159" t="s">
        <v>169</v>
      </c>
      <c r="AY168" s="14" t="s">
        <v>162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169</v>
      </c>
      <c r="BK168" s="161">
        <f>ROUND(I168*H168,3)</f>
        <v>0</v>
      </c>
      <c r="BL168" s="14" t="s">
        <v>194</v>
      </c>
      <c r="BM168" s="159" t="s">
        <v>277</v>
      </c>
    </row>
    <row r="169" spans="1:65" s="2" customFormat="1" ht="24.2" customHeight="1">
      <c r="A169" s="29"/>
      <c r="B169" s="147"/>
      <c r="C169" s="162" t="s">
        <v>278</v>
      </c>
      <c r="D169" s="162" t="s">
        <v>211</v>
      </c>
      <c r="E169" s="163" t="s">
        <v>411</v>
      </c>
      <c r="F169" s="164" t="s">
        <v>412</v>
      </c>
      <c r="G169" s="165" t="s">
        <v>167</v>
      </c>
      <c r="H169" s="166">
        <v>7.56</v>
      </c>
      <c r="I169" s="167"/>
      <c r="J169" s="166">
        <f>ROUND(I169*H169,3)</f>
        <v>0</v>
      </c>
      <c r="K169" s="168"/>
      <c r="L169" s="169"/>
      <c r="M169" s="170" t="s">
        <v>1</v>
      </c>
      <c r="N169" s="171" t="s">
        <v>39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224</v>
      </c>
      <c r="AT169" s="159" t="s">
        <v>211</v>
      </c>
      <c r="AU169" s="159" t="s">
        <v>169</v>
      </c>
      <c r="AY169" s="14" t="s">
        <v>162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169</v>
      </c>
      <c r="BK169" s="161">
        <f>ROUND(I169*H169,3)</f>
        <v>0</v>
      </c>
      <c r="BL169" s="14" t="s">
        <v>194</v>
      </c>
      <c r="BM169" s="159" t="s">
        <v>281</v>
      </c>
    </row>
    <row r="170" spans="1:65" s="2" customFormat="1" ht="24.2" customHeight="1">
      <c r="A170" s="29"/>
      <c r="B170" s="147"/>
      <c r="C170" s="148" t="s">
        <v>224</v>
      </c>
      <c r="D170" s="148" t="s">
        <v>164</v>
      </c>
      <c r="E170" s="149" t="s">
        <v>413</v>
      </c>
      <c r="F170" s="150" t="s">
        <v>414</v>
      </c>
      <c r="G170" s="151" t="s">
        <v>176</v>
      </c>
      <c r="H170" s="152">
        <v>0.7</v>
      </c>
      <c r="I170" s="153"/>
      <c r="J170" s="152">
        <f>ROUND(I170*H170,3)</f>
        <v>0</v>
      </c>
      <c r="K170" s="154"/>
      <c r="L170" s="30"/>
      <c r="M170" s="155" t="s">
        <v>1</v>
      </c>
      <c r="N170" s="156" t="s">
        <v>39</v>
      </c>
      <c r="O170" s="58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194</v>
      </c>
      <c r="AT170" s="159" t="s">
        <v>164</v>
      </c>
      <c r="AU170" s="159" t="s">
        <v>169</v>
      </c>
      <c r="AY170" s="14" t="s">
        <v>162</v>
      </c>
      <c r="BE170" s="160">
        <f>IF(N170="základná",J170,0)</f>
        <v>0</v>
      </c>
      <c r="BF170" s="160">
        <f>IF(N170="znížená",J170,0)</f>
        <v>0</v>
      </c>
      <c r="BG170" s="160">
        <f>IF(N170="zákl. prenesená",J170,0)</f>
        <v>0</v>
      </c>
      <c r="BH170" s="160">
        <f>IF(N170="zníž. prenesená",J170,0)</f>
        <v>0</v>
      </c>
      <c r="BI170" s="160">
        <f>IF(N170="nulová",J170,0)</f>
        <v>0</v>
      </c>
      <c r="BJ170" s="14" t="s">
        <v>169</v>
      </c>
      <c r="BK170" s="161">
        <f>ROUND(I170*H170,3)</f>
        <v>0</v>
      </c>
      <c r="BL170" s="14" t="s">
        <v>194</v>
      </c>
      <c r="BM170" s="159" t="s">
        <v>284</v>
      </c>
    </row>
    <row r="171" spans="1:65" s="2" customFormat="1" ht="24.2" customHeight="1">
      <c r="A171" s="29"/>
      <c r="B171" s="147"/>
      <c r="C171" s="148" t="s">
        <v>285</v>
      </c>
      <c r="D171" s="148" t="s">
        <v>164</v>
      </c>
      <c r="E171" s="149" t="s">
        <v>415</v>
      </c>
      <c r="F171" s="150" t="s">
        <v>416</v>
      </c>
      <c r="G171" s="151" t="s">
        <v>311</v>
      </c>
      <c r="H171" s="153"/>
      <c r="I171" s="153"/>
      <c r="J171" s="152">
        <f>ROUND(I171*H171,3)</f>
        <v>0</v>
      </c>
      <c r="K171" s="154"/>
      <c r="L171" s="30"/>
      <c r="M171" s="155" t="s">
        <v>1</v>
      </c>
      <c r="N171" s="156" t="s">
        <v>39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194</v>
      </c>
      <c r="AT171" s="159" t="s">
        <v>164</v>
      </c>
      <c r="AU171" s="159" t="s">
        <v>169</v>
      </c>
      <c r="AY171" s="14" t="s">
        <v>162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169</v>
      </c>
      <c r="BK171" s="161">
        <f>ROUND(I171*H171,3)</f>
        <v>0</v>
      </c>
      <c r="BL171" s="14" t="s">
        <v>194</v>
      </c>
      <c r="BM171" s="159" t="s">
        <v>288</v>
      </c>
    </row>
    <row r="172" spans="1:65" s="12" customFormat="1" ht="22.9" customHeight="1">
      <c r="B172" s="134"/>
      <c r="D172" s="135" t="s">
        <v>72</v>
      </c>
      <c r="E172" s="145" t="s">
        <v>331</v>
      </c>
      <c r="F172" s="145" t="s">
        <v>332</v>
      </c>
      <c r="I172" s="137"/>
      <c r="J172" s="146">
        <f>BK172</f>
        <v>0</v>
      </c>
      <c r="L172" s="134"/>
      <c r="M172" s="139"/>
      <c r="N172" s="140"/>
      <c r="O172" s="140"/>
      <c r="P172" s="141">
        <f>SUM(P173:P178)</f>
        <v>0</v>
      </c>
      <c r="Q172" s="140"/>
      <c r="R172" s="141">
        <f>SUM(R173:R178)</f>
        <v>0</v>
      </c>
      <c r="S172" s="140"/>
      <c r="T172" s="142">
        <f>SUM(T173:T178)</f>
        <v>0</v>
      </c>
      <c r="AR172" s="135" t="s">
        <v>169</v>
      </c>
      <c r="AT172" s="143" t="s">
        <v>72</v>
      </c>
      <c r="AU172" s="143" t="s">
        <v>81</v>
      </c>
      <c r="AY172" s="135" t="s">
        <v>162</v>
      </c>
      <c r="BK172" s="144">
        <f>SUM(BK173:BK178)</f>
        <v>0</v>
      </c>
    </row>
    <row r="173" spans="1:65" s="2" customFormat="1" ht="24.2" customHeight="1">
      <c r="A173" s="29"/>
      <c r="B173" s="147"/>
      <c r="C173" s="148" t="s">
        <v>228</v>
      </c>
      <c r="D173" s="148" t="s">
        <v>164</v>
      </c>
      <c r="E173" s="149" t="s">
        <v>333</v>
      </c>
      <c r="F173" s="150" t="s">
        <v>334</v>
      </c>
      <c r="G173" s="151" t="s">
        <v>172</v>
      </c>
      <c r="H173" s="152">
        <v>33.484999999999999</v>
      </c>
      <c r="I173" s="153"/>
      <c r="J173" s="152">
        <f t="shared" ref="J173:J178" si="20">ROUND(I173*H173,3)</f>
        <v>0</v>
      </c>
      <c r="K173" s="154"/>
      <c r="L173" s="30"/>
      <c r="M173" s="155" t="s">
        <v>1</v>
      </c>
      <c r="N173" s="156" t="s">
        <v>39</v>
      </c>
      <c r="O173" s="58"/>
      <c r="P173" s="157">
        <f t="shared" ref="P173:P178" si="21">O173*H173</f>
        <v>0</v>
      </c>
      <c r="Q173" s="157">
        <v>0</v>
      </c>
      <c r="R173" s="157">
        <f t="shared" ref="R173:R178" si="22">Q173*H173</f>
        <v>0</v>
      </c>
      <c r="S173" s="157">
        <v>0</v>
      </c>
      <c r="T173" s="158">
        <f t="shared" ref="T173:T178" si="23"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194</v>
      </c>
      <c r="AT173" s="159" t="s">
        <v>164</v>
      </c>
      <c r="AU173" s="159" t="s">
        <v>169</v>
      </c>
      <c r="AY173" s="14" t="s">
        <v>162</v>
      </c>
      <c r="BE173" s="160">
        <f t="shared" ref="BE173:BE178" si="24">IF(N173="základná",J173,0)</f>
        <v>0</v>
      </c>
      <c r="BF173" s="160">
        <f t="shared" ref="BF173:BF178" si="25">IF(N173="znížená",J173,0)</f>
        <v>0</v>
      </c>
      <c r="BG173" s="160">
        <f t="shared" ref="BG173:BG178" si="26">IF(N173="zákl. prenesená",J173,0)</f>
        <v>0</v>
      </c>
      <c r="BH173" s="160">
        <f t="shared" ref="BH173:BH178" si="27">IF(N173="zníž. prenesená",J173,0)</f>
        <v>0</v>
      </c>
      <c r="BI173" s="160">
        <f t="shared" ref="BI173:BI178" si="28">IF(N173="nulová",J173,0)</f>
        <v>0</v>
      </c>
      <c r="BJ173" s="14" t="s">
        <v>169</v>
      </c>
      <c r="BK173" s="161">
        <f t="shared" ref="BK173:BK178" si="29">ROUND(I173*H173,3)</f>
        <v>0</v>
      </c>
      <c r="BL173" s="14" t="s">
        <v>194</v>
      </c>
      <c r="BM173" s="159" t="s">
        <v>291</v>
      </c>
    </row>
    <row r="174" spans="1:65" s="2" customFormat="1" ht="16.5" customHeight="1">
      <c r="A174" s="29"/>
      <c r="B174" s="147"/>
      <c r="C174" s="162" t="s">
        <v>292</v>
      </c>
      <c r="D174" s="162" t="s">
        <v>211</v>
      </c>
      <c r="E174" s="163" t="s">
        <v>417</v>
      </c>
      <c r="F174" s="164" t="s">
        <v>418</v>
      </c>
      <c r="G174" s="165" t="s">
        <v>172</v>
      </c>
      <c r="H174" s="166">
        <v>33.484999999999999</v>
      </c>
      <c r="I174" s="167"/>
      <c r="J174" s="166">
        <f t="shared" si="20"/>
        <v>0</v>
      </c>
      <c r="K174" s="168"/>
      <c r="L174" s="169"/>
      <c r="M174" s="170" t="s">
        <v>1</v>
      </c>
      <c r="N174" s="171" t="s">
        <v>39</v>
      </c>
      <c r="O174" s="58"/>
      <c r="P174" s="157">
        <f t="shared" si="21"/>
        <v>0</v>
      </c>
      <c r="Q174" s="157">
        <v>0</v>
      </c>
      <c r="R174" s="157">
        <f t="shared" si="22"/>
        <v>0</v>
      </c>
      <c r="S174" s="157">
        <v>0</v>
      </c>
      <c r="T174" s="158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224</v>
      </c>
      <c r="AT174" s="159" t="s">
        <v>211</v>
      </c>
      <c r="AU174" s="159" t="s">
        <v>169</v>
      </c>
      <c r="AY174" s="14" t="s">
        <v>162</v>
      </c>
      <c r="BE174" s="160">
        <f t="shared" si="24"/>
        <v>0</v>
      </c>
      <c r="BF174" s="160">
        <f t="shared" si="25"/>
        <v>0</v>
      </c>
      <c r="BG174" s="160">
        <f t="shared" si="26"/>
        <v>0</v>
      </c>
      <c r="BH174" s="160">
        <f t="shared" si="27"/>
        <v>0</v>
      </c>
      <c r="BI174" s="160">
        <f t="shared" si="28"/>
        <v>0</v>
      </c>
      <c r="BJ174" s="14" t="s">
        <v>169</v>
      </c>
      <c r="BK174" s="161">
        <f t="shared" si="29"/>
        <v>0</v>
      </c>
      <c r="BL174" s="14" t="s">
        <v>194</v>
      </c>
      <c r="BM174" s="159" t="s">
        <v>295</v>
      </c>
    </row>
    <row r="175" spans="1:65" s="2" customFormat="1" ht="24.2" customHeight="1">
      <c r="A175" s="29"/>
      <c r="B175" s="147"/>
      <c r="C175" s="148" t="s">
        <v>232</v>
      </c>
      <c r="D175" s="148" t="s">
        <v>164</v>
      </c>
      <c r="E175" s="149" t="s">
        <v>419</v>
      </c>
      <c r="F175" s="150" t="s">
        <v>420</v>
      </c>
      <c r="G175" s="151" t="s">
        <v>340</v>
      </c>
      <c r="H175" s="152">
        <v>236.36</v>
      </c>
      <c r="I175" s="153"/>
      <c r="J175" s="152">
        <f t="shared" si="20"/>
        <v>0</v>
      </c>
      <c r="K175" s="154"/>
      <c r="L175" s="30"/>
      <c r="M175" s="155" t="s">
        <v>1</v>
      </c>
      <c r="N175" s="156" t="s">
        <v>39</v>
      </c>
      <c r="O175" s="58"/>
      <c r="P175" s="157">
        <f t="shared" si="21"/>
        <v>0</v>
      </c>
      <c r="Q175" s="157">
        <v>0</v>
      </c>
      <c r="R175" s="157">
        <f t="shared" si="22"/>
        <v>0</v>
      </c>
      <c r="S175" s="157">
        <v>0</v>
      </c>
      <c r="T175" s="158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194</v>
      </c>
      <c r="AT175" s="159" t="s">
        <v>164</v>
      </c>
      <c r="AU175" s="159" t="s">
        <v>169</v>
      </c>
      <c r="AY175" s="14" t="s">
        <v>162</v>
      </c>
      <c r="BE175" s="160">
        <f t="shared" si="24"/>
        <v>0</v>
      </c>
      <c r="BF175" s="160">
        <f t="shared" si="25"/>
        <v>0</v>
      </c>
      <c r="BG175" s="160">
        <f t="shared" si="26"/>
        <v>0</v>
      </c>
      <c r="BH175" s="160">
        <f t="shared" si="27"/>
        <v>0</v>
      </c>
      <c r="BI175" s="160">
        <f t="shared" si="28"/>
        <v>0</v>
      </c>
      <c r="BJ175" s="14" t="s">
        <v>169</v>
      </c>
      <c r="BK175" s="161">
        <f t="shared" si="29"/>
        <v>0</v>
      </c>
      <c r="BL175" s="14" t="s">
        <v>194</v>
      </c>
      <c r="BM175" s="159" t="s">
        <v>300</v>
      </c>
    </row>
    <row r="176" spans="1:65" s="2" customFormat="1" ht="24.2" customHeight="1">
      <c r="A176" s="29"/>
      <c r="B176" s="147"/>
      <c r="C176" s="148" t="s">
        <v>305</v>
      </c>
      <c r="D176" s="148" t="s">
        <v>164</v>
      </c>
      <c r="E176" s="149" t="s">
        <v>338</v>
      </c>
      <c r="F176" s="150" t="s">
        <v>339</v>
      </c>
      <c r="G176" s="151" t="s">
        <v>340</v>
      </c>
      <c r="H176" s="152">
        <v>164.8</v>
      </c>
      <c r="I176" s="153"/>
      <c r="J176" s="152">
        <f t="shared" si="20"/>
        <v>0</v>
      </c>
      <c r="K176" s="154"/>
      <c r="L176" s="30"/>
      <c r="M176" s="155" t="s">
        <v>1</v>
      </c>
      <c r="N176" s="156" t="s">
        <v>39</v>
      </c>
      <c r="O176" s="58"/>
      <c r="P176" s="157">
        <f t="shared" si="21"/>
        <v>0</v>
      </c>
      <c r="Q176" s="157">
        <v>0</v>
      </c>
      <c r="R176" s="157">
        <f t="shared" si="22"/>
        <v>0</v>
      </c>
      <c r="S176" s="157">
        <v>0</v>
      </c>
      <c r="T176" s="158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194</v>
      </c>
      <c r="AT176" s="159" t="s">
        <v>164</v>
      </c>
      <c r="AU176" s="159" t="s">
        <v>169</v>
      </c>
      <c r="AY176" s="14" t="s">
        <v>162</v>
      </c>
      <c r="BE176" s="160">
        <f t="shared" si="24"/>
        <v>0</v>
      </c>
      <c r="BF176" s="160">
        <f t="shared" si="25"/>
        <v>0</v>
      </c>
      <c r="BG176" s="160">
        <f t="shared" si="26"/>
        <v>0</v>
      </c>
      <c r="BH176" s="160">
        <f t="shared" si="27"/>
        <v>0</v>
      </c>
      <c r="BI176" s="160">
        <f t="shared" si="28"/>
        <v>0</v>
      </c>
      <c r="BJ176" s="14" t="s">
        <v>169</v>
      </c>
      <c r="BK176" s="161">
        <f t="shared" si="29"/>
        <v>0</v>
      </c>
      <c r="BL176" s="14" t="s">
        <v>194</v>
      </c>
      <c r="BM176" s="159" t="s">
        <v>308</v>
      </c>
    </row>
    <row r="177" spans="1:65" s="2" customFormat="1" ht="33" customHeight="1">
      <c r="A177" s="29"/>
      <c r="B177" s="147"/>
      <c r="C177" s="148" t="s">
        <v>236</v>
      </c>
      <c r="D177" s="148" t="s">
        <v>164</v>
      </c>
      <c r="E177" s="149" t="s">
        <v>421</v>
      </c>
      <c r="F177" s="150" t="s">
        <v>422</v>
      </c>
      <c r="G177" s="151" t="s">
        <v>340</v>
      </c>
      <c r="H177" s="152">
        <v>236.36</v>
      </c>
      <c r="I177" s="153"/>
      <c r="J177" s="152">
        <f t="shared" si="20"/>
        <v>0</v>
      </c>
      <c r="K177" s="154"/>
      <c r="L177" s="30"/>
      <c r="M177" s="155" t="s">
        <v>1</v>
      </c>
      <c r="N177" s="156" t="s">
        <v>39</v>
      </c>
      <c r="O177" s="58"/>
      <c r="P177" s="157">
        <f t="shared" si="21"/>
        <v>0</v>
      </c>
      <c r="Q177" s="157">
        <v>0</v>
      </c>
      <c r="R177" s="157">
        <f t="shared" si="22"/>
        <v>0</v>
      </c>
      <c r="S177" s="157">
        <v>0</v>
      </c>
      <c r="T177" s="158">
        <f t="shared" si="2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194</v>
      </c>
      <c r="AT177" s="159" t="s">
        <v>164</v>
      </c>
      <c r="AU177" s="159" t="s">
        <v>169</v>
      </c>
      <c r="AY177" s="14" t="s">
        <v>162</v>
      </c>
      <c r="BE177" s="160">
        <f t="shared" si="24"/>
        <v>0</v>
      </c>
      <c r="BF177" s="160">
        <f t="shared" si="25"/>
        <v>0</v>
      </c>
      <c r="BG177" s="160">
        <f t="shared" si="26"/>
        <v>0</v>
      </c>
      <c r="BH177" s="160">
        <f t="shared" si="27"/>
        <v>0</v>
      </c>
      <c r="BI177" s="160">
        <f t="shared" si="28"/>
        <v>0</v>
      </c>
      <c r="BJ177" s="14" t="s">
        <v>169</v>
      </c>
      <c r="BK177" s="161">
        <f t="shared" si="29"/>
        <v>0</v>
      </c>
      <c r="BL177" s="14" t="s">
        <v>194</v>
      </c>
      <c r="BM177" s="159" t="s">
        <v>312</v>
      </c>
    </row>
    <row r="178" spans="1:65" s="2" customFormat="1" ht="24.2" customHeight="1">
      <c r="A178" s="29"/>
      <c r="B178" s="147"/>
      <c r="C178" s="148" t="s">
        <v>337</v>
      </c>
      <c r="D178" s="148" t="s">
        <v>164</v>
      </c>
      <c r="E178" s="149" t="s">
        <v>342</v>
      </c>
      <c r="F178" s="150" t="s">
        <v>343</v>
      </c>
      <c r="G178" s="151" t="s">
        <v>311</v>
      </c>
      <c r="H178" s="153"/>
      <c r="I178" s="153"/>
      <c r="J178" s="152">
        <f t="shared" si="20"/>
        <v>0</v>
      </c>
      <c r="K178" s="154"/>
      <c r="L178" s="30"/>
      <c r="M178" s="155" t="s">
        <v>1</v>
      </c>
      <c r="N178" s="156" t="s">
        <v>39</v>
      </c>
      <c r="O178" s="58"/>
      <c r="P178" s="157">
        <f t="shared" si="21"/>
        <v>0</v>
      </c>
      <c r="Q178" s="157">
        <v>0</v>
      </c>
      <c r="R178" s="157">
        <f t="shared" si="22"/>
        <v>0</v>
      </c>
      <c r="S178" s="157">
        <v>0</v>
      </c>
      <c r="T178" s="158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194</v>
      </c>
      <c r="AT178" s="159" t="s">
        <v>164</v>
      </c>
      <c r="AU178" s="159" t="s">
        <v>169</v>
      </c>
      <c r="AY178" s="14" t="s">
        <v>162</v>
      </c>
      <c r="BE178" s="160">
        <f t="shared" si="24"/>
        <v>0</v>
      </c>
      <c r="BF178" s="160">
        <f t="shared" si="25"/>
        <v>0</v>
      </c>
      <c r="BG178" s="160">
        <f t="shared" si="26"/>
        <v>0</v>
      </c>
      <c r="BH178" s="160">
        <f t="shared" si="27"/>
        <v>0</v>
      </c>
      <c r="BI178" s="160">
        <f t="shared" si="28"/>
        <v>0</v>
      </c>
      <c r="BJ178" s="14" t="s">
        <v>169</v>
      </c>
      <c r="BK178" s="161">
        <f t="shared" si="29"/>
        <v>0</v>
      </c>
      <c r="BL178" s="14" t="s">
        <v>194</v>
      </c>
      <c r="BM178" s="159" t="s">
        <v>341</v>
      </c>
    </row>
    <row r="179" spans="1:65" s="12" customFormat="1" ht="22.9" customHeight="1">
      <c r="B179" s="134"/>
      <c r="D179" s="135" t="s">
        <v>72</v>
      </c>
      <c r="E179" s="145" t="s">
        <v>345</v>
      </c>
      <c r="F179" s="145" t="s">
        <v>346</v>
      </c>
      <c r="I179" s="137"/>
      <c r="J179" s="146">
        <f>BK179</f>
        <v>0</v>
      </c>
      <c r="L179" s="134"/>
      <c r="M179" s="139"/>
      <c r="N179" s="140"/>
      <c r="O179" s="140"/>
      <c r="P179" s="141">
        <f>SUM(P180:P182)</f>
        <v>0</v>
      </c>
      <c r="Q179" s="140"/>
      <c r="R179" s="141">
        <f>SUM(R180:R182)</f>
        <v>0</v>
      </c>
      <c r="S179" s="140"/>
      <c r="T179" s="142">
        <f>SUM(T180:T182)</f>
        <v>0</v>
      </c>
      <c r="AR179" s="135" t="s">
        <v>169</v>
      </c>
      <c r="AT179" s="143" t="s">
        <v>72</v>
      </c>
      <c r="AU179" s="143" t="s">
        <v>81</v>
      </c>
      <c r="AY179" s="135" t="s">
        <v>162</v>
      </c>
      <c r="BK179" s="144">
        <f>SUM(BK180:BK182)</f>
        <v>0</v>
      </c>
    </row>
    <row r="180" spans="1:65" s="2" customFormat="1" ht="24.2" customHeight="1">
      <c r="A180" s="29"/>
      <c r="B180" s="147"/>
      <c r="C180" s="148" t="s">
        <v>239</v>
      </c>
      <c r="D180" s="148" t="s">
        <v>164</v>
      </c>
      <c r="E180" s="149" t="s">
        <v>348</v>
      </c>
      <c r="F180" s="150" t="s">
        <v>349</v>
      </c>
      <c r="G180" s="151" t="s">
        <v>167</v>
      </c>
      <c r="H180" s="152">
        <v>11.5</v>
      </c>
      <c r="I180" s="153"/>
      <c r="J180" s="152">
        <f>ROUND(I180*H180,3)</f>
        <v>0</v>
      </c>
      <c r="K180" s="154"/>
      <c r="L180" s="30"/>
      <c r="M180" s="155" t="s">
        <v>1</v>
      </c>
      <c r="N180" s="156" t="s">
        <v>39</v>
      </c>
      <c r="O180" s="58"/>
      <c r="P180" s="157">
        <f>O180*H180</f>
        <v>0</v>
      </c>
      <c r="Q180" s="157">
        <v>0</v>
      </c>
      <c r="R180" s="157">
        <f>Q180*H180</f>
        <v>0</v>
      </c>
      <c r="S180" s="157">
        <v>0</v>
      </c>
      <c r="T180" s="158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194</v>
      </c>
      <c r="AT180" s="159" t="s">
        <v>164</v>
      </c>
      <c r="AU180" s="159" t="s">
        <v>169</v>
      </c>
      <c r="AY180" s="14" t="s">
        <v>162</v>
      </c>
      <c r="BE180" s="160">
        <f>IF(N180="základná",J180,0)</f>
        <v>0</v>
      </c>
      <c r="BF180" s="160">
        <f>IF(N180="znížená",J180,0)</f>
        <v>0</v>
      </c>
      <c r="BG180" s="160">
        <f>IF(N180="zákl. prenesená",J180,0)</f>
        <v>0</v>
      </c>
      <c r="BH180" s="160">
        <f>IF(N180="zníž. prenesená",J180,0)</f>
        <v>0</v>
      </c>
      <c r="BI180" s="160">
        <f>IF(N180="nulová",J180,0)</f>
        <v>0</v>
      </c>
      <c r="BJ180" s="14" t="s">
        <v>169</v>
      </c>
      <c r="BK180" s="161">
        <f>ROUND(I180*H180,3)</f>
        <v>0</v>
      </c>
      <c r="BL180" s="14" t="s">
        <v>194</v>
      </c>
      <c r="BM180" s="159" t="s">
        <v>344</v>
      </c>
    </row>
    <row r="181" spans="1:65" s="2" customFormat="1" ht="24.2" customHeight="1">
      <c r="A181" s="29"/>
      <c r="B181" s="147"/>
      <c r="C181" s="148" t="s">
        <v>347</v>
      </c>
      <c r="D181" s="148" t="s">
        <v>164</v>
      </c>
      <c r="E181" s="149" t="s">
        <v>351</v>
      </c>
      <c r="F181" s="150" t="s">
        <v>352</v>
      </c>
      <c r="G181" s="151" t="s">
        <v>167</v>
      </c>
      <c r="H181" s="152">
        <v>11.5</v>
      </c>
      <c r="I181" s="153"/>
      <c r="J181" s="152">
        <f>ROUND(I181*H181,3)</f>
        <v>0</v>
      </c>
      <c r="K181" s="154"/>
      <c r="L181" s="30"/>
      <c r="M181" s="155" t="s">
        <v>1</v>
      </c>
      <c r="N181" s="156" t="s">
        <v>39</v>
      </c>
      <c r="O181" s="58"/>
      <c r="P181" s="157">
        <f>O181*H181</f>
        <v>0</v>
      </c>
      <c r="Q181" s="157">
        <v>0</v>
      </c>
      <c r="R181" s="157">
        <f>Q181*H181</f>
        <v>0</v>
      </c>
      <c r="S181" s="157">
        <v>0</v>
      </c>
      <c r="T181" s="158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194</v>
      </c>
      <c r="AT181" s="159" t="s">
        <v>164</v>
      </c>
      <c r="AU181" s="159" t="s">
        <v>169</v>
      </c>
      <c r="AY181" s="14" t="s">
        <v>162</v>
      </c>
      <c r="BE181" s="160">
        <f>IF(N181="základná",J181,0)</f>
        <v>0</v>
      </c>
      <c r="BF181" s="160">
        <f>IF(N181="znížená",J181,0)</f>
        <v>0</v>
      </c>
      <c r="BG181" s="160">
        <f>IF(N181="zákl. prenesená",J181,0)</f>
        <v>0</v>
      </c>
      <c r="BH181" s="160">
        <f>IF(N181="zníž. prenesená",J181,0)</f>
        <v>0</v>
      </c>
      <c r="BI181" s="160">
        <f>IF(N181="nulová",J181,0)</f>
        <v>0</v>
      </c>
      <c r="BJ181" s="14" t="s">
        <v>169</v>
      </c>
      <c r="BK181" s="161">
        <f>ROUND(I181*H181,3)</f>
        <v>0</v>
      </c>
      <c r="BL181" s="14" t="s">
        <v>194</v>
      </c>
      <c r="BM181" s="159" t="s">
        <v>350</v>
      </c>
    </row>
    <row r="182" spans="1:65" s="2" customFormat="1" ht="24.2" customHeight="1">
      <c r="A182" s="29"/>
      <c r="B182" s="147"/>
      <c r="C182" s="148" t="s">
        <v>243</v>
      </c>
      <c r="D182" s="148" t="s">
        <v>164</v>
      </c>
      <c r="E182" s="149" t="s">
        <v>423</v>
      </c>
      <c r="F182" s="150" t="s">
        <v>424</v>
      </c>
      <c r="G182" s="151" t="s">
        <v>167</v>
      </c>
      <c r="H182" s="152">
        <v>14</v>
      </c>
      <c r="I182" s="153"/>
      <c r="J182" s="152">
        <f>ROUND(I182*H182,3)</f>
        <v>0</v>
      </c>
      <c r="K182" s="154"/>
      <c r="L182" s="30"/>
      <c r="M182" s="172" t="s">
        <v>1</v>
      </c>
      <c r="N182" s="173" t="s">
        <v>39</v>
      </c>
      <c r="O182" s="174"/>
      <c r="P182" s="175">
        <f>O182*H182</f>
        <v>0</v>
      </c>
      <c r="Q182" s="175">
        <v>0</v>
      </c>
      <c r="R182" s="175">
        <f>Q182*H182</f>
        <v>0</v>
      </c>
      <c r="S182" s="175">
        <v>0</v>
      </c>
      <c r="T182" s="176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194</v>
      </c>
      <c r="AT182" s="159" t="s">
        <v>164</v>
      </c>
      <c r="AU182" s="159" t="s">
        <v>169</v>
      </c>
      <c r="AY182" s="14" t="s">
        <v>162</v>
      </c>
      <c r="BE182" s="160">
        <f>IF(N182="základná",J182,0)</f>
        <v>0</v>
      </c>
      <c r="BF182" s="160">
        <f>IF(N182="znížená",J182,0)</f>
        <v>0</v>
      </c>
      <c r="BG182" s="160">
        <f>IF(N182="zákl. prenesená",J182,0)</f>
        <v>0</v>
      </c>
      <c r="BH182" s="160">
        <f>IF(N182="zníž. prenesená",J182,0)</f>
        <v>0</v>
      </c>
      <c r="BI182" s="160">
        <f>IF(N182="nulová",J182,0)</f>
        <v>0</v>
      </c>
      <c r="BJ182" s="14" t="s">
        <v>169</v>
      </c>
      <c r="BK182" s="161">
        <f>ROUND(I182*H182,3)</f>
        <v>0</v>
      </c>
      <c r="BL182" s="14" t="s">
        <v>194</v>
      </c>
      <c r="BM182" s="159" t="s">
        <v>353</v>
      </c>
    </row>
    <row r="183" spans="1:65" s="2" customFormat="1" ht="6.95" customHeight="1">
      <c r="A183" s="29"/>
      <c r="B183" s="47"/>
      <c r="C183" s="48"/>
      <c r="D183" s="48"/>
      <c r="E183" s="48"/>
      <c r="F183" s="48"/>
      <c r="G183" s="48"/>
      <c r="H183" s="48"/>
      <c r="I183" s="48"/>
      <c r="J183" s="48"/>
      <c r="K183" s="48"/>
      <c r="L183" s="30"/>
      <c r="M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</row>
  </sheetData>
  <autoFilter ref="C127:K182" xr:uid="{00000000-0009-0000-0000-00000A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BM16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112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425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ROUND((SUM(BE125:BE166)),  2)</f>
        <v>0</v>
      </c>
      <c r="G33" s="100"/>
      <c r="H33" s="100"/>
      <c r="I33" s="101">
        <v>0.2</v>
      </c>
      <c r="J33" s="99">
        <f>ROUND(((SUM(BE125:BE166))*I33),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ROUND((SUM(BF125:BF166)),  2)</f>
        <v>0</v>
      </c>
      <c r="G34" s="100"/>
      <c r="H34" s="100"/>
      <c r="I34" s="101">
        <v>0.2</v>
      </c>
      <c r="J34" s="99">
        <f>ROUND(((SUM(BF125:BF166))*I34),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ROUND((SUM(BG125:BG166)),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ROUND((SUM(BH125:BH166)),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ROUND((SUM(BI125:BI166)),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011 - Objekt D - Mostík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142</v>
      </c>
      <c r="E99" s="121"/>
      <c r="F99" s="121"/>
      <c r="G99" s="121"/>
      <c r="H99" s="121"/>
      <c r="I99" s="121"/>
      <c r="J99" s="122">
        <f>J136</f>
        <v>0</v>
      </c>
      <c r="L99" s="119"/>
    </row>
    <row r="100" spans="1:31" s="10" customFormat="1" ht="19.899999999999999" customHeight="1">
      <c r="B100" s="119"/>
      <c r="D100" s="120" t="s">
        <v>144</v>
      </c>
      <c r="E100" s="121"/>
      <c r="F100" s="121"/>
      <c r="G100" s="121"/>
      <c r="H100" s="121"/>
      <c r="I100" s="121"/>
      <c r="J100" s="122">
        <f>J138</f>
        <v>0</v>
      </c>
      <c r="L100" s="119"/>
    </row>
    <row r="101" spans="1:31" s="10" customFormat="1" ht="19.899999999999999" customHeight="1">
      <c r="B101" s="119"/>
      <c r="D101" s="120" t="s">
        <v>145</v>
      </c>
      <c r="E101" s="121"/>
      <c r="F101" s="121"/>
      <c r="G101" s="121"/>
      <c r="H101" s="121"/>
      <c r="I101" s="121"/>
      <c r="J101" s="122">
        <f>J146</f>
        <v>0</v>
      </c>
      <c r="L101" s="119"/>
    </row>
    <row r="102" spans="1:31" s="9" customFormat="1" ht="24.95" customHeight="1">
      <c r="B102" s="115"/>
      <c r="D102" s="116" t="s">
        <v>146</v>
      </c>
      <c r="E102" s="117"/>
      <c r="F102" s="117"/>
      <c r="G102" s="117"/>
      <c r="H102" s="117"/>
      <c r="I102" s="117"/>
      <c r="J102" s="118">
        <f>J148</f>
        <v>0</v>
      </c>
      <c r="L102" s="115"/>
    </row>
    <row r="103" spans="1:31" s="10" customFormat="1" ht="19.899999999999999" customHeight="1">
      <c r="B103" s="119"/>
      <c r="D103" s="120" t="s">
        <v>392</v>
      </c>
      <c r="E103" s="121"/>
      <c r="F103" s="121"/>
      <c r="G103" s="121"/>
      <c r="H103" s="121"/>
      <c r="I103" s="121"/>
      <c r="J103" s="122">
        <f>J149</f>
        <v>0</v>
      </c>
      <c r="L103" s="119"/>
    </row>
    <row r="104" spans="1:31" s="10" customFormat="1" ht="19.899999999999999" customHeight="1">
      <c r="B104" s="119"/>
      <c r="D104" s="120" t="s">
        <v>322</v>
      </c>
      <c r="E104" s="121"/>
      <c r="F104" s="121"/>
      <c r="G104" s="121"/>
      <c r="H104" s="121"/>
      <c r="I104" s="121"/>
      <c r="J104" s="122">
        <f>J155</f>
        <v>0</v>
      </c>
      <c r="L104" s="119"/>
    </row>
    <row r="105" spans="1:31" s="10" customFormat="1" ht="19.899999999999999" customHeight="1">
      <c r="B105" s="119"/>
      <c r="D105" s="120" t="s">
        <v>323</v>
      </c>
      <c r="E105" s="121"/>
      <c r="F105" s="121"/>
      <c r="G105" s="121"/>
      <c r="H105" s="121"/>
      <c r="I105" s="121"/>
      <c r="J105" s="122">
        <f>J163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011 - Objekt D - Mostík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P126+P148</f>
        <v>0</v>
      </c>
      <c r="Q125" s="66"/>
      <c r="R125" s="131">
        <f>R126+R148</f>
        <v>0</v>
      </c>
      <c r="S125" s="66"/>
      <c r="T125" s="132">
        <f>T126+T148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BK126+BK148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P127+P136+P138+P146</f>
        <v>0</v>
      </c>
      <c r="Q126" s="140"/>
      <c r="R126" s="141">
        <f>R127+R136+R138+R146</f>
        <v>0</v>
      </c>
      <c r="S126" s="140"/>
      <c r="T126" s="142">
        <f>T127+T136+T138+T146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BK127+BK136+BK138+BK146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SUM(P128:P135)</f>
        <v>0</v>
      </c>
      <c r="Q127" s="140"/>
      <c r="R127" s="141">
        <f>SUM(R128:R135)</f>
        <v>0</v>
      </c>
      <c r="S127" s="140"/>
      <c r="T127" s="142">
        <f>SUM(T128:T135)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SUM(BK128:BK135)</f>
        <v>0</v>
      </c>
    </row>
    <row r="128" spans="1:65" s="2" customFormat="1" ht="24.2" customHeight="1">
      <c r="A128" s="29"/>
      <c r="B128" s="147"/>
      <c r="C128" s="148" t="s">
        <v>81</v>
      </c>
      <c r="D128" s="148" t="s">
        <v>164</v>
      </c>
      <c r="E128" s="149" t="s">
        <v>182</v>
      </c>
      <c r="F128" s="150" t="s">
        <v>183</v>
      </c>
      <c r="G128" s="151" t="s">
        <v>176</v>
      </c>
      <c r="H128" s="152">
        <v>9.1959999999999997</v>
      </c>
      <c r="I128" s="153"/>
      <c r="J128" s="152">
        <f t="shared" ref="J128:J135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5" si="1">O128*H128</f>
        <v>0</v>
      </c>
      <c r="Q128" s="157">
        <v>0</v>
      </c>
      <c r="R128" s="157">
        <f t="shared" ref="R128:R135" si="2">Q128*H128</f>
        <v>0</v>
      </c>
      <c r="S128" s="157">
        <v>0</v>
      </c>
      <c r="T128" s="158">
        <f t="shared" ref="T128:T135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5" si="4">IF(N128="základná",J128,0)</f>
        <v>0</v>
      </c>
      <c r="BF128" s="160">
        <f t="shared" ref="BF128:BF135" si="5">IF(N128="znížená",J128,0)</f>
        <v>0</v>
      </c>
      <c r="BG128" s="160">
        <f t="shared" ref="BG128:BG135" si="6">IF(N128="zákl. prenesená",J128,0)</f>
        <v>0</v>
      </c>
      <c r="BH128" s="160">
        <f t="shared" ref="BH128:BH135" si="7">IF(N128="zníž. prenesená",J128,0)</f>
        <v>0</v>
      </c>
      <c r="BI128" s="160">
        <f t="shared" ref="BI128:BI135" si="8">IF(N128="nulová",J128,0)</f>
        <v>0</v>
      </c>
      <c r="BJ128" s="14" t="s">
        <v>169</v>
      </c>
      <c r="BK128" s="161">
        <f t="shared" ref="BK128:BK135" si="9">ROUND(I128*H128,3)</f>
        <v>0</v>
      </c>
      <c r="BL128" s="14" t="s">
        <v>168</v>
      </c>
      <c r="BM128" s="159" t="s">
        <v>169</v>
      </c>
    </row>
    <row r="129" spans="1:65" s="2" customFormat="1" ht="24.2" customHeight="1">
      <c r="A129" s="29"/>
      <c r="B129" s="147"/>
      <c r="C129" s="148" t="s">
        <v>169</v>
      </c>
      <c r="D129" s="148" t="s">
        <v>164</v>
      </c>
      <c r="E129" s="149" t="s">
        <v>185</v>
      </c>
      <c r="F129" s="150" t="s">
        <v>186</v>
      </c>
      <c r="G129" s="151" t="s">
        <v>176</v>
      </c>
      <c r="H129" s="152">
        <v>6.3259999999999996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37.9" customHeight="1">
      <c r="A130" s="29"/>
      <c r="B130" s="147"/>
      <c r="C130" s="148" t="s">
        <v>173</v>
      </c>
      <c r="D130" s="148" t="s">
        <v>164</v>
      </c>
      <c r="E130" s="149" t="s">
        <v>189</v>
      </c>
      <c r="F130" s="150" t="s">
        <v>190</v>
      </c>
      <c r="G130" s="151" t="s">
        <v>176</v>
      </c>
      <c r="H130" s="152">
        <v>151.82400000000001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33" customHeight="1">
      <c r="A131" s="29"/>
      <c r="B131" s="147"/>
      <c r="C131" s="148" t="s">
        <v>168</v>
      </c>
      <c r="D131" s="148" t="s">
        <v>164</v>
      </c>
      <c r="E131" s="149" t="s">
        <v>192</v>
      </c>
      <c r="F131" s="150" t="s">
        <v>193</v>
      </c>
      <c r="G131" s="151" t="s">
        <v>176</v>
      </c>
      <c r="H131" s="152">
        <v>6.3259999999999996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37.9" customHeight="1">
      <c r="A132" s="29"/>
      <c r="B132" s="147"/>
      <c r="C132" s="148" t="s">
        <v>181</v>
      </c>
      <c r="D132" s="148" t="s">
        <v>164</v>
      </c>
      <c r="E132" s="149" t="s">
        <v>196</v>
      </c>
      <c r="F132" s="150" t="s">
        <v>197</v>
      </c>
      <c r="G132" s="151" t="s">
        <v>176</v>
      </c>
      <c r="H132" s="152">
        <v>44.281999999999996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16.5" customHeight="1">
      <c r="A133" s="29"/>
      <c r="B133" s="147"/>
      <c r="C133" s="148" t="s">
        <v>177</v>
      </c>
      <c r="D133" s="148" t="s">
        <v>164</v>
      </c>
      <c r="E133" s="149" t="s">
        <v>199</v>
      </c>
      <c r="F133" s="150" t="s">
        <v>200</v>
      </c>
      <c r="G133" s="151" t="s">
        <v>176</v>
      </c>
      <c r="H133" s="152">
        <v>6.3259999999999996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33" customHeight="1">
      <c r="A134" s="29"/>
      <c r="B134" s="147"/>
      <c r="C134" s="148" t="s">
        <v>188</v>
      </c>
      <c r="D134" s="148" t="s">
        <v>164</v>
      </c>
      <c r="E134" s="149" t="s">
        <v>393</v>
      </c>
      <c r="F134" s="150" t="s">
        <v>394</v>
      </c>
      <c r="G134" s="151" t="s">
        <v>176</v>
      </c>
      <c r="H134" s="152">
        <v>2.87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24.2" customHeight="1">
      <c r="A135" s="29"/>
      <c r="B135" s="147"/>
      <c r="C135" s="148" t="s">
        <v>180</v>
      </c>
      <c r="D135" s="148" t="s">
        <v>164</v>
      </c>
      <c r="E135" s="149" t="s">
        <v>202</v>
      </c>
      <c r="F135" s="150" t="s">
        <v>203</v>
      </c>
      <c r="G135" s="151" t="s">
        <v>204</v>
      </c>
      <c r="H135" s="152">
        <v>9.4890000000000008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12" customFormat="1" ht="22.9" customHeight="1">
      <c r="B136" s="134"/>
      <c r="D136" s="135" t="s">
        <v>72</v>
      </c>
      <c r="E136" s="145" t="s">
        <v>173</v>
      </c>
      <c r="F136" s="145" t="s">
        <v>229</v>
      </c>
      <c r="I136" s="137"/>
      <c r="J136" s="146">
        <f>BK136</f>
        <v>0</v>
      </c>
      <c r="L136" s="134"/>
      <c r="M136" s="139"/>
      <c r="N136" s="140"/>
      <c r="O136" s="140"/>
      <c r="P136" s="141">
        <f>P137</f>
        <v>0</v>
      </c>
      <c r="Q136" s="140"/>
      <c r="R136" s="141">
        <f>R137</f>
        <v>0</v>
      </c>
      <c r="S136" s="140"/>
      <c r="T136" s="142">
        <f>T137</f>
        <v>0</v>
      </c>
      <c r="AR136" s="135" t="s">
        <v>81</v>
      </c>
      <c r="AT136" s="143" t="s">
        <v>72</v>
      </c>
      <c r="AU136" s="143" t="s">
        <v>81</v>
      </c>
      <c r="AY136" s="135" t="s">
        <v>162</v>
      </c>
      <c r="BK136" s="144">
        <f>BK137</f>
        <v>0</v>
      </c>
    </row>
    <row r="137" spans="1:65" s="2" customFormat="1" ht="16.5" customHeight="1">
      <c r="A137" s="29"/>
      <c r="B137" s="147"/>
      <c r="C137" s="148" t="s">
        <v>195</v>
      </c>
      <c r="D137" s="148" t="s">
        <v>164</v>
      </c>
      <c r="E137" s="149" t="s">
        <v>318</v>
      </c>
      <c r="F137" s="150" t="s">
        <v>319</v>
      </c>
      <c r="G137" s="151" t="s">
        <v>176</v>
      </c>
      <c r="H137" s="152">
        <v>7.5640000000000001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39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169</v>
      </c>
      <c r="BK137" s="161">
        <f>ROUND(I137*H137,3)</f>
        <v>0</v>
      </c>
      <c r="BL137" s="14" t="s">
        <v>168</v>
      </c>
      <c r="BM137" s="159" t="s">
        <v>198</v>
      </c>
    </row>
    <row r="138" spans="1:65" s="12" customFormat="1" ht="22.9" customHeight="1">
      <c r="B138" s="134"/>
      <c r="D138" s="135" t="s">
        <v>72</v>
      </c>
      <c r="E138" s="145" t="s">
        <v>195</v>
      </c>
      <c r="F138" s="145" t="s">
        <v>252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SUM(P139:P145)</f>
        <v>0</v>
      </c>
      <c r="Q138" s="140"/>
      <c r="R138" s="141">
        <f>SUM(R139:R145)</f>
        <v>0</v>
      </c>
      <c r="S138" s="140"/>
      <c r="T138" s="142">
        <f>SUM(T139:T145)</f>
        <v>0</v>
      </c>
      <c r="AR138" s="135" t="s">
        <v>81</v>
      </c>
      <c r="AT138" s="143" t="s">
        <v>72</v>
      </c>
      <c r="AU138" s="143" t="s">
        <v>81</v>
      </c>
      <c r="AY138" s="135" t="s">
        <v>162</v>
      </c>
      <c r="BK138" s="144">
        <f>SUM(BK139:BK145)</f>
        <v>0</v>
      </c>
    </row>
    <row r="139" spans="1:65" s="2" customFormat="1" ht="33" customHeight="1">
      <c r="A139" s="29"/>
      <c r="B139" s="147"/>
      <c r="C139" s="148" t="s">
        <v>184</v>
      </c>
      <c r="D139" s="148" t="s">
        <v>164</v>
      </c>
      <c r="E139" s="149" t="s">
        <v>399</v>
      </c>
      <c r="F139" s="150" t="s">
        <v>400</v>
      </c>
      <c r="G139" s="151" t="s">
        <v>176</v>
      </c>
      <c r="H139" s="152">
        <v>2.992</v>
      </c>
      <c r="I139" s="153"/>
      <c r="J139" s="152">
        <f t="shared" ref="J139:J145" si="10">ROUND(I139*H139,3)</f>
        <v>0</v>
      </c>
      <c r="K139" s="154"/>
      <c r="L139" s="30"/>
      <c r="M139" s="155" t="s">
        <v>1</v>
      </c>
      <c r="N139" s="156" t="s">
        <v>39</v>
      </c>
      <c r="O139" s="58"/>
      <c r="P139" s="157">
        <f t="shared" ref="P139:P145" si="11">O139*H139</f>
        <v>0</v>
      </c>
      <c r="Q139" s="157">
        <v>0</v>
      </c>
      <c r="R139" s="157">
        <f t="shared" ref="R139:R145" si="12">Q139*H139</f>
        <v>0</v>
      </c>
      <c r="S139" s="157">
        <v>0</v>
      </c>
      <c r="T139" s="158">
        <f t="shared" ref="T139:T145" si="13"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 t="shared" ref="BE139:BE145" si="14">IF(N139="základná",J139,0)</f>
        <v>0</v>
      </c>
      <c r="BF139" s="160">
        <f t="shared" ref="BF139:BF145" si="15">IF(N139="znížená",J139,0)</f>
        <v>0</v>
      </c>
      <c r="BG139" s="160">
        <f t="shared" ref="BG139:BG145" si="16">IF(N139="zákl. prenesená",J139,0)</f>
        <v>0</v>
      </c>
      <c r="BH139" s="160">
        <f t="shared" ref="BH139:BH145" si="17">IF(N139="zníž. prenesená",J139,0)</f>
        <v>0</v>
      </c>
      <c r="BI139" s="160">
        <f t="shared" ref="BI139:BI145" si="18">IF(N139="nulová",J139,0)</f>
        <v>0</v>
      </c>
      <c r="BJ139" s="14" t="s">
        <v>169</v>
      </c>
      <c r="BK139" s="161">
        <f t="shared" ref="BK139:BK145" si="19">ROUND(I139*H139,3)</f>
        <v>0</v>
      </c>
      <c r="BL139" s="14" t="s">
        <v>168</v>
      </c>
      <c r="BM139" s="159" t="s">
        <v>7</v>
      </c>
    </row>
    <row r="140" spans="1:65" s="2" customFormat="1" ht="16.5" customHeight="1">
      <c r="A140" s="29"/>
      <c r="B140" s="147"/>
      <c r="C140" s="148" t="s">
        <v>201</v>
      </c>
      <c r="D140" s="148" t="s">
        <v>164</v>
      </c>
      <c r="E140" s="149" t="s">
        <v>403</v>
      </c>
      <c r="F140" s="150" t="s">
        <v>404</v>
      </c>
      <c r="G140" s="151" t="s">
        <v>172</v>
      </c>
      <c r="H140" s="152">
        <v>7.39</v>
      </c>
      <c r="I140" s="153"/>
      <c r="J140" s="152">
        <f t="shared" si="10"/>
        <v>0</v>
      </c>
      <c r="K140" s="154"/>
      <c r="L140" s="30"/>
      <c r="M140" s="155" t="s">
        <v>1</v>
      </c>
      <c r="N140" s="156" t="s">
        <v>39</v>
      </c>
      <c r="O140" s="58"/>
      <c r="P140" s="157">
        <f t="shared" si="11"/>
        <v>0</v>
      </c>
      <c r="Q140" s="157">
        <v>0</v>
      </c>
      <c r="R140" s="157">
        <f t="shared" si="12"/>
        <v>0</v>
      </c>
      <c r="S140" s="157">
        <v>0</v>
      </c>
      <c r="T140" s="158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 t="shared" si="14"/>
        <v>0</v>
      </c>
      <c r="BF140" s="160">
        <f t="shared" si="15"/>
        <v>0</v>
      </c>
      <c r="BG140" s="160">
        <f t="shared" si="16"/>
        <v>0</v>
      </c>
      <c r="BH140" s="160">
        <f t="shared" si="17"/>
        <v>0</v>
      </c>
      <c r="BI140" s="160">
        <f t="shared" si="18"/>
        <v>0</v>
      </c>
      <c r="BJ140" s="14" t="s">
        <v>169</v>
      </c>
      <c r="BK140" s="161">
        <f t="shared" si="19"/>
        <v>0</v>
      </c>
      <c r="BL140" s="14" t="s">
        <v>168</v>
      </c>
      <c r="BM140" s="159" t="s">
        <v>205</v>
      </c>
    </row>
    <row r="141" spans="1:65" s="2" customFormat="1" ht="21.75" customHeight="1">
      <c r="A141" s="29"/>
      <c r="B141" s="147"/>
      <c r="C141" s="148" t="s">
        <v>187</v>
      </c>
      <c r="D141" s="148" t="s">
        <v>164</v>
      </c>
      <c r="E141" s="149" t="s">
        <v>279</v>
      </c>
      <c r="F141" s="150" t="s">
        <v>280</v>
      </c>
      <c r="G141" s="151" t="s">
        <v>204</v>
      </c>
      <c r="H141" s="152">
        <v>7.7140000000000004</v>
      </c>
      <c r="I141" s="153"/>
      <c r="J141" s="152">
        <f t="shared" si="10"/>
        <v>0</v>
      </c>
      <c r="K141" s="154"/>
      <c r="L141" s="30"/>
      <c r="M141" s="155" t="s">
        <v>1</v>
      </c>
      <c r="N141" s="156" t="s">
        <v>39</v>
      </c>
      <c r="O141" s="58"/>
      <c r="P141" s="157">
        <f t="shared" si="11"/>
        <v>0</v>
      </c>
      <c r="Q141" s="157">
        <v>0</v>
      </c>
      <c r="R141" s="157">
        <f t="shared" si="12"/>
        <v>0</v>
      </c>
      <c r="S141" s="157">
        <v>0</v>
      </c>
      <c r="T141" s="158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 t="shared" si="14"/>
        <v>0</v>
      </c>
      <c r="BF141" s="160">
        <f t="shared" si="15"/>
        <v>0</v>
      </c>
      <c r="BG141" s="160">
        <f t="shared" si="16"/>
        <v>0</v>
      </c>
      <c r="BH141" s="160">
        <f t="shared" si="17"/>
        <v>0</v>
      </c>
      <c r="BI141" s="160">
        <f t="shared" si="18"/>
        <v>0</v>
      </c>
      <c r="BJ141" s="14" t="s">
        <v>169</v>
      </c>
      <c r="BK141" s="161">
        <f t="shared" si="19"/>
        <v>0</v>
      </c>
      <c r="BL141" s="14" t="s">
        <v>168</v>
      </c>
      <c r="BM141" s="159" t="s">
        <v>209</v>
      </c>
    </row>
    <row r="142" spans="1:65" s="2" customFormat="1" ht="24.2" customHeight="1">
      <c r="A142" s="29"/>
      <c r="B142" s="147"/>
      <c r="C142" s="148" t="s">
        <v>210</v>
      </c>
      <c r="D142" s="148" t="s">
        <v>164</v>
      </c>
      <c r="E142" s="149" t="s">
        <v>282</v>
      </c>
      <c r="F142" s="150" t="s">
        <v>283</v>
      </c>
      <c r="G142" s="151" t="s">
        <v>204</v>
      </c>
      <c r="H142" s="152">
        <v>69.426000000000002</v>
      </c>
      <c r="I142" s="153"/>
      <c r="J142" s="152">
        <f t="shared" si="10"/>
        <v>0</v>
      </c>
      <c r="K142" s="154"/>
      <c r="L142" s="30"/>
      <c r="M142" s="155" t="s">
        <v>1</v>
      </c>
      <c r="N142" s="156" t="s">
        <v>39</v>
      </c>
      <c r="O142" s="58"/>
      <c r="P142" s="157">
        <f t="shared" si="11"/>
        <v>0</v>
      </c>
      <c r="Q142" s="157">
        <v>0</v>
      </c>
      <c r="R142" s="157">
        <f t="shared" si="12"/>
        <v>0</v>
      </c>
      <c r="S142" s="157">
        <v>0</v>
      </c>
      <c r="T142" s="158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 t="shared" si="14"/>
        <v>0</v>
      </c>
      <c r="BF142" s="160">
        <f t="shared" si="15"/>
        <v>0</v>
      </c>
      <c r="BG142" s="160">
        <f t="shared" si="16"/>
        <v>0</v>
      </c>
      <c r="BH142" s="160">
        <f t="shared" si="17"/>
        <v>0</v>
      </c>
      <c r="BI142" s="160">
        <f t="shared" si="18"/>
        <v>0</v>
      </c>
      <c r="BJ142" s="14" t="s">
        <v>169</v>
      </c>
      <c r="BK142" s="161">
        <f t="shared" si="19"/>
        <v>0</v>
      </c>
      <c r="BL142" s="14" t="s">
        <v>168</v>
      </c>
      <c r="BM142" s="159" t="s">
        <v>214</v>
      </c>
    </row>
    <row r="143" spans="1:65" s="2" customFormat="1" ht="24.2" customHeight="1">
      <c r="A143" s="29"/>
      <c r="B143" s="147"/>
      <c r="C143" s="148" t="s">
        <v>191</v>
      </c>
      <c r="D143" s="148" t="s">
        <v>164</v>
      </c>
      <c r="E143" s="149" t="s">
        <v>286</v>
      </c>
      <c r="F143" s="150" t="s">
        <v>287</v>
      </c>
      <c r="G143" s="151" t="s">
        <v>204</v>
      </c>
      <c r="H143" s="152">
        <v>7.7140000000000004</v>
      </c>
      <c r="I143" s="153"/>
      <c r="J143" s="152">
        <f t="shared" si="10"/>
        <v>0</v>
      </c>
      <c r="K143" s="154"/>
      <c r="L143" s="30"/>
      <c r="M143" s="155" t="s">
        <v>1</v>
      </c>
      <c r="N143" s="156" t="s">
        <v>39</v>
      </c>
      <c r="O143" s="58"/>
      <c r="P143" s="157">
        <f t="shared" si="11"/>
        <v>0</v>
      </c>
      <c r="Q143" s="157">
        <v>0</v>
      </c>
      <c r="R143" s="157">
        <f t="shared" si="12"/>
        <v>0</v>
      </c>
      <c r="S143" s="157">
        <v>0</v>
      </c>
      <c r="T143" s="158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 t="shared" si="14"/>
        <v>0</v>
      </c>
      <c r="BF143" s="160">
        <f t="shared" si="15"/>
        <v>0</v>
      </c>
      <c r="BG143" s="160">
        <f t="shared" si="16"/>
        <v>0</v>
      </c>
      <c r="BH143" s="160">
        <f t="shared" si="17"/>
        <v>0</v>
      </c>
      <c r="BI143" s="160">
        <f t="shared" si="18"/>
        <v>0</v>
      </c>
      <c r="BJ143" s="14" t="s">
        <v>169</v>
      </c>
      <c r="BK143" s="161">
        <f t="shared" si="19"/>
        <v>0</v>
      </c>
      <c r="BL143" s="14" t="s">
        <v>168</v>
      </c>
      <c r="BM143" s="159" t="s">
        <v>217</v>
      </c>
    </row>
    <row r="144" spans="1:65" s="2" customFormat="1" ht="24.2" customHeight="1">
      <c r="A144" s="29"/>
      <c r="B144" s="147"/>
      <c r="C144" s="148" t="s">
        <v>218</v>
      </c>
      <c r="D144" s="148" t="s">
        <v>164</v>
      </c>
      <c r="E144" s="149" t="s">
        <v>289</v>
      </c>
      <c r="F144" s="150" t="s">
        <v>290</v>
      </c>
      <c r="G144" s="151" t="s">
        <v>204</v>
      </c>
      <c r="H144" s="152">
        <v>370.27199999999999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169</v>
      </c>
      <c r="BK144" s="161">
        <f t="shared" si="19"/>
        <v>0</v>
      </c>
      <c r="BL144" s="14" t="s">
        <v>168</v>
      </c>
      <c r="BM144" s="159" t="s">
        <v>221</v>
      </c>
    </row>
    <row r="145" spans="1:65" s="2" customFormat="1" ht="16.5" customHeight="1">
      <c r="A145" s="29"/>
      <c r="B145" s="147"/>
      <c r="C145" s="148" t="s">
        <v>194</v>
      </c>
      <c r="D145" s="148" t="s">
        <v>164</v>
      </c>
      <c r="E145" s="149" t="s">
        <v>293</v>
      </c>
      <c r="F145" s="150" t="s">
        <v>294</v>
      </c>
      <c r="G145" s="151" t="s">
        <v>204</v>
      </c>
      <c r="H145" s="152">
        <v>7.7140000000000004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169</v>
      </c>
      <c r="BK145" s="161">
        <f t="shared" si="19"/>
        <v>0</v>
      </c>
      <c r="BL145" s="14" t="s">
        <v>168</v>
      </c>
      <c r="BM145" s="159" t="s">
        <v>224</v>
      </c>
    </row>
    <row r="146" spans="1:65" s="12" customFormat="1" ht="22.9" customHeight="1">
      <c r="B146" s="134"/>
      <c r="D146" s="135" t="s">
        <v>72</v>
      </c>
      <c r="E146" s="145" t="s">
        <v>296</v>
      </c>
      <c r="F146" s="145" t="s">
        <v>297</v>
      </c>
      <c r="I146" s="137"/>
      <c r="J146" s="146">
        <f>BK146</f>
        <v>0</v>
      </c>
      <c r="L146" s="134"/>
      <c r="M146" s="139"/>
      <c r="N146" s="140"/>
      <c r="O146" s="140"/>
      <c r="P146" s="141">
        <f>P147</f>
        <v>0</v>
      </c>
      <c r="Q146" s="140"/>
      <c r="R146" s="141">
        <f>R147</f>
        <v>0</v>
      </c>
      <c r="S146" s="140"/>
      <c r="T146" s="142">
        <f>T147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BK147</f>
        <v>0</v>
      </c>
    </row>
    <row r="147" spans="1:65" s="2" customFormat="1" ht="16.5" customHeight="1">
      <c r="A147" s="29"/>
      <c r="B147" s="147"/>
      <c r="C147" s="148" t="s">
        <v>225</v>
      </c>
      <c r="D147" s="148" t="s">
        <v>164</v>
      </c>
      <c r="E147" s="149" t="s">
        <v>298</v>
      </c>
      <c r="F147" s="150" t="s">
        <v>299</v>
      </c>
      <c r="G147" s="151" t="s">
        <v>204</v>
      </c>
      <c r="H147" s="152">
        <v>23.603000000000002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228</v>
      </c>
    </row>
    <row r="148" spans="1:65" s="12" customFormat="1" ht="25.9" customHeight="1">
      <c r="B148" s="134"/>
      <c r="D148" s="135" t="s">
        <v>72</v>
      </c>
      <c r="E148" s="136" t="s">
        <v>301</v>
      </c>
      <c r="F148" s="136" t="s">
        <v>302</v>
      </c>
      <c r="I148" s="137"/>
      <c r="J148" s="138">
        <f>BK148</f>
        <v>0</v>
      </c>
      <c r="L148" s="134"/>
      <c r="M148" s="139"/>
      <c r="N148" s="140"/>
      <c r="O148" s="140"/>
      <c r="P148" s="141">
        <f>P149+P155+P163</f>
        <v>0</v>
      </c>
      <c r="Q148" s="140"/>
      <c r="R148" s="141">
        <f>R149+R155+R163</f>
        <v>0</v>
      </c>
      <c r="S148" s="140"/>
      <c r="T148" s="142">
        <f>T149+T155+T163</f>
        <v>0</v>
      </c>
      <c r="AR148" s="135" t="s">
        <v>169</v>
      </c>
      <c r="AT148" s="143" t="s">
        <v>72</v>
      </c>
      <c r="AU148" s="143" t="s">
        <v>73</v>
      </c>
      <c r="AY148" s="135" t="s">
        <v>162</v>
      </c>
      <c r="BK148" s="144">
        <f>BK149+BK155+BK163</f>
        <v>0</v>
      </c>
    </row>
    <row r="149" spans="1:65" s="12" customFormat="1" ht="22.9" customHeight="1">
      <c r="B149" s="134"/>
      <c r="D149" s="135" t="s">
        <v>72</v>
      </c>
      <c r="E149" s="145" t="s">
        <v>405</v>
      </c>
      <c r="F149" s="145" t="s">
        <v>406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SUM(P150:P154)</f>
        <v>0</v>
      </c>
      <c r="Q149" s="140"/>
      <c r="R149" s="141">
        <f>SUM(R150:R154)</f>
        <v>0</v>
      </c>
      <c r="S149" s="140"/>
      <c r="T149" s="142">
        <f>SUM(T150:T154)</f>
        <v>0</v>
      </c>
      <c r="AR149" s="135" t="s">
        <v>169</v>
      </c>
      <c r="AT149" s="143" t="s">
        <v>72</v>
      </c>
      <c r="AU149" s="143" t="s">
        <v>81</v>
      </c>
      <c r="AY149" s="135" t="s">
        <v>162</v>
      </c>
      <c r="BK149" s="144">
        <f>SUM(BK150:BK154)</f>
        <v>0</v>
      </c>
    </row>
    <row r="150" spans="1:65" s="2" customFormat="1" ht="16.5" customHeight="1">
      <c r="A150" s="29"/>
      <c r="B150" s="147"/>
      <c r="C150" s="148" t="s">
        <v>198</v>
      </c>
      <c r="D150" s="148" t="s">
        <v>164</v>
      </c>
      <c r="E150" s="149" t="s">
        <v>409</v>
      </c>
      <c r="F150" s="150" t="s">
        <v>410</v>
      </c>
      <c r="G150" s="151" t="s">
        <v>167</v>
      </c>
      <c r="H150" s="152">
        <v>8.5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194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194</v>
      </c>
      <c r="BM150" s="159" t="s">
        <v>232</v>
      </c>
    </row>
    <row r="151" spans="1:65" s="2" customFormat="1" ht="24.2" customHeight="1">
      <c r="A151" s="29"/>
      <c r="B151" s="147"/>
      <c r="C151" s="162" t="s">
        <v>233</v>
      </c>
      <c r="D151" s="162" t="s">
        <v>211</v>
      </c>
      <c r="E151" s="163" t="s">
        <v>411</v>
      </c>
      <c r="F151" s="164" t="s">
        <v>412</v>
      </c>
      <c r="G151" s="165" t="s">
        <v>167</v>
      </c>
      <c r="H151" s="166">
        <v>9.18</v>
      </c>
      <c r="I151" s="167"/>
      <c r="J151" s="166">
        <f>ROUND(I151*H151,3)</f>
        <v>0</v>
      </c>
      <c r="K151" s="168"/>
      <c r="L151" s="169"/>
      <c r="M151" s="170" t="s">
        <v>1</v>
      </c>
      <c r="N151" s="171" t="s">
        <v>39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224</v>
      </c>
      <c r="AT151" s="159" t="s">
        <v>211</v>
      </c>
      <c r="AU151" s="159" t="s">
        <v>169</v>
      </c>
      <c r="AY151" s="14" t="s">
        <v>162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169</v>
      </c>
      <c r="BK151" s="161">
        <f>ROUND(I151*H151,3)</f>
        <v>0</v>
      </c>
      <c r="BL151" s="14" t="s">
        <v>194</v>
      </c>
      <c r="BM151" s="159" t="s">
        <v>236</v>
      </c>
    </row>
    <row r="152" spans="1:65" s="2" customFormat="1" ht="24.2" customHeight="1">
      <c r="A152" s="29"/>
      <c r="B152" s="147"/>
      <c r="C152" s="148" t="s">
        <v>7</v>
      </c>
      <c r="D152" s="148" t="s">
        <v>164</v>
      </c>
      <c r="E152" s="149" t="s">
        <v>426</v>
      </c>
      <c r="F152" s="150" t="s">
        <v>427</v>
      </c>
      <c r="G152" s="151" t="s">
        <v>167</v>
      </c>
      <c r="H152" s="152">
        <v>8.657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39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194</v>
      </c>
      <c r="AT152" s="159" t="s">
        <v>164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194</v>
      </c>
      <c r="BM152" s="159" t="s">
        <v>239</v>
      </c>
    </row>
    <row r="153" spans="1:65" s="2" customFormat="1" ht="24.2" customHeight="1">
      <c r="A153" s="29"/>
      <c r="B153" s="147"/>
      <c r="C153" s="148" t="s">
        <v>240</v>
      </c>
      <c r="D153" s="148" t="s">
        <v>164</v>
      </c>
      <c r="E153" s="149" t="s">
        <v>413</v>
      </c>
      <c r="F153" s="150" t="s">
        <v>414</v>
      </c>
      <c r="G153" s="151" t="s">
        <v>176</v>
      </c>
      <c r="H153" s="152">
        <v>0.85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194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194</v>
      </c>
      <c r="BM153" s="159" t="s">
        <v>243</v>
      </c>
    </row>
    <row r="154" spans="1:65" s="2" customFormat="1" ht="24.2" customHeight="1">
      <c r="A154" s="29"/>
      <c r="B154" s="147"/>
      <c r="C154" s="148" t="s">
        <v>205</v>
      </c>
      <c r="D154" s="148" t="s">
        <v>164</v>
      </c>
      <c r="E154" s="149" t="s">
        <v>415</v>
      </c>
      <c r="F154" s="150" t="s">
        <v>416</v>
      </c>
      <c r="G154" s="151" t="s">
        <v>311</v>
      </c>
      <c r="H154" s="153"/>
      <c r="I154" s="153"/>
      <c r="J154" s="152">
        <f>ROUND(I154*H154,3)</f>
        <v>0</v>
      </c>
      <c r="K154" s="154"/>
      <c r="L154" s="30"/>
      <c r="M154" s="155" t="s">
        <v>1</v>
      </c>
      <c r="N154" s="156" t="s">
        <v>39</v>
      </c>
      <c r="O154" s="58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194</v>
      </c>
      <c r="AT154" s="159" t="s">
        <v>164</v>
      </c>
      <c r="AU154" s="159" t="s">
        <v>169</v>
      </c>
      <c r="AY154" s="14" t="s">
        <v>162</v>
      </c>
      <c r="BE154" s="160">
        <f>IF(N154="základná",J154,0)</f>
        <v>0</v>
      </c>
      <c r="BF154" s="160">
        <f>IF(N154="znížená",J154,0)</f>
        <v>0</v>
      </c>
      <c r="BG154" s="160">
        <f>IF(N154="zákl. prenesená",J154,0)</f>
        <v>0</v>
      </c>
      <c r="BH154" s="160">
        <f>IF(N154="zníž. prenesená",J154,0)</f>
        <v>0</v>
      </c>
      <c r="BI154" s="160">
        <f>IF(N154="nulová",J154,0)</f>
        <v>0</v>
      </c>
      <c r="BJ154" s="14" t="s">
        <v>169</v>
      </c>
      <c r="BK154" s="161">
        <f>ROUND(I154*H154,3)</f>
        <v>0</v>
      </c>
      <c r="BL154" s="14" t="s">
        <v>194</v>
      </c>
      <c r="BM154" s="159" t="s">
        <v>247</v>
      </c>
    </row>
    <row r="155" spans="1:65" s="12" customFormat="1" ht="22.9" customHeight="1">
      <c r="B155" s="134"/>
      <c r="D155" s="135" t="s">
        <v>72</v>
      </c>
      <c r="E155" s="145" t="s">
        <v>331</v>
      </c>
      <c r="F155" s="145" t="s">
        <v>332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SUM(P156:P162)</f>
        <v>0</v>
      </c>
      <c r="Q155" s="140"/>
      <c r="R155" s="141">
        <f>SUM(R156:R162)</f>
        <v>0</v>
      </c>
      <c r="S155" s="140"/>
      <c r="T155" s="142">
        <f>SUM(T156:T162)</f>
        <v>0</v>
      </c>
      <c r="AR155" s="135" t="s">
        <v>169</v>
      </c>
      <c r="AT155" s="143" t="s">
        <v>72</v>
      </c>
      <c r="AU155" s="143" t="s">
        <v>81</v>
      </c>
      <c r="AY155" s="135" t="s">
        <v>162</v>
      </c>
      <c r="BK155" s="144">
        <f>SUM(BK156:BK162)</f>
        <v>0</v>
      </c>
    </row>
    <row r="156" spans="1:65" s="2" customFormat="1" ht="33" customHeight="1">
      <c r="A156" s="29"/>
      <c r="B156" s="147"/>
      <c r="C156" s="148" t="s">
        <v>248</v>
      </c>
      <c r="D156" s="148" t="s">
        <v>164</v>
      </c>
      <c r="E156" s="149" t="s">
        <v>362</v>
      </c>
      <c r="F156" s="150" t="s">
        <v>363</v>
      </c>
      <c r="G156" s="151" t="s">
        <v>172</v>
      </c>
      <c r="H156" s="152">
        <v>6.46</v>
      </c>
      <c r="I156" s="153"/>
      <c r="J156" s="152">
        <f t="shared" ref="J156:J162" si="20">ROUND(I156*H156,3)</f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ref="P156:P162" si="21">O156*H156</f>
        <v>0</v>
      </c>
      <c r="Q156" s="157">
        <v>0</v>
      </c>
      <c r="R156" s="157">
        <f t="shared" ref="R156:R162" si="22">Q156*H156</f>
        <v>0</v>
      </c>
      <c r="S156" s="157">
        <v>0</v>
      </c>
      <c r="T156" s="158">
        <f t="shared" ref="T156:T162" si="2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194</v>
      </c>
      <c r="AT156" s="159" t="s">
        <v>164</v>
      </c>
      <c r="AU156" s="159" t="s">
        <v>169</v>
      </c>
      <c r="AY156" s="14" t="s">
        <v>162</v>
      </c>
      <c r="BE156" s="160">
        <f t="shared" ref="BE156:BE162" si="24">IF(N156="základná",J156,0)</f>
        <v>0</v>
      </c>
      <c r="BF156" s="160">
        <f t="shared" ref="BF156:BF162" si="25">IF(N156="znížená",J156,0)</f>
        <v>0</v>
      </c>
      <c r="BG156" s="160">
        <f t="shared" ref="BG156:BG162" si="26">IF(N156="zákl. prenesená",J156,0)</f>
        <v>0</v>
      </c>
      <c r="BH156" s="160">
        <f t="shared" ref="BH156:BH162" si="27">IF(N156="zníž. prenesená",J156,0)</f>
        <v>0</v>
      </c>
      <c r="BI156" s="160">
        <f t="shared" ref="BI156:BI162" si="28">IF(N156="nulová",J156,0)</f>
        <v>0</v>
      </c>
      <c r="BJ156" s="14" t="s">
        <v>169</v>
      </c>
      <c r="BK156" s="161">
        <f t="shared" ref="BK156:BK162" si="29">ROUND(I156*H156,3)</f>
        <v>0</v>
      </c>
      <c r="BL156" s="14" t="s">
        <v>194</v>
      </c>
      <c r="BM156" s="159" t="s">
        <v>251</v>
      </c>
    </row>
    <row r="157" spans="1:65" s="2" customFormat="1" ht="16.5" customHeight="1">
      <c r="A157" s="29"/>
      <c r="B157" s="147"/>
      <c r="C157" s="162" t="s">
        <v>209</v>
      </c>
      <c r="D157" s="162" t="s">
        <v>211</v>
      </c>
      <c r="E157" s="163" t="s">
        <v>428</v>
      </c>
      <c r="F157" s="164" t="s">
        <v>429</v>
      </c>
      <c r="G157" s="165" t="s">
        <v>172</v>
      </c>
      <c r="H157" s="166">
        <v>6.46</v>
      </c>
      <c r="I157" s="167"/>
      <c r="J157" s="166">
        <f t="shared" si="20"/>
        <v>0</v>
      </c>
      <c r="K157" s="168"/>
      <c r="L157" s="169"/>
      <c r="M157" s="170" t="s">
        <v>1</v>
      </c>
      <c r="N157" s="171" t="s">
        <v>39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224</v>
      </c>
      <c r="AT157" s="159" t="s">
        <v>211</v>
      </c>
      <c r="AU157" s="159" t="s">
        <v>169</v>
      </c>
      <c r="AY157" s="14" t="s">
        <v>162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169</v>
      </c>
      <c r="BK157" s="161">
        <f t="shared" si="29"/>
        <v>0</v>
      </c>
      <c r="BL157" s="14" t="s">
        <v>194</v>
      </c>
      <c r="BM157" s="159" t="s">
        <v>255</v>
      </c>
    </row>
    <row r="158" spans="1:65" s="2" customFormat="1" ht="24.2" customHeight="1">
      <c r="A158" s="29"/>
      <c r="B158" s="147"/>
      <c r="C158" s="148" t="s">
        <v>256</v>
      </c>
      <c r="D158" s="148" t="s">
        <v>164</v>
      </c>
      <c r="E158" s="149" t="s">
        <v>419</v>
      </c>
      <c r="F158" s="150" t="s">
        <v>420</v>
      </c>
      <c r="G158" s="151" t="s">
        <v>340</v>
      </c>
      <c r="H158" s="152">
        <v>239.346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194</v>
      </c>
      <c r="AT158" s="159" t="s">
        <v>164</v>
      </c>
      <c r="AU158" s="159" t="s">
        <v>169</v>
      </c>
      <c r="AY158" s="14" t="s">
        <v>162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169</v>
      </c>
      <c r="BK158" s="161">
        <f t="shared" si="29"/>
        <v>0</v>
      </c>
      <c r="BL158" s="14" t="s">
        <v>194</v>
      </c>
      <c r="BM158" s="159" t="s">
        <v>259</v>
      </c>
    </row>
    <row r="159" spans="1:65" s="2" customFormat="1" ht="16.5" customHeight="1">
      <c r="A159" s="29"/>
      <c r="B159" s="147"/>
      <c r="C159" s="162" t="s">
        <v>214</v>
      </c>
      <c r="D159" s="162" t="s">
        <v>211</v>
      </c>
      <c r="E159" s="163" t="s">
        <v>430</v>
      </c>
      <c r="F159" s="164" t="s">
        <v>431</v>
      </c>
      <c r="G159" s="165" t="s">
        <v>374</v>
      </c>
      <c r="H159" s="166">
        <v>1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39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224</v>
      </c>
      <c r="AT159" s="159" t="s">
        <v>211</v>
      </c>
      <c r="AU159" s="159" t="s">
        <v>169</v>
      </c>
      <c r="AY159" s="14" t="s">
        <v>162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169</v>
      </c>
      <c r="BK159" s="161">
        <f t="shared" si="29"/>
        <v>0</v>
      </c>
      <c r="BL159" s="14" t="s">
        <v>194</v>
      </c>
      <c r="BM159" s="159" t="s">
        <v>262</v>
      </c>
    </row>
    <row r="160" spans="1:65" s="2" customFormat="1" ht="24.2" customHeight="1">
      <c r="A160" s="29"/>
      <c r="B160" s="147"/>
      <c r="C160" s="148" t="s">
        <v>263</v>
      </c>
      <c r="D160" s="148" t="s">
        <v>164</v>
      </c>
      <c r="E160" s="149" t="s">
        <v>338</v>
      </c>
      <c r="F160" s="150" t="s">
        <v>339</v>
      </c>
      <c r="G160" s="151" t="s">
        <v>340</v>
      </c>
      <c r="H160" s="152">
        <v>36.200000000000003</v>
      </c>
      <c r="I160" s="153"/>
      <c r="J160" s="152">
        <f t="shared" si="20"/>
        <v>0</v>
      </c>
      <c r="K160" s="154"/>
      <c r="L160" s="30"/>
      <c r="M160" s="155" t="s">
        <v>1</v>
      </c>
      <c r="N160" s="156" t="s">
        <v>39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194</v>
      </c>
      <c r="AT160" s="159" t="s">
        <v>164</v>
      </c>
      <c r="AU160" s="159" t="s">
        <v>169</v>
      </c>
      <c r="AY160" s="14" t="s">
        <v>162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169</v>
      </c>
      <c r="BK160" s="161">
        <f t="shared" si="29"/>
        <v>0</v>
      </c>
      <c r="BL160" s="14" t="s">
        <v>194</v>
      </c>
      <c r="BM160" s="159" t="s">
        <v>266</v>
      </c>
    </row>
    <row r="161" spans="1:65" s="2" customFormat="1" ht="33" customHeight="1">
      <c r="A161" s="29"/>
      <c r="B161" s="147"/>
      <c r="C161" s="148" t="s">
        <v>217</v>
      </c>
      <c r="D161" s="148" t="s">
        <v>164</v>
      </c>
      <c r="E161" s="149" t="s">
        <v>375</v>
      </c>
      <c r="F161" s="150" t="s">
        <v>376</v>
      </c>
      <c r="G161" s="151" t="s">
        <v>340</v>
      </c>
      <c r="H161" s="152">
        <v>239.346</v>
      </c>
      <c r="I161" s="153"/>
      <c r="J161" s="152">
        <f t="shared" si="20"/>
        <v>0</v>
      </c>
      <c r="K161" s="154"/>
      <c r="L161" s="30"/>
      <c r="M161" s="155" t="s">
        <v>1</v>
      </c>
      <c r="N161" s="156" t="s">
        <v>39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194</v>
      </c>
      <c r="AT161" s="159" t="s">
        <v>164</v>
      </c>
      <c r="AU161" s="159" t="s">
        <v>169</v>
      </c>
      <c r="AY161" s="14" t="s">
        <v>162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169</v>
      </c>
      <c r="BK161" s="161">
        <f t="shared" si="29"/>
        <v>0</v>
      </c>
      <c r="BL161" s="14" t="s">
        <v>194</v>
      </c>
      <c r="BM161" s="159" t="s">
        <v>432</v>
      </c>
    </row>
    <row r="162" spans="1:65" s="2" customFormat="1" ht="24.2" customHeight="1">
      <c r="A162" s="29"/>
      <c r="B162" s="147"/>
      <c r="C162" s="148" t="s">
        <v>270</v>
      </c>
      <c r="D162" s="148" t="s">
        <v>164</v>
      </c>
      <c r="E162" s="149" t="s">
        <v>342</v>
      </c>
      <c r="F162" s="150" t="s">
        <v>343</v>
      </c>
      <c r="G162" s="151" t="s">
        <v>311</v>
      </c>
      <c r="H162" s="153"/>
      <c r="I162" s="153"/>
      <c r="J162" s="152">
        <f t="shared" si="20"/>
        <v>0</v>
      </c>
      <c r="K162" s="154"/>
      <c r="L162" s="30"/>
      <c r="M162" s="155" t="s">
        <v>1</v>
      </c>
      <c r="N162" s="156" t="s">
        <v>39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194</v>
      </c>
      <c r="AT162" s="159" t="s">
        <v>164</v>
      </c>
      <c r="AU162" s="159" t="s">
        <v>169</v>
      </c>
      <c r="AY162" s="14" t="s">
        <v>162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169</v>
      </c>
      <c r="BK162" s="161">
        <f t="shared" si="29"/>
        <v>0</v>
      </c>
      <c r="BL162" s="14" t="s">
        <v>194</v>
      </c>
      <c r="BM162" s="159" t="s">
        <v>269</v>
      </c>
    </row>
    <row r="163" spans="1:65" s="12" customFormat="1" ht="22.9" customHeight="1">
      <c r="B163" s="134"/>
      <c r="D163" s="135" t="s">
        <v>72</v>
      </c>
      <c r="E163" s="145" t="s">
        <v>345</v>
      </c>
      <c r="F163" s="145" t="s">
        <v>346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SUM(P164:P166)</f>
        <v>0</v>
      </c>
      <c r="Q163" s="140"/>
      <c r="R163" s="141">
        <f>SUM(R164:R166)</f>
        <v>0</v>
      </c>
      <c r="S163" s="140"/>
      <c r="T163" s="142">
        <f>SUM(T164:T166)</f>
        <v>0</v>
      </c>
      <c r="AR163" s="135" t="s">
        <v>169</v>
      </c>
      <c r="AT163" s="143" t="s">
        <v>72</v>
      </c>
      <c r="AU163" s="143" t="s">
        <v>81</v>
      </c>
      <c r="AY163" s="135" t="s">
        <v>162</v>
      </c>
      <c r="BK163" s="144">
        <f>SUM(BK164:BK166)</f>
        <v>0</v>
      </c>
    </row>
    <row r="164" spans="1:65" s="2" customFormat="1" ht="24.2" customHeight="1">
      <c r="A164" s="29"/>
      <c r="B164" s="147"/>
      <c r="C164" s="148" t="s">
        <v>221</v>
      </c>
      <c r="D164" s="148" t="s">
        <v>164</v>
      </c>
      <c r="E164" s="149" t="s">
        <v>348</v>
      </c>
      <c r="F164" s="150" t="s">
        <v>349</v>
      </c>
      <c r="G164" s="151" t="s">
        <v>167</v>
      </c>
      <c r="H164" s="152">
        <v>18.157</v>
      </c>
      <c r="I164" s="153"/>
      <c r="J164" s="152">
        <f>ROUND(I164*H164,3)</f>
        <v>0</v>
      </c>
      <c r="K164" s="154"/>
      <c r="L164" s="30"/>
      <c r="M164" s="155" t="s">
        <v>1</v>
      </c>
      <c r="N164" s="156" t="s">
        <v>39</v>
      </c>
      <c r="O164" s="58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194</v>
      </c>
      <c r="AT164" s="159" t="s">
        <v>164</v>
      </c>
      <c r="AU164" s="159" t="s">
        <v>169</v>
      </c>
      <c r="AY164" s="14" t="s">
        <v>162</v>
      </c>
      <c r="BE164" s="160">
        <f>IF(N164="základná",J164,0)</f>
        <v>0</v>
      </c>
      <c r="BF164" s="160">
        <f>IF(N164="znížená",J164,0)</f>
        <v>0</v>
      </c>
      <c r="BG164" s="160">
        <f>IF(N164="zákl. prenesená",J164,0)</f>
        <v>0</v>
      </c>
      <c r="BH164" s="160">
        <f>IF(N164="zníž. prenesená",J164,0)</f>
        <v>0</v>
      </c>
      <c r="BI164" s="160">
        <f>IF(N164="nulová",J164,0)</f>
        <v>0</v>
      </c>
      <c r="BJ164" s="14" t="s">
        <v>169</v>
      </c>
      <c r="BK164" s="161">
        <f>ROUND(I164*H164,3)</f>
        <v>0</v>
      </c>
      <c r="BL164" s="14" t="s">
        <v>194</v>
      </c>
      <c r="BM164" s="159" t="s">
        <v>274</v>
      </c>
    </row>
    <row r="165" spans="1:65" s="2" customFormat="1" ht="24.2" customHeight="1">
      <c r="A165" s="29"/>
      <c r="B165" s="147"/>
      <c r="C165" s="148" t="s">
        <v>278</v>
      </c>
      <c r="D165" s="148" t="s">
        <v>164</v>
      </c>
      <c r="E165" s="149" t="s">
        <v>351</v>
      </c>
      <c r="F165" s="150" t="s">
        <v>352</v>
      </c>
      <c r="G165" s="151" t="s">
        <v>167</v>
      </c>
      <c r="H165" s="152">
        <v>18.157</v>
      </c>
      <c r="I165" s="153"/>
      <c r="J165" s="152">
        <f>ROUND(I165*H165,3)</f>
        <v>0</v>
      </c>
      <c r="K165" s="154"/>
      <c r="L165" s="30"/>
      <c r="M165" s="155" t="s">
        <v>1</v>
      </c>
      <c r="N165" s="156" t="s">
        <v>39</v>
      </c>
      <c r="O165" s="58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194</v>
      </c>
      <c r="AT165" s="159" t="s">
        <v>164</v>
      </c>
      <c r="AU165" s="159" t="s">
        <v>169</v>
      </c>
      <c r="AY165" s="14" t="s">
        <v>162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169</v>
      </c>
      <c r="BK165" s="161">
        <f>ROUND(I165*H165,3)</f>
        <v>0</v>
      </c>
      <c r="BL165" s="14" t="s">
        <v>194</v>
      </c>
      <c r="BM165" s="159" t="s">
        <v>277</v>
      </c>
    </row>
    <row r="166" spans="1:65" s="2" customFormat="1" ht="24.2" customHeight="1">
      <c r="A166" s="29"/>
      <c r="B166" s="147"/>
      <c r="C166" s="148" t="s">
        <v>224</v>
      </c>
      <c r="D166" s="148" t="s">
        <v>164</v>
      </c>
      <c r="E166" s="149" t="s">
        <v>423</v>
      </c>
      <c r="F166" s="150" t="s">
        <v>424</v>
      </c>
      <c r="G166" s="151" t="s">
        <v>167</v>
      </c>
      <c r="H166" s="152">
        <v>17</v>
      </c>
      <c r="I166" s="153"/>
      <c r="J166" s="152">
        <f>ROUND(I166*H166,3)</f>
        <v>0</v>
      </c>
      <c r="K166" s="154"/>
      <c r="L166" s="30"/>
      <c r="M166" s="172" t="s">
        <v>1</v>
      </c>
      <c r="N166" s="173" t="s">
        <v>39</v>
      </c>
      <c r="O166" s="174"/>
      <c r="P166" s="175">
        <f>O166*H166</f>
        <v>0</v>
      </c>
      <c r="Q166" s="175">
        <v>0</v>
      </c>
      <c r="R166" s="175">
        <f>Q166*H166</f>
        <v>0</v>
      </c>
      <c r="S166" s="175">
        <v>0</v>
      </c>
      <c r="T166" s="176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194</v>
      </c>
      <c r="AT166" s="159" t="s">
        <v>164</v>
      </c>
      <c r="AU166" s="159" t="s">
        <v>169</v>
      </c>
      <c r="AY166" s="14" t="s">
        <v>162</v>
      </c>
      <c r="BE166" s="160">
        <f>IF(N166="základná",J166,0)</f>
        <v>0</v>
      </c>
      <c r="BF166" s="160">
        <f>IF(N166="znížená",J166,0)</f>
        <v>0</v>
      </c>
      <c r="BG166" s="160">
        <f>IF(N166="zákl. prenesená",J166,0)</f>
        <v>0</v>
      </c>
      <c r="BH166" s="160">
        <f>IF(N166="zníž. prenesená",J166,0)</f>
        <v>0</v>
      </c>
      <c r="BI166" s="160">
        <f>IF(N166="nulová",J166,0)</f>
        <v>0</v>
      </c>
      <c r="BJ166" s="14" t="s">
        <v>169</v>
      </c>
      <c r="BK166" s="161">
        <f>ROUND(I166*H166,3)</f>
        <v>0</v>
      </c>
      <c r="BL166" s="14" t="s">
        <v>194</v>
      </c>
      <c r="BM166" s="159" t="s">
        <v>281</v>
      </c>
    </row>
    <row r="167" spans="1:65" s="2" customFormat="1" ht="6.95" customHeight="1">
      <c r="A167" s="29"/>
      <c r="B167" s="47"/>
      <c r="C167" s="48"/>
      <c r="D167" s="48"/>
      <c r="E167" s="48"/>
      <c r="F167" s="48"/>
      <c r="G167" s="48"/>
      <c r="H167" s="48"/>
      <c r="I167" s="48"/>
      <c r="J167" s="48"/>
      <c r="K167" s="48"/>
      <c r="L167" s="30"/>
      <c r="M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</row>
  </sheetData>
  <autoFilter ref="C124:K166" xr:uid="{00000000-0009-0000-0000-00000B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BM14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115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433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ROUND((SUM(BE122:BE142)),  2)</f>
        <v>0</v>
      </c>
      <c r="G33" s="100"/>
      <c r="H33" s="100"/>
      <c r="I33" s="101">
        <v>0.2</v>
      </c>
      <c r="J33" s="99">
        <f>ROUND(((SUM(BE122:BE142))*I33),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ROUND((SUM(BF122:BF142)),  2)</f>
        <v>0</v>
      </c>
      <c r="G34" s="100"/>
      <c r="H34" s="100"/>
      <c r="I34" s="101">
        <v>0.2</v>
      </c>
      <c r="J34" s="99">
        <f>ROUND(((SUM(BF122:BF142))*I34),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ROUND((SUM(BG122:BG142)),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ROUND((SUM(BH122:BH142)),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ROUND((SUM(BI122:BI142)),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012 - Objekt E - Schodisko bočný vstup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J123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J124</f>
        <v>0</v>
      </c>
      <c r="L98" s="119"/>
    </row>
    <row r="99" spans="1:31" s="10" customFormat="1" ht="19.899999999999999" customHeight="1">
      <c r="B99" s="119"/>
      <c r="D99" s="120" t="s">
        <v>144</v>
      </c>
      <c r="E99" s="121"/>
      <c r="F99" s="121"/>
      <c r="G99" s="121"/>
      <c r="H99" s="121"/>
      <c r="I99" s="121"/>
      <c r="J99" s="122">
        <f>J126</f>
        <v>0</v>
      </c>
      <c r="L99" s="119"/>
    </row>
    <row r="100" spans="1:31" s="9" customFormat="1" ht="24.95" customHeight="1">
      <c r="B100" s="115"/>
      <c r="D100" s="116" t="s">
        <v>146</v>
      </c>
      <c r="E100" s="117"/>
      <c r="F100" s="117"/>
      <c r="G100" s="117"/>
      <c r="H100" s="117"/>
      <c r="I100" s="117"/>
      <c r="J100" s="118">
        <f>J134</f>
        <v>0</v>
      </c>
      <c r="L100" s="115"/>
    </row>
    <row r="101" spans="1:31" s="10" customFormat="1" ht="19.899999999999999" customHeight="1">
      <c r="B101" s="119"/>
      <c r="D101" s="120" t="s">
        <v>322</v>
      </c>
      <c r="E101" s="121"/>
      <c r="F101" s="121"/>
      <c r="G101" s="121"/>
      <c r="H101" s="121"/>
      <c r="I101" s="121"/>
      <c r="J101" s="122">
        <f>J135</f>
        <v>0</v>
      </c>
      <c r="L101" s="119"/>
    </row>
    <row r="102" spans="1:31" s="10" customFormat="1" ht="19.899999999999999" customHeight="1">
      <c r="B102" s="119"/>
      <c r="D102" s="120" t="s">
        <v>323</v>
      </c>
      <c r="E102" s="121"/>
      <c r="F102" s="121"/>
      <c r="G102" s="121"/>
      <c r="H102" s="121"/>
      <c r="I102" s="121"/>
      <c r="J102" s="122">
        <f>J140</f>
        <v>0</v>
      </c>
      <c r="L102" s="119"/>
    </row>
    <row r="103" spans="1:31" s="2" customFormat="1" ht="21.75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8" spans="1:31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148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3" t="str">
        <f>E7</f>
        <v>REVITALIZÁCIA ÚZEMIA HRADNÉHO KOPCA V NITRE</v>
      </c>
      <c r="F112" s="224"/>
      <c r="G112" s="224"/>
      <c r="H112" s="224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132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185" t="str">
        <f>E9</f>
        <v>012 - Objekt E - Schodisko bočný vstup</v>
      </c>
      <c r="F114" s="225"/>
      <c r="G114" s="225"/>
      <c r="H114" s="225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16</v>
      </c>
      <c r="D116" s="29"/>
      <c r="E116" s="29"/>
      <c r="F116" s="22" t="str">
        <f>F12</f>
        <v xml:space="preserve"> </v>
      </c>
      <c r="G116" s="29"/>
      <c r="H116" s="29"/>
      <c r="I116" s="24" t="s">
        <v>18</v>
      </c>
      <c r="J116" s="55" t="str">
        <f>IF(J12="","",J12)</f>
        <v>18. 10. 2021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25.7" customHeight="1">
      <c r="A118" s="29"/>
      <c r="B118" s="30"/>
      <c r="C118" s="24" t="s">
        <v>20</v>
      </c>
      <c r="D118" s="29"/>
      <c r="E118" s="29"/>
      <c r="F118" s="22" t="str">
        <f>E15</f>
        <v>Mesto Nitra</v>
      </c>
      <c r="G118" s="29"/>
      <c r="H118" s="29"/>
      <c r="I118" s="24" t="s">
        <v>26</v>
      </c>
      <c r="J118" s="27" t="str">
        <f>E21</f>
        <v>Ing. arch. Martin Dulík AA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24</v>
      </c>
      <c r="D119" s="29"/>
      <c r="E119" s="29"/>
      <c r="F119" s="22" t="str">
        <f>IF(E18="","",E18)</f>
        <v>Vyplň údaj</v>
      </c>
      <c r="G119" s="29"/>
      <c r="H119" s="29"/>
      <c r="I119" s="24" t="s">
        <v>30</v>
      </c>
      <c r="J119" s="27" t="str">
        <f>E24</f>
        <v>Ing. arch. Martin Dulík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23"/>
      <c r="B121" s="124"/>
      <c r="C121" s="125" t="s">
        <v>149</v>
      </c>
      <c r="D121" s="126" t="s">
        <v>58</v>
      </c>
      <c r="E121" s="126" t="s">
        <v>54</v>
      </c>
      <c r="F121" s="126" t="s">
        <v>55</v>
      </c>
      <c r="G121" s="126" t="s">
        <v>150</v>
      </c>
      <c r="H121" s="126" t="s">
        <v>151</v>
      </c>
      <c r="I121" s="126" t="s">
        <v>152</v>
      </c>
      <c r="J121" s="127" t="s">
        <v>136</v>
      </c>
      <c r="K121" s="128" t="s">
        <v>153</v>
      </c>
      <c r="L121" s="129"/>
      <c r="M121" s="62" t="s">
        <v>1</v>
      </c>
      <c r="N121" s="63" t="s">
        <v>37</v>
      </c>
      <c r="O121" s="63" t="s">
        <v>154</v>
      </c>
      <c r="P121" s="63" t="s">
        <v>155</v>
      </c>
      <c r="Q121" s="63" t="s">
        <v>156</v>
      </c>
      <c r="R121" s="63" t="s">
        <v>157</v>
      </c>
      <c r="S121" s="63" t="s">
        <v>158</v>
      </c>
      <c r="T121" s="64" t="s">
        <v>159</v>
      </c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</row>
    <row r="122" spans="1:65" s="2" customFormat="1" ht="22.9" customHeight="1">
      <c r="A122" s="29"/>
      <c r="B122" s="30"/>
      <c r="C122" s="69" t="s">
        <v>137</v>
      </c>
      <c r="D122" s="29"/>
      <c r="E122" s="29"/>
      <c r="F122" s="29"/>
      <c r="G122" s="29"/>
      <c r="H122" s="29"/>
      <c r="I122" s="29"/>
      <c r="J122" s="130">
        <f>BK122</f>
        <v>0</v>
      </c>
      <c r="K122" s="29"/>
      <c r="L122" s="30"/>
      <c r="M122" s="65"/>
      <c r="N122" s="56"/>
      <c r="O122" s="66"/>
      <c r="P122" s="131">
        <f>P123+P134</f>
        <v>0</v>
      </c>
      <c r="Q122" s="66"/>
      <c r="R122" s="131">
        <f>R123+R134</f>
        <v>0</v>
      </c>
      <c r="S122" s="66"/>
      <c r="T122" s="132">
        <f>T123+T134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72</v>
      </c>
      <c r="AU122" s="14" t="s">
        <v>138</v>
      </c>
      <c r="BK122" s="133">
        <f>BK123+BK134</f>
        <v>0</v>
      </c>
    </row>
    <row r="123" spans="1:65" s="12" customFormat="1" ht="25.9" customHeight="1">
      <c r="B123" s="134"/>
      <c r="D123" s="135" t="s">
        <v>72</v>
      </c>
      <c r="E123" s="136" t="s">
        <v>160</v>
      </c>
      <c r="F123" s="136" t="s">
        <v>161</v>
      </c>
      <c r="I123" s="137"/>
      <c r="J123" s="138">
        <f>BK123</f>
        <v>0</v>
      </c>
      <c r="L123" s="134"/>
      <c r="M123" s="139"/>
      <c r="N123" s="140"/>
      <c r="O123" s="140"/>
      <c r="P123" s="141">
        <f>P124+P126</f>
        <v>0</v>
      </c>
      <c r="Q123" s="140"/>
      <c r="R123" s="141">
        <f>R124+R126</f>
        <v>0</v>
      </c>
      <c r="S123" s="140"/>
      <c r="T123" s="142">
        <f>T124+T126</f>
        <v>0</v>
      </c>
      <c r="AR123" s="135" t="s">
        <v>81</v>
      </c>
      <c r="AT123" s="143" t="s">
        <v>72</v>
      </c>
      <c r="AU123" s="143" t="s">
        <v>73</v>
      </c>
      <c r="AY123" s="135" t="s">
        <v>162</v>
      </c>
      <c r="BK123" s="144">
        <f>BK124+BK126</f>
        <v>0</v>
      </c>
    </row>
    <row r="124" spans="1:65" s="12" customFormat="1" ht="22.9" customHeight="1">
      <c r="B124" s="134"/>
      <c r="D124" s="135" t="s">
        <v>72</v>
      </c>
      <c r="E124" s="145" t="s">
        <v>81</v>
      </c>
      <c r="F124" s="145" t="s">
        <v>163</v>
      </c>
      <c r="I124" s="137"/>
      <c r="J124" s="146">
        <f>BK124</f>
        <v>0</v>
      </c>
      <c r="L124" s="134"/>
      <c r="M124" s="139"/>
      <c r="N124" s="140"/>
      <c r="O124" s="140"/>
      <c r="P124" s="141">
        <f>P125</f>
        <v>0</v>
      </c>
      <c r="Q124" s="140"/>
      <c r="R124" s="141">
        <f>R125</f>
        <v>0</v>
      </c>
      <c r="S124" s="140"/>
      <c r="T124" s="142">
        <f>T125</f>
        <v>0</v>
      </c>
      <c r="AR124" s="135" t="s">
        <v>81</v>
      </c>
      <c r="AT124" s="143" t="s">
        <v>72</v>
      </c>
      <c r="AU124" s="143" t="s">
        <v>81</v>
      </c>
      <c r="AY124" s="135" t="s">
        <v>162</v>
      </c>
      <c r="BK124" s="144">
        <f>BK125</f>
        <v>0</v>
      </c>
    </row>
    <row r="125" spans="1:65" s="2" customFormat="1" ht="33" customHeight="1">
      <c r="A125" s="29"/>
      <c r="B125" s="147"/>
      <c r="C125" s="148" t="s">
        <v>81</v>
      </c>
      <c r="D125" s="148" t="s">
        <v>164</v>
      </c>
      <c r="E125" s="149" t="s">
        <v>356</v>
      </c>
      <c r="F125" s="150" t="s">
        <v>357</v>
      </c>
      <c r="G125" s="151" t="s">
        <v>167</v>
      </c>
      <c r="H125" s="152">
        <v>9.2100000000000009</v>
      </c>
      <c r="I125" s="153"/>
      <c r="J125" s="152">
        <f>ROUND(I125*H125,3)</f>
        <v>0</v>
      </c>
      <c r="K125" s="154"/>
      <c r="L125" s="30"/>
      <c r="M125" s="155" t="s">
        <v>1</v>
      </c>
      <c r="N125" s="156" t="s">
        <v>39</v>
      </c>
      <c r="O125" s="58"/>
      <c r="P125" s="157">
        <f>O125*H125</f>
        <v>0</v>
      </c>
      <c r="Q125" s="157">
        <v>0</v>
      </c>
      <c r="R125" s="157">
        <f>Q125*H125</f>
        <v>0</v>
      </c>
      <c r="S125" s="157">
        <v>0</v>
      </c>
      <c r="T125" s="158">
        <f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168</v>
      </c>
      <c r="AT125" s="159" t="s">
        <v>164</v>
      </c>
      <c r="AU125" s="159" t="s">
        <v>169</v>
      </c>
      <c r="AY125" s="14" t="s">
        <v>162</v>
      </c>
      <c r="BE125" s="160">
        <f>IF(N125="základná",J125,0)</f>
        <v>0</v>
      </c>
      <c r="BF125" s="160">
        <f>IF(N125="znížená",J125,0)</f>
        <v>0</v>
      </c>
      <c r="BG125" s="160">
        <f>IF(N125="zákl. prenesená",J125,0)</f>
        <v>0</v>
      </c>
      <c r="BH125" s="160">
        <f>IF(N125="zníž. prenesená",J125,0)</f>
        <v>0</v>
      </c>
      <c r="BI125" s="160">
        <f>IF(N125="nulová",J125,0)</f>
        <v>0</v>
      </c>
      <c r="BJ125" s="14" t="s">
        <v>169</v>
      </c>
      <c r="BK125" s="161">
        <f>ROUND(I125*H125,3)</f>
        <v>0</v>
      </c>
      <c r="BL125" s="14" t="s">
        <v>168</v>
      </c>
      <c r="BM125" s="159" t="s">
        <v>169</v>
      </c>
    </row>
    <row r="126" spans="1:65" s="12" customFormat="1" ht="22.9" customHeight="1">
      <c r="B126" s="134"/>
      <c r="D126" s="135" t="s">
        <v>72</v>
      </c>
      <c r="E126" s="145" t="s">
        <v>195</v>
      </c>
      <c r="F126" s="145" t="s">
        <v>252</v>
      </c>
      <c r="I126" s="137"/>
      <c r="J126" s="146">
        <f>BK126</f>
        <v>0</v>
      </c>
      <c r="L126" s="134"/>
      <c r="M126" s="139"/>
      <c r="N126" s="140"/>
      <c r="O126" s="140"/>
      <c r="P126" s="141">
        <f>SUM(P127:P133)</f>
        <v>0</v>
      </c>
      <c r="Q126" s="140"/>
      <c r="R126" s="141">
        <f>SUM(R127:R133)</f>
        <v>0</v>
      </c>
      <c r="S126" s="140"/>
      <c r="T126" s="142">
        <f>SUM(T127:T133)</f>
        <v>0</v>
      </c>
      <c r="AR126" s="135" t="s">
        <v>81</v>
      </c>
      <c r="AT126" s="143" t="s">
        <v>72</v>
      </c>
      <c r="AU126" s="143" t="s">
        <v>81</v>
      </c>
      <c r="AY126" s="135" t="s">
        <v>162</v>
      </c>
      <c r="BK126" s="144">
        <f>SUM(BK127:BK133)</f>
        <v>0</v>
      </c>
    </row>
    <row r="127" spans="1:65" s="2" customFormat="1" ht="16.5" customHeight="1">
      <c r="A127" s="29"/>
      <c r="B127" s="147"/>
      <c r="C127" s="148" t="s">
        <v>169</v>
      </c>
      <c r="D127" s="148" t="s">
        <v>164</v>
      </c>
      <c r="E127" s="149" t="s">
        <v>434</v>
      </c>
      <c r="F127" s="150" t="s">
        <v>435</v>
      </c>
      <c r="G127" s="151" t="s">
        <v>167</v>
      </c>
      <c r="H127" s="152">
        <v>8.75</v>
      </c>
      <c r="I127" s="153"/>
      <c r="J127" s="152">
        <f t="shared" ref="J127:J133" si="0">ROUND(I127*H127,3)</f>
        <v>0</v>
      </c>
      <c r="K127" s="154"/>
      <c r="L127" s="30"/>
      <c r="M127" s="155" t="s">
        <v>1</v>
      </c>
      <c r="N127" s="156" t="s">
        <v>39</v>
      </c>
      <c r="O127" s="58"/>
      <c r="P127" s="157">
        <f t="shared" ref="P127:P133" si="1">O127*H127</f>
        <v>0</v>
      </c>
      <c r="Q127" s="157">
        <v>0</v>
      </c>
      <c r="R127" s="157">
        <f t="shared" ref="R127:R133" si="2">Q127*H127</f>
        <v>0</v>
      </c>
      <c r="S127" s="157">
        <v>0</v>
      </c>
      <c r="T127" s="158">
        <f t="shared" ref="T127:T133" si="3"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168</v>
      </c>
      <c r="AT127" s="159" t="s">
        <v>164</v>
      </c>
      <c r="AU127" s="159" t="s">
        <v>169</v>
      </c>
      <c r="AY127" s="14" t="s">
        <v>162</v>
      </c>
      <c r="BE127" s="160">
        <f t="shared" ref="BE127:BE133" si="4">IF(N127="základná",J127,0)</f>
        <v>0</v>
      </c>
      <c r="BF127" s="160">
        <f t="shared" ref="BF127:BF133" si="5">IF(N127="znížená",J127,0)</f>
        <v>0</v>
      </c>
      <c r="BG127" s="160">
        <f t="shared" ref="BG127:BG133" si="6">IF(N127="zákl. prenesená",J127,0)</f>
        <v>0</v>
      </c>
      <c r="BH127" s="160">
        <f t="shared" ref="BH127:BH133" si="7">IF(N127="zníž. prenesená",J127,0)</f>
        <v>0</v>
      </c>
      <c r="BI127" s="160">
        <f t="shared" ref="BI127:BI133" si="8">IF(N127="nulová",J127,0)</f>
        <v>0</v>
      </c>
      <c r="BJ127" s="14" t="s">
        <v>169</v>
      </c>
      <c r="BK127" s="161">
        <f t="shared" ref="BK127:BK133" si="9">ROUND(I127*H127,3)</f>
        <v>0</v>
      </c>
      <c r="BL127" s="14" t="s">
        <v>168</v>
      </c>
      <c r="BM127" s="159" t="s">
        <v>168</v>
      </c>
    </row>
    <row r="128" spans="1:65" s="2" customFormat="1" ht="16.5" customHeight="1">
      <c r="A128" s="29"/>
      <c r="B128" s="147"/>
      <c r="C128" s="148" t="s">
        <v>173</v>
      </c>
      <c r="D128" s="148" t="s">
        <v>164</v>
      </c>
      <c r="E128" s="149" t="s">
        <v>403</v>
      </c>
      <c r="F128" s="150" t="s">
        <v>404</v>
      </c>
      <c r="G128" s="151" t="s">
        <v>172</v>
      </c>
      <c r="H128" s="152">
        <v>31.064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169</v>
      </c>
      <c r="BK128" s="161">
        <f t="shared" si="9"/>
        <v>0</v>
      </c>
      <c r="BL128" s="14" t="s">
        <v>168</v>
      </c>
      <c r="BM128" s="159" t="s">
        <v>177</v>
      </c>
    </row>
    <row r="129" spans="1:65" s="2" customFormat="1" ht="21.75" customHeight="1">
      <c r="A129" s="29"/>
      <c r="B129" s="147"/>
      <c r="C129" s="148" t="s">
        <v>168</v>
      </c>
      <c r="D129" s="148" t="s">
        <v>164</v>
      </c>
      <c r="E129" s="149" t="s">
        <v>279</v>
      </c>
      <c r="F129" s="150" t="s">
        <v>280</v>
      </c>
      <c r="G129" s="151" t="s">
        <v>204</v>
      </c>
      <c r="H129" s="152">
        <v>3.3140000000000001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180</v>
      </c>
    </row>
    <row r="130" spans="1:65" s="2" customFormat="1" ht="24.2" customHeight="1">
      <c r="A130" s="29"/>
      <c r="B130" s="147"/>
      <c r="C130" s="148" t="s">
        <v>181</v>
      </c>
      <c r="D130" s="148" t="s">
        <v>164</v>
      </c>
      <c r="E130" s="149" t="s">
        <v>282</v>
      </c>
      <c r="F130" s="150" t="s">
        <v>283</v>
      </c>
      <c r="G130" s="151" t="s">
        <v>204</v>
      </c>
      <c r="H130" s="152">
        <v>29.826000000000001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184</v>
      </c>
    </row>
    <row r="131" spans="1:65" s="2" customFormat="1" ht="24.2" customHeight="1">
      <c r="A131" s="29"/>
      <c r="B131" s="147"/>
      <c r="C131" s="148" t="s">
        <v>177</v>
      </c>
      <c r="D131" s="148" t="s">
        <v>164</v>
      </c>
      <c r="E131" s="149" t="s">
        <v>286</v>
      </c>
      <c r="F131" s="150" t="s">
        <v>287</v>
      </c>
      <c r="G131" s="151" t="s">
        <v>204</v>
      </c>
      <c r="H131" s="152">
        <v>3.3140000000000001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187</v>
      </c>
    </row>
    <row r="132" spans="1:65" s="2" customFormat="1" ht="24.2" customHeight="1">
      <c r="A132" s="29"/>
      <c r="B132" s="147"/>
      <c r="C132" s="148" t="s">
        <v>188</v>
      </c>
      <c r="D132" s="148" t="s">
        <v>164</v>
      </c>
      <c r="E132" s="149" t="s">
        <v>289</v>
      </c>
      <c r="F132" s="150" t="s">
        <v>290</v>
      </c>
      <c r="G132" s="151" t="s">
        <v>204</v>
      </c>
      <c r="H132" s="152">
        <v>159.072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191</v>
      </c>
    </row>
    <row r="133" spans="1:65" s="2" customFormat="1" ht="16.5" customHeight="1">
      <c r="A133" s="29"/>
      <c r="B133" s="147"/>
      <c r="C133" s="148" t="s">
        <v>180</v>
      </c>
      <c r="D133" s="148" t="s">
        <v>164</v>
      </c>
      <c r="E133" s="149" t="s">
        <v>293</v>
      </c>
      <c r="F133" s="150" t="s">
        <v>294</v>
      </c>
      <c r="G133" s="151" t="s">
        <v>204</v>
      </c>
      <c r="H133" s="152">
        <v>3.3140000000000001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194</v>
      </c>
    </row>
    <row r="134" spans="1:65" s="12" customFormat="1" ht="25.9" customHeight="1">
      <c r="B134" s="134"/>
      <c r="D134" s="135" t="s">
        <v>72</v>
      </c>
      <c r="E134" s="136" t="s">
        <v>301</v>
      </c>
      <c r="F134" s="136" t="s">
        <v>302</v>
      </c>
      <c r="I134" s="137"/>
      <c r="J134" s="138">
        <f>BK134</f>
        <v>0</v>
      </c>
      <c r="L134" s="134"/>
      <c r="M134" s="139"/>
      <c r="N134" s="140"/>
      <c r="O134" s="140"/>
      <c r="P134" s="141">
        <f>P135+P140</f>
        <v>0</v>
      </c>
      <c r="Q134" s="140"/>
      <c r="R134" s="141">
        <f>R135+R140</f>
        <v>0</v>
      </c>
      <c r="S134" s="140"/>
      <c r="T134" s="142">
        <f>T135+T140</f>
        <v>0</v>
      </c>
      <c r="AR134" s="135" t="s">
        <v>169</v>
      </c>
      <c r="AT134" s="143" t="s">
        <v>72</v>
      </c>
      <c r="AU134" s="143" t="s">
        <v>73</v>
      </c>
      <c r="AY134" s="135" t="s">
        <v>162</v>
      </c>
      <c r="BK134" s="144">
        <f>BK135+BK140</f>
        <v>0</v>
      </c>
    </row>
    <row r="135" spans="1:65" s="12" customFormat="1" ht="22.9" customHeight="1">
      <c r="B135" s="134"/>
      <c r="D135" s="135" t="s">
        <v>72</v>
      </c>
      <c r="E135" s="145" t="s">
        <v>331</v>
      </c>
      <c r="F135" s="145" t="s">
        <v>332</v>
      </c>
      <c r="I135" s="137"/>
      <c r="J135" s="146">
        <f>BK135</f>
        <v>0</v>
      </c>
      <c r="L135" s="134"/>
      <c r="M135" s="139"/>
      <c r="N135" s="140"/>
      <c r="O135" s="140"/>
      <c r="P135" s="141">
        <f>SUM(P136:P139)</f>
        <v>0</v>
      </c>
      <c r="Q135" s="140"/>
      <c r="R135" s="141">
        <f>SUM(R136:R139)</f>
        <v>0</v>
      </c>
      <c r="S135" s="140"/>
      <c r="T135" s="142">
        <f>SUM(T136:T139)</f>
        <v>0</v>
      </c>
      <c r="AR135" s="135" t="s">
        <v>169</v>
      </c>
      <c r="AT135" s="143" t="s">
        <v>72</v>
      </c>
      <c r="AU135" s="143" t="s">
        <v>81</v>
      </c>
      <c r="AY135" s="135" t="s">
        <v>162</v>
      </c>
      <c r="BK135" s="144">
        <f>SUM(BK136:BK139)</f>
        <v>0</v>
      </c>
    </row>
    <row r="136" spans="1:65" s="2" customFormat="1" ht="24.2" customHeight="1">
      <c r="A136" s="29"/>
      <c r="B136" s="147"/>
      <c r="C136" s="148" t="s">
        <v>195</v>
      </c>
      <c r="D136" s="148" t="s">
        <v>164</v>
      </c>
      <c r="E136" s="149" t="s">
        <v>333</v>
      </c>
      <c r="F136" s="150" t="s">
        <v>334</v>
      </c>
      <c r="G136" s="151" t="s">
        <v>172</v>
      </c>
      <c r="H136" s="152">
        <v>31.064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39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194</v>
      </c>
      <c r="AT136" s="159" t="s">
        <v>164</v>
      </c>
      <c r="AU136" s="159" t="s">
        <v>169</v>
      </c>
      <c r="AY136" s="14" t="s">
        <v>162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169</v>
      </c>
      <c r="BK136" s="161">
        <f>ROUND(I136*H136,3)</f>
        <v>0</v>
      </c>
      <c r="BL136" s="14" t="s">
        <v>194</v>
      </c>
      <c r="BM136" s="159" t="s">
        <v>198</v>
      </c>
    </row>
    <row r="137" spans="1:65" s="2" customFormat="1" ht="16.5" customHeight="1">
      <c r="A137" s="29"/>
      <c r="B137" s="147"/>
      <c r="C137" s="162" t="s">
        <v>184</v>
      </c>
      <c r="D137" s="162" t="s">
        <v>211</v>
      </c>
      <c r="E137" s="163" t="s">
        <v>335</v>
      </c>
      <c r="F137" s="164" t="s">
        <v>336</v>
      </c>
      <c r="G137" s="165" t="s">
        <v>172</v>
      </c>
      <c r="H137" s="166">
        <v>31.064</v>
      </c>
      <c r="I137" s="167"/>
      <c r="J137" s="166">
        <f>ROUND(I137*H137,3)</f>
        <v>0</v>
      </c>
      <c r="K137" s="168"/>
      <c r="L137" s="169"/>
      <c r="M137" s="170" t="s">
        <v>1</v>
      </c>
      <c r="N137" s="171" t="s">
        <v>39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224</v>
      </c>
      <c r="AT137" s="159" t="s">
        <v>211</v>
      </c>
      <c r="AU137" s="159" t="s">
        <v>169</v>
      </c>
      <c r="AY137" s="14" t="s">
        <v>162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169</v>
      </c>
      <c r="BK137" s="161">
        <f>ROUND(I137*H137,3)</f>
        <v>0</v>
      </c>
      <c r="BL137" s="14" t="s">
        <v>194</v>
      </c>
      <c r="BM137" s="159" t="s">
        <v>7</v>
      </c>
    </row>
    <row r="138" spans="1:65" s="2" customFormat="1" ht="24.2" customHeight="1">
      <c r="A138" s="29"/>
      <c r="B138" s="147"/>
      <c r="C138" s="148" t="s">
        <v>201</v>
      </c>
      <c r="D138" s="148" t="s">
        <v>164</v>
      </c>
      <c r="E138" s="149" t="s">
        <v>338</v>
      </c>
      <c r="F138" s="150" t="s">
        <v>339</v>
      </c>
      <c r="G138" s="151" t="s">
        <v>340</v>
      </c>
      <c r="H138" s="152">
        <v>149.5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194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194</v>
      </c>
      <c r="BM138" s="159" t="s">
        <v>205</v>
      </c>
    </row>
    <row r="139" spans="1:65" s="2" customFormat="1" ht="24.2" customHeight="1">
      <c r="A139" s="29"/>
      <c r="B139" s="147"/>
      <c r="C139" s="148" t="s">
        <v>187</v>
      </c>
      <c r="D139" s="148" t="s">
        <v>164</v>
      </c>
      <c r="E139" s="149" t="s">
        <v>342</v>
      </c>
      <c r="F139" s="150" t="s">
        <v>343</v>
      </c>
      <c r="G139" s="151" t="s">
        <v>311</v>
      </c>
      <c r="H139" s="153"/>
      <c r="I139" s="153"/>
      <c r="J139" s="152">
        <f>ROUND(I139*H139,3)</f>
        <v>0</v>
      </c>
      <c r="K139" s="154"/>
      <c r="L139" s="30"/>
      <c r="M139" s="155" t="s">
        <v>1</v>
      </c>
      <c r="N139" s="156" t="s">
        <v>39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194</v>
      </c>
      <c r="AT139" s="159" t="s">
        <v>164</v>
      </c>
      <c r="AU139" s="159" t="s">
        <v>169</v>
      </c>
      <c r="AY139" s="14" t="s">
        <v>162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169</v>
      </c>
      <c r="BK139" s="161">
        <f>ROUND(I139*H139,3)</f>
        <v>0</v>
      </c>
      <c r="BL139" s="14" t="s">
        <v>194</v>
      </c>
      <c r="BM139" s="159" t="s">
        <v>209</v>
      </c>
    </row>
    <row r="140" spans="1:65" s="12" customFormat="1" ht="22.9" customHeight="1">
      <c r="B140" s="134"/>
      <c r="D140" s="135" t="s">
        <v>72</v>
      </c>
      <c r="E140" s="145" t="s">
        <v>345</v>
      </c>
      <c r="F140" s="145" t="s">
        <v>346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SUM(P141:P142)</f>
        <v>0</v>
      </c>
      <c r="Q140" s="140"/>
      <c r="R140" s="141">
        <f>SUM(R141:R142)</f>
        <v>0</v>
      </c>
      <c r="S140" s="140"/>
      <c r="T140" s="142">
        <f>SUM(T141:T142)</f>
        <v>0</v>
      </c>
      <c r="AR140" s="135" t="s">
        <v>169</v>
      </c>
      <c r="AT140" s="143" t="s">
        <v>72</v>
      </c>
      <c r="AU140" s="143" t="s">
        <v>81</v>
      </c>
      <c r="AY140" s="135" t="s">
        <v>162</v>
      </c>
      <c r="BK140" s="144">
        <f>SUM(BK141:BK142)</f>
        <v>0</v>
      </c>
    </row>
    <row r="141" spans="1:65" s="2" customFormat="1" ht="24.2" customHeight="1">
      <c r="A141" s="29"/>
      <c r="B141" s="147"/>
      <c r="C141" s="148" t="s">
        <v>210</v>
      </c>
      <c r="D141" s="148" t="s">
        <v>164</v>
      </c>
      <c r="E141" s="149" t="s">
        <v>348</v>
      </c>
      <c r="F141" s="150" t="s">
        <v>349</v>
      </c>
      <c r="G141" s="151" t="s">
        <v>167</v>
      </c>
      <c r="H141" s="152">
        <v>10.5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194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194</v>
      </c>
      <c r="BM141" s="159" t="s">
        <v>214</v>
      </c>
    </row>
    <row r="142" spans="1:65" s="2" customFormat="1" ht="24.2" customHeight="1">
      <c r="A142" s="29"/>
      <c r="B142" s="147"/>
      <c r="C142" s="148" t="s">
        <v>191</v>
      </c>
      <c r="D142" s="148" t="s">
        <v>164</v>
      </c>
      <c r="E142" s="149" t="s">
        <v>351</v>
      </c>
      <c r="F142" s="150" t="s">
        <v>352</v>
      </c>
      <c r="G142" s="151" t="s">
        <v>167</v>
      </c>
      <c r="H142" s="152">
        <v>10.5</v>
      </c>
      <c r="I142" s="153"/>
      <c r="J142" s="152">
        <f>ROUND(I142*H142,3)</f>
        <v>0</v>
      </c>
      <c r="K142" s="154"/>
      <c r="L142" s="30"/>
      <c r="M142" s="172" t="s">
        <v>1</v>
      </c>
      <c r="N142" s="173" t="s">
        <v>39</v>
      </c>
      <c r="O142" s="174"/>
      <c r="P142" s="175">
        <f>O142*H142</f>
        <v>0</v>
      </c>
      <c r="Q142" s="175">
        <v>0</v>
      </c>
      <c r="R142" s="175">
        <f>Q142*H142</f>
        <v>0</v>
      </c>
      <c r="S142" s="175">
        <v>0</v>
      </c>
      <c r="T142" s="176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194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194</v>
      </c>
      <c r="BM142" s="159" t="s">
        <v>217</v>
      </c>
    </row>
    <row r="143" spans="1:65" s="2" customFormat="1" ht="6.95" customHeight="1">
      <c r="A143" s="29"/>
      <c r="B143" s="47"/>
      <c r="C143" s="48"/>
      <c r="D143" s="48"/>
      <c r="E143" s="48"/>
      <c r="F143" s="48"/>
      <c r="G143" s="48"/>
      <c r="H143" s="48"/>
      <c r="I143" s="48"/>
      <c r="J143" s="48"/>
      <c r="K143" s="48"/>
      <c r="L143" s="30"/>
      <c r="M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</row>
  </sheetData>
  <autoFilter ref="C121:K142" xr:uid="{00000000-0009-0000-0000-00000C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M16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118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436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ROUND((SUM(BE125:BE165)),  2)</f>
        <v>0</v>
      </c>
      <c r="G33" s="100"/>
      <c r="H33" s="100"/>
      <c r="I33" s="101">
        <v>0.2</v>
      </c>
      <c r="J33" s="99">
        <f>ROUND(((SUM(BE125:BE165))*I33),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ROUND((SUM(BF125:BF165)),  2)</f>
        <v>0</v>
      </c>
      <c r="G34" s="100"/>
      <c r="H34" s="100"/>
      <c r="I34" s="101">
        <v>0.2</v>
      </c>
      <c r="J34" s="99">
        <f>ROUND(((SUM(BF125:BF165))*I34),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ROUND((SUM(BG125:BG165)),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ROUND((SUM(BH125:BH165)),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ROUND((SUM(BI125:BI165)),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013 - Objekt F - Odpočívadlo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J138</f>
        <v>0</v>
      </c>
      <c r="L99" s="119"/>
    </row>
    <row r="100" spans="1:31" s="10" customFormat="1" ht="19.899999999999999" customHeight="1">
      <c r="B100" s="119"/>
      <c r="D100" s="120" t="s">
        <v>143</v>
      </c>
      <c r="E100" s="121"/>
      <c r="F100" s="121"/>
      <c r="G100" s="121"/>
      <c r="H100" s="121"/>
      <c r="I100" s="121"/>
      <c r="J100" s="122">
        <f>J143</f>
        <v>0</v>
      </c>
      <c r="L100" s="119"/>
    </row>
    <row r="101" spans="1:31" s="10" customFormat="1" ht="19.899999999999999" customHeight="1">
      <c r="B101" s="119"/>
      <c r="D101" s="120" t="s">
        <v>145</v>
      </c>
      <c r="E101" s="121"/>
      <c r="F101" s="121"/>
      <c r="G101" s="121"/>
      <c r="H101" s="121"/>
      <c r="I101" s="121"/>
      <c r="J101" s="122">
        <f>J146</f>
        <v>0</v>
      </c>
      <c r="L101" s="119"/>
    </row>
    <row r="102" spans="1:31" s="9" customFormat="1" ht="24.95" customHeight="1">
      <c r="B102" s="115"/>
      <c r="D102" s="116" t="s">
        <v>146</v>
      </c>
      <c r="E102" s="117"/>
      <c r="F102" s="117"/>
      <c r="G102" s="117"/>
      <c r="H102" s="117"/>
      <c r="I102" s="117"/>
      <c r="J102" s="118">
        <f>J148</f>
        <v>0</v>
      </c>
      <c r="L102" s="115"/>
    </row>
    <row r="103" spans="1:31" s="10" customFormat="1" ht="19.899999999999999" customHeight="1">
      <c r="B103" s="119"/>
      <c r="D103" s="120" t="s">
        <v>392</v>
      </c>
      <c r="E103" s="121"/>
      <c r="F103" s="121"/>
      <c r="G103" s="121"/>
      <c r="H103" s="121"/>
      <c r="I103" s="121"/>
      <c r="J103" s="122">
        <f>J149</f>
        <v>0</v>
      </c>
      <c r="L103" s="119"/>
    </row>
    <row r="104" spans="1:31" s="10" customFormat="1" ht="19.899999999999999" customHeight="1">
      <c r="B104" s="119"/>
      <c r="D104" s="120" t="s">
        <v>322</v>
      </c>
      <c r="E104" s="121"/>
      <c r="F104" s="121"/>
      <c r="G104" s="121"/>
      <c r="H104" s="121"/>
      <c r="I104" s="121"/>
      <c r="J104" s="122">
        <f>J154</f>
        <v>0</v>
      </c>
      <c r="L104" s="119"/>
    </row>
    <row r="105" spans="1:31" s="10" customFormat="1" ht="19.899999999999999" customHeight="1">
      <c r="B105" s="119"/>
      <c r="D105" s="120" t="s">
        <v>323</v>
      </c>
      <c r="E105" s="121"/>
      <c r="F105" s="121"/>
      <c r="G105" s="121"/>
      <c r="H105" s="121"/>
      <c r="I105" s="121"/>
      <c r="J105" s="122">
        <f>J162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013 - Objekt F - Odpočívadlo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P126+P148</f>
        <v>0</v>
      </c>
      <c r="Q125" s="66"/>
      <c r="R125" s="131">
        <f>R126+R148</f>
        <v>0</v>
      </c>
      <c r="S125" s="66"/>
      <c r="T125" s="132">
        <f>T126+T148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BK126+BK148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P127+P138+P143+P146</f>
        <v>0</v>
      </c>
      <c r="Q126" s="140"/>
      <c r="R126" s="141">
        <f>R127+R138+R143+R146</f>
        <v>0</v>
      </c>
      <c r="S126" s="140"/>
      <c r="T126" s="142">
        <f>T127+T138+T143+T146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BK127+BK138+BK143+BK146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SUM(P128:P137)</f>
        <v>0</v>
      </c>
      <c r="Q127" s="140"/>
      <c r="R127" s="141">
        <f>SUM(R128:R137)</f>
        <v>0</v>
      </c>
      <c r="S127" s="140"/>
      <c r="T127" s="142">
        <f>SUM(T128:T137)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SUM(BK128:BK137)</f>
        <v>0</v>
      </c>
    </row>
    <row r="128" spans="1:65" s="2" customFormat="1" ht="24.2" customHeight="1">
      <c r="A128" s="29"/>
      <c r="B128" s="147"/>
      <c r="C128" s="148" t="s">
        <v>81</v>
      </c>
      <c r="D128" s="148" t="s">
        <v>164</v>
      </c>
      <c r="E128" s="149" t="s">
        <v>437</v>
      </c>
      <c r="F128" s="150" t="s">
        <v>438</v>
      </c>
      <c r="G128" s="151" t="s">
        <v>326</v>
      </c>
      <c r="H128" s="152">
        <v>1</v>
      </c>
      <c r="I128" s="153"/>
      <c r="J128" s="152">
        <f t="shared" ref="J128:J137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7" si="1">O128*H128</f>
        <v>0</v>
      </c>
      <c r="Q128" s="157">
        <v>0</v>
      </c>
      <c r="R128" s="157">
        <f t="shared" ref="R128:R137" si="2">Q128*H128</f>
        <v>0</v>
      </c>
      <c r="S128" s="157">
        <v>0</v>
      </c>
      <c r="T128" s="158">
        <f t="shared" ref="T128:T137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7" si="4">IF(N128="základná",J128,0)</f>
        <v>0</v>
      </c>
      <c r="BF128" s="160">
        <f t="shared" ref="BF128:BF137" si="5">IF(N128="znížená",J128,0)</f>
        <v>0</v>
      </c>
      <c r="BG128" s="160">
        <f t="shared" ref="BG128:BG137" si="6">IF(N128="zákl. prenesená",J128,0)</f>
        <v>0</v>
      </c>
      <c r="BH128" s="160">
        <f t="shared" ref="BH128:BH137" si="7">IF(N128="zníž. prenesená",J128,0)</f>
        <v>0</v>
      </c>
      <c r="BI128" s="160">
        <f t="shared" ref="BI128:BI137" si="8">IF(N128="nulová",J128,0)</f>
        <v>0</v>
      </c>
      <c r="BJ128" s="14" t="s">
        <v>169</v>
      </c>
      <c r="BK128" s="161">
        <f t="shared" ref="BK128:BK137" si="9">ROUND(I128*H128,3)</f>
        <v>0</v>
      </c>
      <c r="BL128" s="14" t="s">
        <v>168</v>
      </c>
      <c r="BM128" s="159" t="s">
        <v>169</v>
      </c>
    </row>
    <row r="129" spans="1:65" s="2" customFormat="1" ht="24.2" customHeight="1">
      <c r="A129" s="29"/>
      <c r="B129" s="147"/>
      <c r="C129" s="148" t="s">
        <v>169</v>
      </c>
      <c r="D129" s="148" t="s">
        <v>164</v>
      </c>
      <c r="E129" s="149" t="s">
        <v>439</v>
      </c>
      <c r="F129" s="150" t="s">
        <v>440</v>
      </c>
      <c r="G129" s="151" t="s">
        <v>326</v>
      </c>
      <c r="H129" s="152">
        <v>1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24.2" customHeight="1">
      <c r="A130" s="29"/>
      <c r="B130" s="147"/>
      <c r="C130" s="148" t="s">
        <v>173</v>
      </c>
      <c r="D130" s="148" t="s">
        <v>164</v>
      </c>
      <c r="E130" s="149" t="s">
        <v>441</v>
      </c>
      <c r="F130" s="150" t="s">
        <v>442</v>
      </c>
      <c r="G130" s="151" t="s">
        <v>176</v>
      </c>
      <c r="H130" s="152">
        <v>32.551000000000002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24.2" customHeight="1">
      <c r="A131" s="29"/>
      <c r="B131" s="147"/>
      <c r="C131" s="148" t="s">
        <v>168</v>
      </c>
      <c r="D131" s="148" t="s">
        <v>164</v>
      </c>
      <c r="E131" s="149" t="s">
        <v>185</v>
      </c>
      <c r="F131" s="150" t="s">
        <v>186</v>
      </c>
      <c r="G131" s="151" t="s">
        <v>176</v>
      </c>
      <c r="H131" s="152">
        <v>5.2210000000000001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37.9" customHeight="1">
      <c r="A132" s="29"/>
      <c r="B132" s="147"/>
      <c r="C132" s="148" t="s">
        <v>181</v>
      </c>
      <c r="D132" s="148" t="s">
        <v>164</v>
      </c>
      <c r="E132" s="149" t="s">
        <v>189</v>
      </c>
      <c r="F132" s="150" t="s">
        <v>190</v>
      </c>
      <c r="G132" s="151" t="s">
        <v>176</v>
      </c>
      <c r="H132" s="152">
        <v>125.304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33" customHeight="1">
      <c r="A133" s="29"/>
      <c r="B133" s="147"/>
      <c r="C133" s="148" t="s">
        <v>177</v>
      </c>
      <c r="D133" s="148" t="s">
        <v>164</v>
      </c>
      <c r="E133" s="149" t="s">
        <v>192</v>
      </c>
      <c r="F133" s="150" t="s">
        <v>193</v>
      </c>
      <c r="G133" s="151" t="s">
        <v>176</v>
      </c>
      <c r="H133" s="152">
        <v>5.2210000000000001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37.9" customHeight="1">
      <c r="A134" s="29"/>
      <c r="B134" s="147"/>
      <c r="C134" s="148" t="s">
        <v>188</v>
      </c>
      <c r="D134" s="148" t="s">
        <v>164</v>
      </c>
      <c r="E134" s="149" t="s">
        <v>196</v>
      </c>
      <c r="F134" s="150" t="s">
        <v>197</v>
      </c>
      <c r="G134" s="151" t="s">
        <v>176</v>
      </c>
      <c r="H134" s="152">
        <v>36.546999999999997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16.5" customHeight="1">
      <c r="A135" s="29"/>
      <c r="B135" s="147"/>
      <c r="C135" s="148" t="s">
        <v>180</v>
      </c>
      <c r="D135" s="148" t="s">
        <v>164</v>
      </c>
      <c r="E135" s="149" t="s">
        <v>199</v>
      </c>
      <c r="F135" s="150" t="s">
        <v>200</v>
      </c>
      <c r="G135" s="151" t="s">
        <v>176</v>
      </c>
      <c r="H135" s="152">
        <v>5.2210000000000001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2" customFormat="1" ht="24.2" customHeight="1">
      <c r="A136" s="29"/>
      <c r="B136" s="147"/>
      <c r="C136" s="148" t="s">
        <v>195</v>
      </c>
      <c r="D136" s="148" t="s">
        <v>164</v>
      </c>
      <c r="E136" s="149" t="s">
        <v>202</v>
      </c>
      <c r="F136" s="150" t="s">
        <v>203</v>
      </c>
      <c r="G136" s="151" t="s">
        <v>204</v>
      </c>
      <c r="H136" s="152">
        <v>7.8319999999999999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198</v>
      </c>
    </row>
    <row r="137" spans="1:65" s="2" customFormat="1" ht="24.2" customHeight="1">
      <c r="A137" s="29"/>
      <c r="B137" s="147"/>
      <c r="C137" s="148" t="s">
        <v>184</v>
      </c>
      <c r="D137" s="148" t="s">
        <v>164</v>
      </c>
      <c r="E137" s="149" t="s">
        <v>443</v>
      </c>
      <c r="F137" s="150" t="s">
        <v>444</v>
      </c>
      <c r="G137" s="151" t="s">
        <v>176</v>
      </c>
      <c r="H137" s="152">
        <v>27.33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7</v>
      </c>
    </row>
    <row r="138" spans="1:65" s="12" customFormat="1" ht="22.9" customHeight="1">
      <c r="B138" s="134"/>
      <c r="D138" s="135" t="s">
        <v>72</v>
      </c>
      <c r="E138" s="145" t="s">
        <v>169</v>
      </c>
      <c r="F138" s="145" t="s">
        <v>206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SUM(P139:P142)</f>
        <v>0</v>
      </c>
      <c r="Q138" s="140"/>
      <c r="R138" s="141">
        <f>SUM(R139:R142)</f>
        <v>0</v>
      </c>
      <c r="S138" s="140"/>
      <c r="T138" s="142">
        <f>SUM(T139:T142)</f>
        <v>0</v>
      </c>
      <c r="AR138" s="135" t="s">
        <v>81</v>
      </c>
      <c r="AT138" s="143" t="s">
        <v>72</v>
      </c>
      <c r="AU138" s="143" t="s">
        <v>81</v>
      </c>
      <c r="AY138" s="135" t="s">
        <v>162</v>
      </c>
      <c r="BK138" s="144">
        <f>SUM(BK139:BK142)</f>
        <v>0</v>
      </c>
    </row>
    <row r="139" spans="1:65" s="2" customFormat="1" ht="24.2" customHeight="1">
      <c r="A139" s="29"/>
      <c r="B139" s="147"/>
      <c r="C139" s="148" t="s">
        <v>201</v>
      </c>
      <c r="D139" s="148" t="s">
        <v>164</v>
      </c>
      <c r="E139" s="149" t="s">
        <v>395</v>
      </c>
      <c r="F139" s="150" t="s">
        <v>396</v>
      </c>
      <c r="G139" s="151" t="s">
        <v>176</v>
      </c>
      <c r="H139" s="152">
        <v>5.2210000000000001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39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168</v>
      </c>
      <c r="AT139" s="159" t="s">
        <v>164</v>
      </c>
      <c r="AU139" s="159" t="s">
        <v>169</v>
      </c>
      <c r="AY139" s="14" t="s">
        <v>162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169</v>
      </c>
      <c r="BK139" s="161">
        <f>ROUND(I139*H139,3)</f>
        <v>0</v>
      </c>
      <c r="BL139" s="14" t="s">
        <v>168</v>
      </c>
      <c r="BM139" s="159" t="s">
        <v>205</v>
      </c>
    </row>
    <row r="140" spans="1:65" s="2" customFormat="1" ht="21.75" customHeight="1">
      <c r="A140" s="29"/>
      <c r="B140" s="147"/>
      <c r="C140" s="148" t="s">
        <v>187</v>
      </c>
      <c r="D140" s="148" t="s">
        <v>164</v>
      </c>
      <c r="E140" s="149" t="s">
        <v>222</v>
      </c>
      <c r="F140" s="150" t="s">
        <v>223</v>
      </c>
      <c r="G140" s="151" t="s">
        <v>167</v>
      </c>
      <c r="H140" s="152">
        <v>27.524999999999999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169</v>
      </c>
      <c r="BK140" s="161">
        <f>ROUND(I140*H140,3)</f>
        <v>0</v>
      </c>
      <c r="BL140" s="14" t="s">
        <v>168</v>
      </c>
      <c r="BM140" s="159" t="s">
        <v>209</v>
      </c>
    </row>
    <row r="141" spans="1:65" s="2" customFormat="1" ht="21.75" customHeight="1">
      <c r="A141" s="29"/>
      <c r="B141" s="147"/>
      <c r="C141" s="148" t="s">
        <v>210</v>
      </c>
      <c r="D141" s="148" t="s">
        <v>164</v>
      </c>
      <c r="E141" s="149" t="s">
        <v>226</v>
      </c>
      <c r="F141" s="150" t="s">
        <v>227</v>
      </c>
      <c r="G141" s="151" t="s">
        <v>167</v>
      </c>
      <c r="H141" s="152">
        <v>27.524999999999999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214</v>
      </c>
    </row>
    <row r="142" spans="1:65" s="2" customFormat="1" ht="16.5" customHeight="1">
      <c r="A142" s="29"/>
      <c r="B142" s="147"/>
      <c r="C142" s="148" t="s">
        <v>191</v>
      </c>
      <c r="D142" s="148" t="s">
        <v>164</v>
      </c>
      <c r="E142" s="149" t="s">
        <v>445</v>
      </c>
      <c r="F142" s="150" t="s">
        <v>446</v>
      </c>
      <c r="G142" s="151" t="s">
        <v>204</v>
      </c>
      <c r="H142" s="152">
        <v>0.21099999999999999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217</v>
      </c>
    </row>
    <row r="143" spans="1:65" s="12" customFormat="1" ht="22.9" customHeight="1">
      <c r="B143" s="134"/>
      <c r="D143" s="135" t="s">
        <v>72</v>
      </c>
      <c r="E143" s="145" t="s">
        <v>181</v>
      </c>
      <c r="F143" s="145" t="s">
        <v>244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SUM(P144:P145)</f>
        <v>0</v>
      </c>
      <c r="Q143" s="140"/>
      <c r="R143" s="141">
        <f>SUM(R144:R145)</f>
        <v>0</v>
      </c>
      <c r="S143" s="140"/>
      <c r="T143" s="142">
        <f>SUM(T144:T145)</f>
        <v>0</v>
      </c>
      <c r="AR143" s="135" t="s">
        <v>81</v>
      </c>
      <c r="AT143" s="143" t="s">
        <v>72</v>
      </c>
      <c r="AU143" s="143" t="s">
        <v>81</v>
      </c>
      <c r="AY143" s="135" t="s">
        <v>162</v>
      </c>
      <c r="BK143" s="144">
        <f>SUM(BK144:BK145)</f>
        <v>0</v>
      </c>
    </row>
    <row r="144" spans="1:65" s="2" customFormat="1" ht="24.2" customHeight="1">
      <c r="A144" s="29"/>
      <c r="B144" s="147"/>
      <c r="C144" s="148" t="s">
        <v>218</v>
      </c>
      <c r="D144" s="148" t="s">
        <v>164</v>
      </c>
      <c r="E144" s="149" t="s">
        <v>447</v>
      </c>
      <c r="F144" s="150" t="s">
        <v>448</v>
      </c>
      <c r="G144" s="151" t="s">
        <v>167</v>
      </c>
      <c r="H144" s="152">
        <v>12.5</v>
      </c>
      <c r="I144" s="153"/>
      <c r="J144" s="152">
        <f>ROUND(I144*H144,3)</f>
        <v>0</v>
      </c>
      <c r="K144" s="154"/>
      <c r="L144" s="30"/>
      <c r="M144" s="155" t="s">
        <v>1</v>
      </c>
      <c r="N144" s="156" t="s">
        <v>39</v>
      </c>
      <c r="O144" s="58"/>
      <c r="P144" s="157">
        <f>O144*H144</f>
        <v>0</v>
      </c>
      <c r="Q144" s="157">
        <v>0</v>
      </c>
      <c r="R144" s="157">
        <f>Q144*H144</f>
        <v>0</v>
      </c>
      <c r="S144" s="157">
        <v>0</v>
      </c>
      <c r="T144" s="158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168</v>
      </c>
      <c r="AT144" s="159" t="s">
        <v>164</v>
      </c>
      <c r="AU144" s="159" t="s">
        <v>169</v>
      </c>
      <c r="AY144" s="14" t="s">
        <v>162</v>
      </c>
      <c r="BE144" s="160">
        <f>IF(N144="základná",J144,0)</f>
        <v>0</v>
      </c>
      <c r="BF144" s="160">
        <f>IF(N144="znížená",J144,0)</f>
        <v>0</v>
      </c>
      <c r="BG144" s="160">
        <f>IF(N144="zákl. prenesená",J144,0)</f>
        <v>0</v>
      </c>
      <c r="BH144" s="160">
        <f>IF(N144="zníž. prenesená",J144,0)</f>
        <v>0</v>
      </c>
      <c r="BI144" s="160">
        <f>IF(N144="nulová",J144,0)</f>
        <v>0</v>
      </c>
      <c r="BJ144" s="14" t="s">
        <v>169</v>
      </c>
      <c r="BK144" s="161">
        <f>ROUND(I144*H144,3)</f>
        <v>0</v>
      </c>
      <c r="BL144" s="14" t="s">
        <v>168</v>
      </c>
      <c r="BM144" s="159" t="s">
        <v>221</v>
      </c>
    </row>
    <row r="145" spans="1:65" s="2" customFormat="1" ht="24.2" customHeight="1">
      <c r="A145" s="29"/>
      <c r="B145" s="147"/>
      <c r="C145" s="148" t="s">
        <v>194</v>
      </c>
      <c r="D145" s="148" t="s">
        <v>164</v>
      </c>
      <c r="E145" s="149" t="s">
        <v>449</v>
      </c>
      <c r="F145" s="150" t="s">
        <v>450</v>
      </c>
      <c r="G145" s="151" t="s">
        <v>167</v>
      </c>
      <c r="H145" s="152">
        <v>12.5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39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169</v>
      </c>
      <c r="BK145" s="161">
        <f>ROUND(I145*H145,3)</f>
        <v>0</v>
      </c>
      <c r="BL145" s="14" t="s">
        <v>168</v>
      </c>
      <c r="BM145" s="159" t="s">
        <v>224</v>
      </c>
    </row>
    <row r="146" spans="1:65" s="12" customFormat="1" ht="22.9" customHeight="1">
      <c r="B146" s="134"/>
      <c r="D146" s="135" t="s">
        <v>72</v>
      </c>
      <c r="E146" s="145" t="s">
        <v>296</v>
      </c>
      <c r="F146" s="145" t="s">
        <v>297</v>
      </c>
      <c r="I146" s="137"/>
      <c r="J146" s="146">
        <f>BK146</f>
        <v>0</v>
      </c>
      <c r="L146" s="134"/>
      <c r="M146" s="139"/>
      <c r="N146" s="140"/>
      <c r="O146" s="140"/>
      <c r="P146" s="141">
        <f>P147</f>
        <v>0</v>
      </c>
      <c r="Q146" s="140"/>
      <c r="R146" s="141">
        <f>R147</f>
        <v>0</v>
      </c>
      <c r="S146" s="140"/>
      <c r="T146" s="142">
        <f>T147</f>
        <v>0</v>
      </c>
      <c r="AR146" s="135" t="s">
        <v>81</v>
      </c>
      <c r="AT146" s="143" t="s">
        <v>72</v>
      </c>
      <c r="AU146" s="143" t="s">
        <v>81</v>
      </c>
      <c r="AY146" s="135" t="s">
        <v>162</v>
      </c>
      <c r="BK146" s="144">
        <f>BK147</f>
        <v>0</v>
      </c>
    </row>
    <row r="147" spans="1:65" s="2" customFormat="1" ht="16.5" customHeight="1">
      <c r="A147" s="29"/>
      <c r="B147" s="147"/>
      <c r="C147" s="148" t="s">
        <v>225</v>
      </c>
      <c r="D147" s="148" t="s">
        <v>164</v>
      </c>
      <c r="E147" s="149" t="s">
        <v>298</v>
      </c>
      <c r="F147" s="150" t="s">
        <v>299</v>
      </c>
      <c r="G147" s="151" t="s">
        <v>204</v>
      </c>
      <c r="H147" s="152">
        <v>21.343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168</v>
      </c>
      <c r="AT147" s="159" t="s">
        <v>164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168</v>
      </c>
      <c r="BM147" s="159" t="s">
        <v>228</v>
      </c>
    </row>
    <row r="148" spans="1:65" s="12" customFormat="1" ht="25.9" customHeight="1">
      <c r="B148" s="134"/>
      <c r="D148" s="135" t="s">
        <v>72</v>
      </c>
      <c r="E148" s="136" t="s">
        <v>301</v>
      </c>
      <c r="F148" s="136" t="s">
        <v>302</v>
      </c>
      <c r="I148" s="137"/>
      <c r="J148" s="138">
        <f>BK148</f>
        <v>0</v>
      </c>
      <c r="L148" s="134"/>
      <c r="M148" s="139"/>
      <c r="N148" s="140"/>
      <c r="O148" s="140"/>
      <c r="P148" s="141">
        <f>P149+P154+P162</f>
        <v>0</v>
      </c>
      <c r="Q148" s="140"/>
      <c r="R148" s="141">
        <f>R149+R154+R162</f>
        <v>0</v>
      </c>
      <c r="S148" s="140"/>
      <c r="T148" s="142">
        <f>T149+T154+T162</f>
        <v>0</v>
      </c>
      <c r="AR148" s="135" t="s">
        <v>169</v>
      </c>
      <c r="AT148" s="143" t="s">
        <v>72</v>
      </c>
      <c r="AU148" s="143" t="s">
        <v>73</v>
      </c>
      <c r="AY148" s="135" t="s">
        <v>162</v>
      </c>
      <c r="BK148" s="144">
        <f>BK149+BK154+BK162</f>
        <v>0</v>
      </c>
    </row>
    <row r="149" spans="1:65" s="12" customFormat="1" ht="22.9" customHeight="1">
      <c r="B149" s="134"/>
      <c r="D149" s="135" t="s">
        <v>72</v>
      </c>
      <c r="E149" s="145" t="s">
        <v>405</v>
      </c>
      <c r="F149" s="145" t="s">
        <v>406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SUM(P150:P153)</f>
        <v>0</v>
      </c>
      <c r="Q149" s="140"/>
      <c r="R149" s="141">
        <f>SUM(R150:R153)</f>
        <v>0</v>
      </c>
      <c r="S149" s="140"/>
      <c r="T149" s="142">
        <f>SUM(T150:T153)</f>
        <v>0</v>
      </c>
      <c r="AR149" s="135" t="s">
        <v>169</v>
      </c>
      <c r="AT149" s="143" t="s">
        <v>72</v>
      </c>
      <c r="AU149" s="143" t="s">
        <v>81</v>
      </c>
      <c r="AY149" s="135" t="s">
        <v>162</v>
      </c>
      <c r="BK149" s="144">
        <f>SUM(BK150:BK153)</f>
        <v>0</v>
      </c>
    </row>
    <row r="150" spans="1:65" s="2" customFormat="1" ht="16.5" customHeight="1">
      <c r="A150" s="29"/>
      <c r="B150" s="147"/>
      <c r="C150" s="148" t="s">
        <v>198</v>
      </c>
      <c r="D150" s="148" t="s">
        <v>164</v>
      </c>
      <c r="E150" s="149" t="s">
        <v>409</v>
      </c>
      <c r="F150" s="150" t="s">
        <v>410</v>
      </c>
      <c r="G150" s="151" t="s">
        <v>167</v>
      </c>
      <c r="H150" s="152">
        <v>12.5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39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194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194</v>
      </c>
      <c r="BM150" s="159" t="s">
        <v>232</v>
      </c>
    </row>
    <row r="151" spans="1:65" s="2" customFormat="1" ht="24.2" customHeight="1">
      <c r="A151" s="29"/>
      <c r="B151" s="147"/>
      <c r="C151" s="162" t="s">
        <v>233</v>
      </c>
      <c r="D151" s="162" t="s">
        <v>211</v>
      </c>
      <c r="E151" s="163" t="s">
        <v>411</v>
      </c>
      <c r="F151" s="164" t="s">
        <v>451</v>
      </c>
      <c r="G151" s="165" t="s">
        <v>167</v>
      </c>
      <c r="H151" s="166">
        <v>13.5</v>
      </c>
      <c r="I151" s="167"/>
      <c r="J151" s="166">
        <f>ROUND(I151*H151,3)</f>
        <v>0</v>
      </c>
      <c r="K151" s="168"/>
      <c r="L151" s="169"/>
      <c r="M151" s="170" t="s">
        <v>1</v>
      </c>
      <c r="N151" s="171" t="s">
        <v>39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224</v>
      </c>
      <c r="AT151" s="159" t="s">
        <v>211</v>
      </c>
      <c r="AU151" s="159" t="s">
        <v>169</v>
      </c>
      <c r="AY151" s="14" t="s">
        <v>162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169</v>
      </c>
      <c r="BK151" s="161">
        <f>ROUND(I151*H151,3)</f>
        <v>0</v>
      </c>
      <c r="BL151" s="14" t="s">
        <v>194</v>
      </c>
      <c r="BM151" s="159" t="s">
        <v>236</v>
      </c>
    </row>
    <row r="152" spans="1:65" s="2" customFormat="1" ht="24.2" customHeight="1">
      <c r="A152" s="29"/>
      <c r="B152" s="147"/>
      <c r="C152" s="148" t="s">
        <v>7</v>
      </c>
      <c r="D152" s="148" t="s">
        <v>164</v>
      </c>
      <c r="E152" s="149" t="s">
        <v>413</v>
      </c>
      <c r="F152" s="150" t="s">
        <v>414</v>
      </c>
      <c r="G152" s="151" t="s">
        <v>176</v>
      </c>
      <c r="H152" s="152">
        <v>0.75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39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194</v>
      </c>
      <c r="AT152" s="159" t="s">
        <v>164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194</v>
      </c>
      <c r="BM152" s="159" t="s">
        <v>239</v>
      </c>
    </row>
    <row r="153" spans="1:65" s="2" customFormat="1" ht="24.2" customHeight="1">
      <c r="A153" s="29"/>
      <c r="B153" s="147"/>
      <c r="C153" s="148" t="s">
        <v>240</v>
      </c>
      <c r="D153" s="148" t="s">
        <v>164</v>
      </c>
      <c r="E153" s="149" t="s">
        <v>415</v>
      </c>
      <c r="F153" s="150" t="s">
        <v>416</v>
      </c>
      <c r="G153" s="151" t="s">
        <v>311</v>
      </c>
      <c r="H153" s="153"/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194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194</v>
      </c>
      <c r="BM153" s="159" t="s">
        <v>243</v>
      </c>
    </row>
    <row r="154" spans="1:65" s="12" customFormat="1" ht="22.9" customHeight="1">
      <c r="B154" s="134"/>
      <c r="D154" s="135" t="s">
        <v>72</v>
      </c>
      <c r="E154" s="145" t="s">
        <v>331</v>
      </c>
      <c r="F154" s="145" t="s">
        <v>332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SUM(P155:P161)</f>
        <v>0</v>
      </c>
      <c r="Q154" s="140"/>
      <c r="R154" s="141">
        <f>SUM(R155:R161)</f>
        <v>0</v>
      </c>
      <c r="S154" s="140"/>
      <c r="T154" s="142">
        <f>SUM(T155:T161)</f>
        <v>0</v>
      </c>
      <c r="AR154" s="135" t="s">
        <v>169</v>
      </c>
      <c r="AT154" s="143" t="s">
        <v>72</v>
      </c>
      <c r="AU154" s="143" t="s">
        <v>81</v>
      </c>
      <c r="AY154" s="135" t="s">
        <v>162</v>
      </c>
      <c r="BK154" s="144">
        <f>SUM(BK155:BK161)</f>
        <v>0</v>
      </c>
    </row>
    <row r="155" spans="1:65" s="2" customFormat="1" ht="33" customHeight="1">
      <c r="A155" s="29"/>
      <c r="B155" s="147"/>
      <c r="C155" s="148" t="s">
        <v>205</v>
      </c>
      <c r="D155" s="148" t="s">
        <v>164</v>
      </c>
      <c r="E155" s="149" t="s">
        <v>362</v>
      </c>
      <c r="F155" s="150" t="s">
        <v>363</v>
      </c>
      <c r="G155" s="151" t="s">
        <v>172</v>
      </c>
      <c r="H155" s="152">
        <v>10.109</v>
      </c>
      <c r="I155" s="153"/>
      <c r="J155" s="152">
        <f t="shared" ref="J155:J161" si="10">ROUND(I155*H155,3)</f>
        <v>0</v>
      </c>
      <c r="K155" s="154"/>
      <c r="L155" s="30"/>
      <c r="M155" s="155" t="s">
        <v>1</v>
      </c>
      <c r="N155" s="156" t="s">
        <v>39</v>
      </c>
      <c r="O155" s="58"/>
      <c r="P155" s="157">
        <f t="shared" ref="P155:P161" si="11">O155*H155</f>
        <v>0</v>
      </c>
      <c r="Q155" s="157">
        <v>0</v>
      </c>
      <c r="R155" s="157">
        <f t="shared" ref="R155:R161" si="12">Q155*H155</f>
        <v>0</v>
      </c>
      <c r="S155" s="157">
        <v>0</v>
      </c>
      <c r="T155" s="158">
        <f t="shared" ref="T155:T161" si="1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194</v>
      </c>
      <c r="AT155" s="159" t="s">
        <v>164</v>
      </c>
      <c r="AU155" s="159" t="s">
        <v>169</v>
      </c>
      <c r="AY155" s="14" t="s">
        <v>162</v>
      </c>
      <c r="BE155" s="160">
        <f t="shared" ref="BE155:BE161" si="14">IF(N155="základná",J155,0)</f>
        <v>0</v>
      </c>
      <c r="BF155" s="160">
        <f t="shared" ref="BF155:BF161" si="15">IF(N155="znížená",J155,0)</f>
        <v>0</v>
      </c>
      <c r="BG155" s="160">
        <f t="shared" ref="BG155:BG161" si="16">IF(N155="zákl. prenesená",J155,0)</f>
        <v>0</v>
      </c>
      <c r="BH155" s="160">
        <f t="shared" ref="BH155:BH161" si="17">IF(N155="zníž. prenesená",J155,0)</f>
        <v>0</v>
      </c>
      <c r="BI155" s="160">
        <f t="shared" ref="BI155:BI161" si="18">IF(N155="nulová",J155,0)</f>
        <v>0</v>
      </c>
      <c r="BJ155" s="14" t="s">
        <v>169</v>
      </c>
      <c r="BK155" s="161">
        <f t="shared" ref="BK155:BK161" si="19">ROUND(I155*H155,3)</f>
        <v>0</v>
      </c>
      <c r="BL155" s="14" t="s">
        <v>194</v>
      </c>
      <c r="BM155" s="159" t="s">
        <v>247</v>
      </c>
    </row>
    <row r="156" spans="1:65" s="2" customFormat="1" ht="16.5" customHeight="1">
      <c r="A156" s="29"/>
      <c r="B156" s="147"/>
      <c r="C156" s="162" t="s">
        <v>248</v>
      </c>
      <c r="D156" s="162" t="s">
        <v>211</v>
      </c>
      <c r="E156" s="163" t="s">
        <v>452</v>
      </c>
      <c r="F156" s="164" t="s">
        <v>453</v>
      </c>
      <c r="G156" s="165" t="s">
        <v>172</v>
      </c>
      <c r="H156" s="166">
        <v>10.109</v>
      </c>
      <c r="I156" s="167"/>
      <c r="J156" s="166">
        <f t="shared" si="10"/>
        <v>0</v>
      </c>
      <c r="K156" s="168"/>
      <c r="L156" s="169"/>
      <c r="M156" s="170" t="s">
        <v>1</v>
      </c>
      <c r="N156" s="171" t="s">
        <v>39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224</v>
      </c>
      <c r="AT156" s="159" t="s">
        <v>211</v>
      </c>
      <c r="AU156" s="159" t="s">
        <v>169</v>
      </c>
      <c r="AY156" s="14" t="s">
        <v>162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169</v>
      </c>
      <c r="BK156" s="161">
        <f t="shared" si="19"/>
        <v>0</v>
      </c>
      <c r="BL156" s="14" t="s">
        <v>194</v>
      </c>
      <c r="BM156" s="159" t="s">
        <v>251</v>
      </c>
    </row>
    <row r="157" spans="1:65" s="2" customFormat="1" ht="24.2" customHeight="1">
      <c r="A157" s="29"/>
      <c r="B157" s="147"/>
      <c r="C157" s="148" t="s">
        <v>209</v>
      </c>
      <c r="D157" s="148" t="s">
        <v>164</v>
      </c>
      <c r="E157" s="149" t="s">
        <v>370</v>
      </c>
      <c r="F157" s="150" t="s">
        <v>371</v>
      </c>
      <c r="G157" s="151" t="s">
        <v>340</v>
      </c>
      <c r="H157" s="152">
        <v>1197.8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194</v>
      </c>
      <c r="AT157" s="159" t="s">
        <v>164</v>
      </c>
      <c r="AU157" s="159" t="s">
        <v>169</v>
      </c>
      <c r="AY157" s="14" t="s">
        <v>162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169</v>
      </c>
      <c r="BK157" s="161">
        <f t="shared" si="19"/>
        <v>0</v>
      </c>
      <c r="BL157" s="14" t="s">
        <v>194</v>
      </c>
      <c r="BM157" s="159" t="s">
        <v>255</v>
      </c>
    </row>
    <row r="158" spans="1:65" s="2" customFormat="1" ht="16.5" customHeight="1">
      <c r="A158" s="29"/>
      <c r="B158" s="147"/>
      <c r="C158" s="162" t="s">
        <v>256</v>
      </c>
      <c r="D158" s="162" t="s">
        <v>211</v>
      </c>
      <c r="E158" s="163" t="s">
        <v>454</v>
      </c>
      <c r="F158" s="164" t="s">
        <v>455</v>
      </c>
      <c r="G158" s="165" t="s">
        <v>374</v>
      </c>
      <c r="H158" s="166">
        <v>1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39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224</v>
      </c>
      <c r="AT158" s="159" t="s">
        <v>211</v>
      </c>
      <c r="AU158" s="159" t="s">
        <v>169</v>
      </c>
      <c r="AY158" s="14" t="s">
        <v>162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169</v>
      </c>
      <c r="BK158" s="161">
        <f t="shared" si="19"/>
        <v>0</v>
      </c>
      <c r="BL158" s="14" t="s">
        <v>194</v>
      </c>
      <c r="BM158" s="159" t="s">
        <v>259</v>
      </c>
    </row>
    <row r="159" spans="1:65" s="2" customFormat="1" ht="24.2" customHeight="1">
      <c r="A159" s="29"/>
      <c r="B159" s="147"/>
      <c r="C159" s="148" t="s">
        <v>214</v>
      </c>
      <c r="D159" s="148" t="s">
        <v>164</v>
      </c>
      <c r="E159" s="149" t="s">
        <v>338</v>
      </c>
      <c r="F159" s="150" t="s">
        <v>339</v>
      </c>
      <c r="G159" s="151" t="s">
        <v>340</v>
      </c>
      <c r="H159" s="152">
        <v>17.399999999999999</v>
      </c>
      <c r="I159" s="153"/>
      <c r="J159" s="152">
        <f t="shared" si="10"/>
        <v>0</v>
      </c>
      <c r="K159" s="154"/>
      <c r="L159" s="30"/>
      <c r="M159" s="155" t="s">
        <v>1</v>
      </c>
      <c r="N159" s="156" t="s">
        <v>39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194</v>
      </c>
      <c r="AT159" s="159" t="s">
        <v>164</v>
      </c>
      <c r="AU159" s="159" t="s">
        <v>169</v>
      </c>
      <c r="AY159" s="14" t="s">
        <v>162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169</v>
      </c>
      <c r="BK159" s="161">
        <f t="shared" si="19"/>
        <v>0</v>
      </c>
      <c r="BL159" s="14" t="s">
        <v>194</v>
      </c>
      <c r="BM159" s="159" t="s">
        <v>262</v>
      </c>
    </row>
    <row r="160" spans="1:65" s="2" customFormat="1" ht="33" customHeight="1">
      <c r="A160" s="29"/>
      <c r="B160" s="147"/>
      <c r="C160" s="148" t="s">
        <v>263</v>
      </c>
      <c r="D160" s="148" t="s">
        <v>164</v>
      </c>
      <c r="E160" s="149" t="s">
        <v>375</v>
      </c>
      <c r="F160" s="150" t="s">
        <v>376</v>
      </c>
      <c r="G160" s="151" t="s">
        <v>340</v>
      </c>
      <c r="H160" s="152">
        <v>1197.8</v>
      </c>
      <c r="I160" s="153"/>
      <c r="J160" s="152">
        <f t="shared" si="10"/>
        <v>0</v>
      </c>
      <c r="K160" s="154"/>
      <c r="L160" s="30"/>
      <c r="M160" s="155" t="s">
        <v>1</v>
      </c>
      <c r="N160" s="156" t="s">
        <v>39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194</v>
      </c>
      <c r="AT160" s="159" t="s">
        <v>164</v>
      </c>
      <c r="AU160" s="159" t="s">
        <v>169</v>
      </c>
      <c r="AY160" s="14" t="s">
        <v>162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169</v>
      </c>
      <c r="BK160" s="161">
        <f t="shared" si="19"/>
        <v>0</v>
      </c>
      <c r="BL160" s="14" t="s">
        <v>194</v>
      </c>
      <c r="BM160" s="159" t="s">
        <v>266</v>
      </c>
    </row>
    <row r="161" spans="1:65" s="2" customFormat="1" ht="24.2" customHeight="1">
      <c r="A161" s="29"/>
      <c r="B161" s="147"/>
      <c r="C161" s="148" t="s">
        <v>217</v>
      </c>
      <c r="D161" s="148" t="s">
        <v>164</v>
      </c>
      <c r="E161" s="149" t="s">
        <v>342</v>
      </c>
      <c r="F161" s="150" t="s">
        <v>343</v>
      </c>
      <c r="G161" s="151" t="s">
        <v>311</v>
      </c>
      <c r="H161" s="153"/>
      <c r="I161" s="153"/>
      <c r="J161" s="152">
        <f t="shared" si="10"/>
        <v>0</v>
      </c>
      <c r="K161" s="154"/>
      <c r="L161" s="30"/>
      <c r="M161" s="155" t="s">
        <v>1</v>
      </c>
      <c r="N161" s="156" t="s">
        <v>39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194</v>
      </c>
      <c r="AT161" s="159" t="s">
        <v>164</v>
      </c>
      <c r="AU161" s="159" t="s">
        <v>169</v>
      </c>
      <c r="AY161" s="14" t="s">
        <v>162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169</v>
      </c>
      <c r="BK161" s="161">
        <f t="shared" si="19"/>
        <v>0</v>
      </c>
      <c r="BL161" s="14" t="s">
        <v>194</v>
      </c>
      <c r="BM161" s="159" t="s">
        <v>269</v>
      </c>
    </row>
    <row r="162" spans="1:65" s="12" customFormat="1" ht="22.9" customHeight="1">
      <c r="B162" s="134"/>
      <c r="D162" s="135" t="s">
        <v>72</v>
      </c>
      <c r="E162" s="145" t="s">
        <v>345</v>
      </c>
      <c r="F162" s="145" t="s">
        <v>346</v>
      </c>
      <c r="I162" s="137"/>
      <c r="J162" s="146">
        <f>BK162</f>
        <v>0</v>
      </c>
      <c r="L162" s="134"/>
      <c r="M162" s="139"/>
      <c r="N162" s="140"/>
      <c r="O162" s="140"/>
      <c r="P162" s="141">
        <f>SUM(P163:P165)</f>
        <v>0</v>
      </c>
      <c r="Q162" s="140"/>
      <c r="R162" s="141">
        <f>SUM(R163:R165)</f>
        <v>0</v>
      </c>
      <c r="S162" s="140"/>
      <c r="T162" s="142">
        <f>SUM(T163:T165)</f>
        <v>0</v>
      </c>
      <c r="AR162" s="135" t="s">
        <v>169</v>
      </c>
      <c r="AT162" s="143" t="s">
        <v>72</v>
      </c>
      <c r="AU162" s="143" t="s">
        <v>81</v>
      </c>
      <c r="AY162" s="135" t="s">
        <v>162</v>
      </c>
      <c r="BK162" s="144">
        <f>SUM(BK163:BK165)</f>
        <v>0</v>
      </c>
    </row>
    <row r="163" spans="1:65" s="2" customFormat="1" ht="24.2" customHeight="1">
      <c r="A163" s="29"/>
      <c r="B163" s="147"/>
      <c r="C163" s="148" t="s">
        <v>270</v>
      </c>
      <c r="D163" s="148" t="s">
        <v>164</v>
      </c>
      <c r="E163" s="149" t="s">
        <v>348</v>
      </c>
      <c r="F163" s="150" t="s">
        <v>349</v>
      </c>
      <c r="G163" s="151" t="s">
        <v>167</v>
      </c>
      <c r="H163" s="152">
        <v>79.057000000000002</v>
      </c>
      <c r="I163" s="153"/>
      <c r="J163" s="152">
        <f>ROUND(I163*H163,3)</f>
        <v>0</v>
      </c>
      <c r="K163" s="154"/>
      <c r="L163" s="30"/>
      <c r="M163" s="155" t="s">
        <v>1</v>
      </c>
      <c r="N163" s="156" t="s">
        <v>39</v>
      </c>
      <c r="O163" s="58"/>
      <c r="P163" s="157">
        <f>O163*H163</f>
        <v>0</v>
      </c>
      <c r="Q163" s="157">
        <v>0</v>
      </c>
      <c r="R163" s="157">
        <f>Q163*H163</f>
        <v>0</v>
      </c>
      <c r="S163" s="157">
        <v>0</v>
      </c>
      <c r="T163" s="158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194</v>
      </c>
      <c r="AT163" s="159" t="s">
        <v>164</v>
      </c>
      <c r="AU163" s="159" t="s">
        <v>169</v>
      </c>
      <c r="AY163" s="14" t="s">
        <v>162</v>
      </c>
      <c r="BE163" s="160">
        <f>IF(N163="základná",J163,0)</f>
        <v>0</v>
      </c>
      <c r="BF163" s="160">
        <f>IF(N163="znížená",J163,0)</f>
        <v>0</v>
      </c>
      <c r="BG163" s="160">
        <f>IF(N163="zákl. prenesená",J163,0)</f>
        <v>0</v>
      </c>
      <c r="BH163" s="160">
        <f>IF(N163="zníž. prenesená",J163,0)</f>
        <v>0</v>
      </c>
      <c r="BI163" s="160">
        <f>IF(N163="nulová",J163,0)</f>
        <v>0</v>
      </c>
      <c r="BJ163" s="14" t="s">
        <v>169</v>
      </c>
      <c r="BK163" s="161">
        <f>ROUND(I163*H163,3)</f>
        <v>0</v>
      </c>
      <c r="BL163" s="14" t="s">
        <v>194</v>
      </c>
      <c r="BM163" s="159" t="s">
        <v>274</v>
      </c>
    </row>
    <row r="164" spans="1:65" s="2" customFormat="1" ht="24.2" customHeight="1">
      <c r="A164" s="29"/>
      <c r="B164" s="147"/>
      <c r="C164" s="148" t="s">
        <v>221</v>
      </c>
      <c r="D164" s="148" t="s">
        <v>164</v>
      </c>
      <c r="E164" s="149" t="s">
        <v>351</v>
      </c>
      <c r="F164" s="150" t="s">
        <v>352</v>
      </c>
      <c r="G164" s="151" t="s">
        <v>167</v>
      </c>
      <c r="H164" s="152">
        <v>79.057000000000002</v>
      </c>
      <c r="I164" s="153"/>
      <c r="J164" s="152">
        <f>ROUND(I164*H164,3)</f>
        <v>0</v>
      </c>
      <c r="K164" s="154"/>
      <c r="L164" s="30"/>
      <c r="M164" s="155" t="s">
        <v>1</v>
      </c>
      <c r="N164" s="156" t="s">
        <v>39</v>
      </c>
      <c r="O164" s="58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194</v>
      </c>
      <c r="AT164" s="159" t="s">
        <v>164</v>
      </c>
      <c r="AU164" s="159" t="s">
        <v>169</v>
      </c>
      <c r="AY164" s="14" t="s">
        <v>162</v>
      </c>
      <c r="BE164" s="160">
        <f>IF(N164="základná",J164,0)</f>
        <v>0</v>
      </c>
      <c r="BF164" s="160">
        <f>IF(N164="znížená",J164,0)</f>
        <v>0</v>
      </c>
      <c r="BG164" s="160">
        <f>IF(N164="zákl. prenesená",J164,0)</f>
        <v>0</v>
      </c>
      <c r="BH164" s="160">
        <f>IF(N164="zníž. prenesená",J164,0)</f>
        <v>0</v>
      </c>
      <c r="BI164" s="160">
        <f>IF(N164="nulová",J164,0)</f>
        <v>0</v>
      </c>
      <c r="BJ164" s="14" t="s">
        <v>169</v>
      </c>
      <c r="BK164" s="161">
        <f>ROUND(I164*H164,3)</f>
        <v>0</v>
      </c>
      <c r="BL164" s="14" t="s">
        <v>194</v>
      </c>
      <c r="BM164" s="159" t="s">
        <v>277</v>
      </c>
    </row>
    <row r="165" spans="1:65" s="2" customFormat="1" ht="24.2" customHeight="1">
      <c r="A165" s="29"/>
      <c r="B165" s="147"/>
      <c r="C165" s="148" t="s">
        <v>278</v>
      </c>
      <c r="D165" s="148" t="s">
        <v>164</v>
      </c>
      <c r="E165" s="149" t="s">
        <v>423</v>
      </c>
      <c r="F165" s="150" t="s">
        <v>456</v>
      </c>
      <c r="G165" s="151" t="s">
        <v>167</v>
      </c>
      <c r="H165" s="152">
        <v>25</v>
      </c>
      <c r="I165" s="153"/>
      <c r="J165" s="152">
        <f>ROUND(I165*H165,3)</f>
        <v>0</v>
      </c>
      <c r="K165" s="154"/>
      <c r="L165" s="30"/>
      <c r="M165" s="172" t="s">
        <v>1</v>
      </c>
      <c r="N165" s="173" t="s">
        <v>39</v>
      </c>
      <c r="O165" s="174"/>
      <c r="P165" s="175">
        <f>O165*H165</f>
        <v>0</v>
      </c>
      <c r="Q165" s="175">
        <v>0</v>
      </c>
      <c r="R165" s="175">
        <f>Q165*H165</f>
        <v>0</v>
      </c>
      <c r="S165" s="175">
        <v>0</v>
      </c>
      <c r="T165" s="176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194</v>
      </c>
      <c r="AT165" s="159" t="s">
        <v>164</v>
      </c>
      <c r="AU165" s="159" t="s">
        <v>169</v>
      </c>
      <c r="AY165" s="14" t="s">
        <v>162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169</v>
      </c>
      <c r="BK165" s="161">
        <f>ROUND(I165*H165,3)</f>
        <v>0</v>
      </c>
      <c r="BL165" s="14" t="s">
        <v>194</v>
      </c>
      <c r="BM165" s="159" t="s">
        <v>281</v>
      </c>
    </row>
    <row r="166" spans="1:65" s="2" customFormat="1" ht="6.95" customHeight="1">
      <c r="A166" s="29"/>
      <c r="B166" s="47"/>
      <c r="C166" s="48"/>
      <c r="D166" s="48"/>
      <c r="E166" s="48"/>
      <c r="F166" s="48"/>
      <c r="G166" s="48"/>
      <c r="H166" s="48"/>
      <c r="I166" s="48"/>
      <c r="J166" s="48"/>
      <c r="K166" s="48"/>
      <c r="L166" s="30"/>
      <c r="M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</sheetData>
  <autoFilter ref="C124:K165" xr:uid="{00000000-0009-0000-0000-00000D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BM17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121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457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ROUND((SUM(BE125:BE170)),  2)</f>
        <v>0</v>
      </c>
      <c r="G33" s="100"/>
      <c r="H33" s="100"/>
      <c r="I33" s="101">
        <v>0.2</v>
      </c>
      <c r="J33" s="99">
        <f>ROUND(((SUM(BE125:BE170))*I33),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ROUND((SUM(BF125:BF170)),  2)</f>
        <v>0</v>
      </c>
      <c r="G34" s="100"/>
      <c r="H34" s="100"/>
      <c r="I34" s="101">
        <v>0.2</v>
      </c>
      <c r="J34" s="99">
        <f>ROUND(((SUM(BF125:BF170))*I34),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ROUND((SUM(BG125:BG170)),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ROUND((SUM(BH125:BH170)),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ROUND((SUM(BI125:BI170)),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014 - Objekt G - Odbočenie + schodisko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J139</f>
        <v>0</v>
      </c>
      <c r="L99" s="119"/>
    </row>
    <row r="100" spans="1:31" s="10" customFormat="1" ht="19.899999999999999" customHeight="1">
      <c r="B100" s="119"/>
      <c r="D100" s="120" t="s">
        <v>143</v>
      </c>
      <c r="E100" s="121"/>
      <c r="F100" s="121"/>
      <c r="G100" s="121"/>
      <c r="H100" s="121"/>
      <c r="I100" s="121"/>
      <c r="J100" s="122">
        <f>J144</f>
        <v>0</v>
      </c>
      <c r="L100" s="119"/>
    </row>
    <row r="101" spans="1:31" s="10" customFormat="1" ht="19.899999999999999" customHeight="1">
      <c r="B101" s="119"/>
      <c r="D101" s="120" t="s">
        <v>145</v>
      </c>
      <c r="E101" s="121"/>
      <c r="F101" s="121"/>
      <c r="G101" s="121"/>
      <c r="H101" s="121"/>
      <c r="I101" s="121"/>
      <c r="J101" s="122">
        <f>J147</f>
        <v>0</v>
      </c>
      <c r="L101" s="119"/>
    </row>
    <row r="102" spans="1:31" s="9" customFormat="1" ht="24.95" customHeight="1">
      <c r="B102" s="115"/>
      <c r="D102" s="116" t="s">
        <v>146</v>
      </c>
      <c r="E102" s="117"/>
      <c r="F102" s="117"/>
      <c r="G102" s="117"/>
      <c r="H102" s="117"/>
      <c r="I102" s="117"/>
      <c r="J102" s="118">
        <f>J149</f>
        <v>0</v>
      </c>
      <c r="L102" s="115"/>
    </row>
    <row r="103" spans="1:31" s="10" customFormat="1" ht="19.899999999999999" customHeight="1">
      <c r="B103" s="119"/>
      <c r="D103" s="120" t="s">
        <v>392</v>
      </c>
      <c r="E103" s="121"/>
      <c r="F103" s="121"/>
      <c r="G103" s="121"/>
      <c r="H103" s="121"/>
      <c r="I103" s="121"/>
      <c r="J103" s="122">
        <f>J150</f>
        <v>0</v>
      </c>
      <c r="L103" s="119"/>
    </row>
    <row r="104" spans="1:31" s="10" customFormat="1" ht="19.899999999999999" customHeight="1">
      <c r="B104" s="119"/>
      <c r="D104" s="120" t="s">
        <v>322</v>
      </c>
      <c r="E104" s="121"/>
      <c r="F104" s="121"/>
      <c r="G104" s="121"/>
      <c r="H104" s="121"/>
      <c r="I104" s="121"/>
      <c r="J104" s="122">
        <f>J155</f>
        <v>0</v>
      </c>
      <c r="L104" s="119"/>
    </row>
    <row r="105" spans="1:31" s="10" customFormat="1" ht="19.899999999999999" customHeight="1">
      <c r="B105" s="119"/>
      <c r="D105" s="120" t="s">
        <v>323</v>
      </c>
      <c r="E105" s="121"/>
      <c r="F105" s="121"/>
      <c r="G105" s="121"/>
      <c r="H105" s="121"/>
      <c r="I105" s="121"/>
      <c r="J105" s="122">
        <f>J167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014 - Objekt G - Odbočenie + schodisko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P126+P149</f>
        <v>0</v>
      </c>
      <c r="Q125" s="66"/>
      <c r="R125" s="131">
        <f>R126+R149</f>
        <v>0</v>
      </c>
      <c r="S125" s="66"/>
      <c r="T125" s="132">
        <f>T126+T149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BK126+BK149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P127+P139+P144+P147</f>
        <v>0</v>
      </c>
      <c r="Q126" s="140"/>
      <c r="R126" s="141">
        <f>R127+R139+R144+R147</f>
        <v>0</v>
      </c>
      <c r="S126" s="140"/>
      <c r="T126" s="142">
        <f>T127+T139+T144+T147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BK127+BK139+BK144+BK147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SUM(P128:P138)</f>
        <v>0</v>
      </c>
      <c r="Q127" s="140"/>
      <c r="R127" s="141">
        <f>SUM(R128:R138)</f>
        <v>0</v>
      </c>
      <c r="S127" s="140"/>
      <c r="T127" s="142">
        <f>SUM(T128:T138)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SUM(BK128:BK138)</f>
        <v>0</v>
      </c>
    </row>
    <row r="128" spans="1:65" s="2" customFormat="1" ht="24.2" customHeight="1">
      <c r="A128" s="29"/>
      <c r="B128" s="147"/>
      <c r="C128" s="148" t="s">
        <v>81</v>
      </c>
      <c r="D128" s="148" t="s">
        <v>164</v>
      </c>
      <c r="E128" s="149" t="s">
        <v>437</v>
      </c>
      <c r="F128" s="150" t="s">
        <v>438</v>
      </c>
      <c r="G128" s="151" t="s">
        <v>326</v>
      </c>
      <c r="H128" s="152">
        <v>1</v>
      </c>
      <c r="I128" s="153"/>
      <c r="J128" s="152">
        <f t="shared" ref="J128:J138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8" si="1">O128*H128</f>
        <v>0</v>
      </c>
      <c r="Q128" s="157">
        <v>0</v>
      </c>
      <c r="R128" s="157">
        <f t="shared" ref="R128:R138" si="2">Q128*H128</f>
        <v>0</v>
      </c>
      <c r="S128" s="157">
        <v>0</v>
      </c>
      <c r="T128" s="158">
        <f t="shared" ref="T128:T138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8" si="4">IF(N128="základná",J128,0)</f>
        <v>0</v>
      </c>
      <c r="BF128" s="160">
        <f t="shared" ref="BF128:BF138" si="5">IF(N128="znížená",J128,0)</f>
        <v>0</v>
      </c>
      <c r="BG128" s="160">
        <f t="shared" ref="BG128:BG138" si="6">IF(N128="zákl. prenesená",J128,0)</f>
        <v>0</v>
      </c>
      <c r="BH128" s="160">
        <f t="shared" ref="BH128:BH138" si="7">IF(N128="zníž. prenesená",J128,0)</f>
        <v>0</v>
      </c>
      <c r="BI128" s="160">
        <f t="shared" ref="BI128:BI138" si="8">IF(N128="nulová",J128,0)</f>
        <v>0</v>
      </c>
      <c r="BJ128" s="14" t="s">
        <v>169</v>
      </c>
      <c r="BK128" s="161">
        <f t="shared" ref="BK128:BK138" si="9">ROUND(I128*H128,3)</f>
        <v>0</v>
      </c>
      <c r="BL128" s="14" t="s">
        <v>168</v>
      </c>
      <c r="BM128" s="159" t="s">
        <v>169</v>
      </c>
    </row>
    <row r="129" spans="1:65" s="2" customFormat="1" ht="24.2" customHeight="1">
      <c r="A129" s="29"/>
      <c r="B129" s="147"/>
      <c r="C129" s="148" t="s">
        <v>169</v>
      </c>
      <c r="D129" s="148" t="s">
        <v>164</v>
      </c>
      <c r="E129" s="149" t="s">
        <v>439</v>
      </c>
      <c r="F129" s="150" t="s">
        <v>440</v>
      </c>
      <c r="G129" s="151" t="s">
        <v>326</v>
      </c>
      <c r="H129" s="152">
        <v>1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21.75" customHeight="1">
      <c r="A130" s="29"/>
      <c r="B130" s="147"/>
      <c r="C130" s="148" t="s">
        <v>173</v>
      </c>
      <c r="D130" s="148" t="s">
        <v>164</v>
      </c>
      <c r="E130" s="149" t="s">
        <v>458</v>
      </c>
      <c r="F130" s="150" t="s">
        <v>459</v>
      </c>
      <c r="G130" s="151" t="s">
        <v>176</v>
      </c>
      <c r="H130" s="152">
        <v>12.904999999999999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24.2" customHeight="1">
      <c r="A131" s="29"/>
      <c r="B131" s="147"/>
      <c r="C131" s="148" t="s">
        <v>168</v>
      </c>
      <c r="D131" s="148" t="s">
        <v>164</v>
      </c>
      <c r="E131" s="149" t="s">
        <v>182</v>
      </c>
      <c r="F131" s="150" t="s">
        <v>183</v>
      </c>
      <c r="G131" s="151" t="s">
        <v>176</v>
      </c>
      <c r="H131" s="152">
        <v>0.184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24.2" customHeight="1">
      <c r="A132" s="29"/>
      <c r="B132" s="147"/>
      <c r="C132" s="148" t="s">
        <v>181</v>
      </c>
      <c r="D132" s="148" t="s">
        <v>164</v>
      </c>
      <c r="E132" s="149" t="s">
        <v>185</v>
      </c>
      <c r="F132" s="150" t="s">
        <v>186</v>
      </c>
      <c r="G132" s="151" t="s">
        <v>176</v>
      </c>
      <c r="H132" s="152">
        <v>3.8340000000000001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37.9" customHeight="1">
      <c r="A133" s="29"/>
      <c r="B133" s="147"/>
      <c r="C133" s="148" t="s">
        <v>177</v>
      </c>
      <c r="D133" s="148" t="s">
        <v>164</v>
      </c>
      <c r="E133" s="149" t="s">
        <v>189</v>
      </c>
      <c r="F133" s="150" t="s">
        <v>190</v>
      </c>
      <c r="G133" s="151" t="s">
        <v>176</v>
      </c>
      <c r="H133" s="152">
        <v>92.016000000000005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33" customHeight="1">
      <c r="A134" s="29"/>
      <c r="B134" s="147"/>
      <c r="C134" s="148" t="s">
        <v>188</v>
      </c>
      <c r="D134" s="148" t="s">
        <v>164</v>
      </c>
      <c r="E134" s="149" t="s">
        <v>192</v>
      </c>
      <c r="F134" s="150" t="s">
        <v>193</v>
      </c>
      <c r="G134" s="151" t="s">
        <v>176</v>
      </c>
      <c r="H134" s="152">
        <v>3.8340000000000001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37.9" customHeight="1">
      <c r="A135" s="29"/>
      <c r="B135" s="147"/>
      <c r="C135" s="148" t="s">
        <v>180</v>
      </c>
      <c r="D135" s="148" t="s">
        <v>164</v>
      </c>
      <c r="E135" s="149" t="s">
        <v>196</v>
      </c>
      <c r="F135" s="150" t="s">
        <v>197</v>
      </c>
      <c r="G135" s="151" t="s">
        <v>176</v>
      </c>
      <c r="H135" s="152">
        <v>26.838000000000001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2" customFormat="1" ht="16.5" customHeight="1">
      <c r="A136" s="29"/>
      <c r="B136" s="147"/>
      <c r="C136" s="148" t="s">
        <v>195</v>
      </c>
      <c r="D136" s="148" t="s">
        <v>164</v>
      </c>
      <c r="E136" s="149" t="s">
        <v>199</v>
      </c>
      <c r="F136" s="150" t="s">
        <v>200</v>
      </c>
      <c r="G136" s="151" t="s">
        <v>176</v>
      </c>
      <c r="H136" s="152">
        <v>3.8340000000000001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39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168</v>
      </c>
      <c r="AT136" s="159" t="s">
        <v>164</v>
      </c>
      <c r="AU136" s="159" t="s">
        <v>169</v>
      </c>
      <c r="AY136" s="14" t="s">
        <v>162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169</v>
      </c>
      <c r="BK136" s="161">
        <f t="shared" si="9"/>
        <v>0</v>
      </c>
      <c r="BL136" s="14" t="s">
        <v>168</v>
      </c>
      <c r="BM136" s="159" t="s">
        <v>198</v>
      </c>
    </row>
    <row r="137" spans="1:65" s="2" customFormat="1" ht="24.2" customHeight="1">
      <c r="A137" s="29"/>
      <c r="B137" s="147"/>
      <c r="C137" s="148" t="s">
        <v>184</v>
      </c>
      <c r="D137" s="148" t="s">
        <v>164</v>
      </c>
      <c r="E137" s="149" t="s">
        <v>202</v>
      </c>
      <c r="F137" s="150" t="s">
        <v>203</v>
      </c>
      <c r="G137" s="151" t="s">
        <v>204</v>
      </c>
      <c r="H137" s="152">
        <v>5.7510000000000003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39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169</v>
      </c>
      <c r="BK137" s="161">
        <f t="shared" si="9"/>
        <v>0</v>
      </c>
      <c r="BL137" s="14" t="s">
        <v>168</v>
      </c>
      <c r="BM137" s="159" t="s">
        <v>7</v>
      </c>
    </row>
    <row r="138" spans="1:65" s="2" customFormat="1" ht="24.2" customHeight="1">
      <c r="A138" s="29"/>
      <c r="B138" s="147"/>
      <c r="C138" s="148" t="s">
        <v>201</v>
      </c>
      <c r="D138" s="148" t="s">
        <v>164</v>
      </c>
      <c r="E138" s="149" t="s">
        <v>443</v>
      </c>
      <c r="F138" s="150" t="s">
        <v>444</v>
      </c>
      <c r="G138" s="151" t="s">
        <v>176</v>
      </c>
      <c r="H138" s="152">
        <v>9.2550000000000008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39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169</v>
      </c>
      <c r="BK138" s="161">
        <f t="shared" si="9"/>
        <v>0</v>
      </c>
      <c r="BL138" s="14" t="s">
        <v>168</v>
      </c>
      <c r="BM138" s="159" t="s">
        <v>205</v>
      </c>
    </row>
    <row r="139" spans="1:65" s="12" customFormat="1" ht="22.9" customHeight="1">
      <c r="B139" s="134"/>
      <c r="D139" s="135" t="s">
        <v>72</v>
      </c>
      <c r="E139" s="145" t="s">
        <v>169</v>
      </c>
      <c r="F139" s="145" t="s">
        <v>206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SUM(P140:P143)</f>
        <v>0</v>
      </c>
      <c r="Q139" s="140"/>
      <c r="R139" s="141">
        <f>SUM(R140:R143)</f>
        <v>0</v>
      </c>
      <c r="S139" s="140"/>
      <c r="T139" s="142">
        <f>SUM(T140:T143)</f>
        <v>0</v>
      </c>
      <c r="AR139" s="135" t="s">
        <v>81</v>
      </c>
      <c r="AT139" s="143" t="s">
        <v>72</v>
      </c>
      <c r="AU139" s="143" t="s">
        <v>81</v>
      </c>
      <c r="AY139" s="135" t="s">
        <v>162</v>
      </c>
      <c r="BK139" s="144">
        <f>SUM(BK140:BK143)</f>
        <v>0</v>
      </c>
    </row>
    <row r="140" spans="1:65" s="2" customFormat="1" ht="24.2" customHeight="1">
      <c r="A140" s="29"/>
      <c r="B140" s="147"/>
      <c r="C140" s="148" t="s">
        <v>187</v>
      </c>
      <c r="D140" s="148" t="s">
        <v>164</v>
      </c>
      <c r="E140" s="149" t="s">
        <v>395</v>
      </c>
      <c r="F140" s="150" t="s">
        <v>396</v>
      </c>
      <c r="G140" s="151" t="s">
        <v>176</v>
      </c>
      <c r="H140" s="152">
        <v>6.1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169</v>
      </c>
      <c r="BK140" s="161">
        <f>ROUND(I140*H140,3)</f>
        <v>0</v>
      </c>
      <c r="BL140" s="14" t="s">
        <v>168</v>
      </c>
      <c r="BM140" s="159" t="s">
        <v>209</v>
      </c>
    </row>
    <row r="141" spans="1:65" s="2" customFormat="1" ht="21.75" customHeight="1">
      <c r="A141" s="29"/>
      <c r="B141" s="147"/>
      <c r="C141" s="148" t="s">
        <v>210</v>
      </c>
      <c r="D141" s="148" t="s">
        <v>164</v>
      </c>
      <c r="E141" s="149" t="s">
        <v>222</v>
      </c>
      <c r="F141" s="150" t="s">
        <v>223</v>
      </c>
      <c r="G141" s="151" t="s">
        <v>167</v>
      </c>
      <c r="H141" s="152">
        <v>23.324000000000002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214</v>
      </c>
    </row>
    <row r="142" spans="1:65" s="2" customFormat="1" ht="21.75" customHeight="1">
      <c r="A142" s="29"/>
      <c r="B142" s="147"/>
      <c r="C142" s="148" t="s">
        <v>191</v>
      </c>
      <c r="D142" s="148" t="s">
        <v>164</v>
      </c>
      <c r="E142" s="149" t="s">
        <v>226</v>
      </c>
      <c r="F142" s="150" t="s">
        <v>227</v>
      </c>
      <c r="G142" s="151" t="s">
        <v>167</v>
      </c>
      <c r="H142" s="152">
        <v>23.324000000000002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39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168</v>
      </c>
      <c r="AT142" s="159" t="s">
        <v>164</v>
      </c>
      <c r="AU142" s="159" t="s">
        <v>169</v>
      </c>
      <c r="AY142" s="14" t="s">
        <v>162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169</v>
      </c>
      <c r="BK142" s="161">
        <f>ROUND(I142*H142,3)</f>
        <v>0</v>
      </c>
      <c r="BL142" s="14" t="s">
        <v>168</v>
      </c>
      <c r="BM142" s="159" t="s">
        <v>217</v>
      </c>
    </row>
    <row r="143" spans="1:65" s="2" customFormat="1" ht="16.5" customHeight="1">
      <c r="A143" s="29"/>
      <c r="B143" s="147"/>
      <c r="C143" s="148" t="s">
        <v>218</v>
      </c>
      <c r="D143" s="148" t="s">
        <v>164</v>
      </c>
      <c r="E143" s="149" t="s">
        <v>460</v>
      </c>
      <c r="F143" s="150" t="s">
        <v>461</v>
      </c>
      <c r="G143" s="151" t="s">
        <v>204</v>
      </c>
      <c r="H143" s="152">
        <v>0.34100000000000003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39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169</v>
      </c>
      <c r="BK143" s="161">
        <f>ROUND(I143*H143,3)</f>
        <v>0</v>
      </c>
      <c r="BL143" s="14" t="s">
        <v>168</v>
      </c>
      <c r="BM143" s="159" t="s">
        <v>221</v>
      </c>
    </row>
    <row r="144" spans="1:65" s="12" customFormat="1" ht="22.9" customHeight="1">
      <c r="B144" s="134"/>
      <c r="D144" s="135" t="s">
        <v>72</v>
      </c>
      <c r="E144" s="145" t="s">
        <v>181</v>
      </c>
      <c r="F144" s="145" t="s">
        <v>244</v>
      </c>
      <c r="I144" s="137"/>
      <c r="J144" s="146">
        <f>BK144</f>
        <v>0</v>
      </c>
      <c r="L144" s="134"/>
      <c r="M144" s="139"/>
      <c r="N144" s="140"/>
      <c r="O144" s="140"/>
      <c r="P144" s="141">
        <f>SUM(P145:P146)</f>
        <v>0</v>
      </c>
      <c r="Q144" s="140"/>
      <c r="R144" s="141">
        <f>SUM(R145:R146)</f>
        <v>0</v>
      </c>
      <c r="S144" s="140"/>
      <c r="T144" s="142">
        <f>SUM(T145:T146)</f>
        <v>0</v>
      </c>
      <c r="AR144" s="135" t="s">
        <v>81</v>
      </c>
      <c r="AT144" s="143" t="s">
        <v>72</v>
      </c>
      <c r="AU144" s="143" t="s">
        <v>81</v>
      </c>
      <c r="AY144" s="135" t="s">
        <v>162</v>
      </c>
      <c r="BK144" s="144">
        <f>SUM(BK145:BK146)</f>
        <v>0</v>
      </c>
    </row>
    <row r="145" spans="1:65" s="2" customFormat="1" ht="24.2" customHeight="1">
      <c r="A145" s="29"/>
      <c r="B145" s="147"/>
      <c r="C145" s="148" t="s">
        <v>194</v>
      </c>
      <c r="D145" s="148" t="s">
        <v>164</v>
      </c>
      <c r="E145" s="149" t="s">
        <v>447</v>
      </c>
      <c r="F145" s="150" t="s">
        <v>448</v>
      </c>
      <c r="G145" s="151" t="s">
        <v>167</v>
      </c>
      <c r="H145" s="152">
        <v>7.2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39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168</v>
      </c>
      <c r="AT145" s="159" t="s">
        <v>164</v>
      </c>
      <c r="AU145" s="159" t="s">
        <v>169</v>
      </c>
      <c r="AY145" s="14" t="s">
        <v>162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169</v>
      </c>
      <c r="BK145" s="161">
        <f>ROUND(I145*H145,3)</f>
        <v>0</v>
      </c>
      <c r="BL145" s="14" t="s">
        <v>168</v>
      </c>
      <c r="BM145" s="159" t="s">
        <v>224</v>
      </c>
    </row>
    <row r="146" spans="1:65" s="2" customFormat="1" ht="24.2" customHeight="1">
      <c r="A146" s="29"/>
      <c r="B146" s="147"/>
      <c r="C146" s="148" t="s">
        <v>225</v>
      </c>
      <c r="D146" s="148" t="s">
        <v>164</v>
      </c>
      <c r="E146" s="149" t="s">
        <v>449</v>
      </c>
      <c r="F146" s="150" t="s">
        <v>450</v>
      </c>
      <c r="G146" s="151" t="s">
        <v>167</v>
      </c>
      <c r="H146" s="152">
        <v>7.2</v>
      </c>
      <c r="I146" s="153"/>
      <c r="J146" s="152">
        <f>ROUND(I146*H146,3)</f>
        <v>0</v>
      </c>
      <c r="K146" s="154"/>
      <c r="L146" s="30"/>
      <c r="M146" s="155" t="s">
        <v>1</v>
      </c>
      <c r="N146" s="156" t="s">
        <v>39</v>
      </c>
      <c r="O146" s="58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168</v>
      </c>
      <c r="AT146" s="159" t="s">
        <v>164</v>
      </c>
      <c r="AU146" s="159" t="s">
        <v>169</v>
      </c>
      <c r="AY146" s="14" t="s">
        <v>162</v>
      </c>
      <c r="BE146" s="160">
        <f>IF(N146="základná",J146,0)</f>
        <v>0</v>
      </c>
      <c r="BF146" s="160">
        <f>IF(N146="znížená",J146,0)</f>
        <v>0</v>
      </c>
      <c r="BG146" s="160">
        <f>IF(N146="zákl. prenesená",J146,0)</f>
        <v>0</v>
      </c>
      <c r="BH146" s="160">
        <f>IF(N146="zníž. prenesená",J146,0)</f>
        <v>0</v>
      </c>
      <c r="BI146" s="160">
        <f>IF(N146="nulová",J146,0)</f>
        <v>0</v>
      </c>
      <c r="BJ146" s="14" t="s">
        <v>169</v>
      </c>
      <c r="BK146" s="161">
        <f>ROUND(I146*H146,3)</f>
        <v>0</v>
      </c>
      <c r="BL146" s="14" t="s">
        <v>168</v>
      </c>
      <c r="BM146" s="159" t="s">
        <v>228</v>
      </c>
    </row>
    <row r="147" spans="1:65" s="12" customFormat="1" ht="22.9" customHeight="1">
      <c r="B147" s="134"/>
      <c r="D147" s="135" t="s">
        <v>72</v>
      </c>
      <c r="E147" s="145" t="s">
        <v>296</v>
      </c>
      <c r="F147" s="145" t="s">
        <v>297</v>
      </c>
      <c r="I147" s="137"/>
      <c r="J147" s="146">
        <f>BK147</f>
        <v>0</v>
      </c>
      <c r="L147" s="134"/>
      <c r="M147" s="139"/>
      <c r="N147" s="140"/>
      <c r="O147" s="140"/>
      <c r="P147" s="141">
        <f>P148</f>
        <v>0</v>
      </c>
      <c r="Q147" s="140"/>
      <c r="R147" s="141">
        <f>R148</f>
        <v>0</v>
      </c>
      <c r="S147" s="140"/>
      <c r="T147" s="142">
        <f>T148</f>
        <v>0</v>
      </c>
      <c r="AR147" s="135" t="s">
        <v>81</v>
      </c>
      <c r="AT147" s="143" t="s">
        <v>72</v>
      </c>
      <c r="AU147" s="143" t="s">
        <v>81</v>
      </c>
      <c r="AY147" s="135" t="s">
        <v>162</v>
      </c>
      <c r="BK147" s="144">
        <f>BK148</f>
        <v>0</v>
      </c>
    </row>
    <row r="148" spans="1:65" s="2" customFormat="1" ht="16.5" customHeight="1">
      <c r="A148" s="29"/>
      <c r="B148" s="147"/>
      <c r="C148" s="148" t="s">
        <v>198</v>
      </c>
      <c r="D148" s="148" t="s">
        <v>164</v>
      </c>
      <c r="E148" s="149" t="s">
        <v>298</v>
      </c>
      <c r="F148" s="150" t="s">
        <v>299</v>
      </c>
      <c r="G148" s="151" t="s">
        <v>204</v>
      </c>
      <c r="H148" s="152">
        <v>19.286000000000001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168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168</v>
      </c>
      <c r="BM148" s="159" t="s">
        <v>232</v>
      </c>
    </row>
    <row r="149" spans="1:65" s="12" customFormat="1" ht="25.9" customHeight="1">
      <c r="B149" s="134"/>
      <c r="D149" s="135" t="s">
        <v>72</v>
      </c>
      <c r="E149" s="136" t="s">
        <v>301</v>
      </c>
      <c r="F149" s="136" t="s">
        <v>302</v>
      </c>
      <c r="I149" s="137"/>
      <c r="J149" s="138">
        <f>BK149</f>
        <v>0</v>
      </c>
      <c r="L149" s="134"/>
      <c r="M149" s="139"/>
      <c r="N149" s="140"/>
      <c r="O149" s="140"/>
      <c r="P149" s="141">
        <f>P150+P155+P167</f>
        <v>0</v>
      </c>
      <c r="Q149" s="140"/>
      <c r="R149" s="141">
        <f>R150+R155+R167</f>
        <v>0</v>
      </c>
      <c r="S149" s="140"/>
      <c r="T149" s="142">
        <f>T150+T155+T167</f>
        <v>0</v>
      </c>
      <c r="AR149" s="135" t="s">
        <v>169</v>
      </c>
      <c r="AT149" s="143" t="s">
        <v>72</v>
      </c>
      <c r="AU149" s="143" t="s">
        <v>73</v>
      </c>
      <c r="AY149" s="135" t="s">
        <v>162</v>
      </c>
      <c r="BK149" s="144">
        <f>BK150+BK155+BK167</f>
        <v>0</v>
      </c>
    </row>
    <row r="150" spans="1:65" s="12" customFormat="1" ht="22.9" customHeight="1">
      <c r="B150" s="134"/>
      <c r="D150" s="135" t="s">
        <v>72</v>
      </c>
      <c r="E150" s="145" t="s">
        <v>405</v>
      </c>
      <c r="F150" s="145" t="s">
        <v>406</v>
      </c>
      <c r="I150" s="137"/>
      <c r="J150" s="146">
        <f>BK150</f>
        <v>0</v>
      </c>
      <c r="L150" s="134"/>
      <c r="M150" s="139"/>
      <c r="N150" s="140"/>
      <c r="O150" s="140"/>
      <c r="P150" s="141">
        <f>SUM(P151:P154)</f>
        <v>0</v>
      </c>
      <c r="Q150" s="140"/>
      <c r="R150" s="141">
        <f>SUM(R151:R154)</f>
        <v>0</v>
      </c>
      <c r="S150" s="140"/>
      <c r="T150" s="142">
        <f>SUM(T151:T154)</f>
        <v>0</v>
      </c>
      <c r="AR150" s="135" t="s">
        <v>169</v>
      </c>
      <c r="AT150" s="143" t="s">
        <v>72</v>
      </c>
      <c r="AU150" s="143" t="s">
        <v>81</v>
      </c>
      <c r="AY150" s="135" t="s">
        <v>162</v>
      </c>
      <c r="BK150" s="144">
        <f>SUM(BK151:BK154)</f>
        <v>0</v>
      </c>
    </row>
    <row r="151" spans="1:65" s="2" customFormat="1" ht="16.5" customHeight="1">
      <c r="A151" s="29"/>
      <c r="B151" s="147"/>
      <c r="C151" s="148" t="s">
        <v>233</v>
      </c>
      <c r="D151" s="148" t="s">
        <v>164</v>
      </c>
      <c r="E151" s="149" t="s">
        <v>409</v>
      </c>
      <c r="F151" s="150" t="s">
        <v>410</v>
      </c>
      <c r="G151" s="151" t="s">
        <v>167</v>
      </c>
      <c r="H151" s="152">
        <v>7.2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39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194</v>
      </c>
      <c r="AT151" s="159" t="s">
        <v>164</v>
      </c>
      <c r="AU151" s="159" t="s">
        <v>169</v>
      </c>
      <c r="AY151" s="14" t="s">
        <v>162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169</v>
      </c>
      <c r="BK151" s="161">
        <f>ROUND(I151*H151,3)</f>
        <v>0</v>
      </c>
      <c r="BL151" s="14" t="s">
        <v>194</v>
      </c>
      <c r="BM151" s="159" t="s">
        <v>236</v>
      </c>
    </row>
    <row r="152" spans="1:65" s="2" customFormat="1" ht="24.2" customHeight="1">
      <c r="A152" s="29"/>
      <c r="B152" s="147"/>
      <c r="C152" s="162" t="s">
        <v>7</v>
      </c>
      <c r="D152" s="162" t="s">
        <v>211</v>
      </c>
      <c r="E152" s="163" t="s">
        <v>411</v>
      </c>
      <c r="F152" s="164" t="s">
        <v>462</v>
      </c>
      <c r="G152" s="165" t="s">
        <v>167</v>
      </c>
      <c r="H152" s="166">
        <v>7.7759999999999998</v>
      </c>
      <c r="I152" s="167"/>
      <c r="J152" s="166">
        <f>ROUND(I152*H152,3)</f>
        <v>0</v>
      </c>
      <c r="K152" s="168"/>
      <c r="L152" s="169"/>
      <c r="M152" s="170" t="s">
        <v>1</v>
      </c>
      <c r="N152" s="171" t="s">
        <v>39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224</v>
      </c>
      <c r="AT152" s="159" t="s">
        <v>211</v>
      </c>
      <c r="AU152" s="159" t="s">
        <v>169</v>
      </c>
      <c r="AY152" s="14" t="s">
        <v>162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169</v>
      </c>
      <c r="BK152" s="161">
        <f>ROUND(I152*H152,3)</f>
        <v>0</v>
      </c>
      <c r="BL152" s="14" t="s">
        <v>194</v>
      </c>
      <c r="BM152" s="159" t="s">
        <v>239</v>
      </c>
    </row>
    <row r="153" spans="1:65" s="2" customFormat="1" ht="24.2" customHeight="1">
      <c r="A153" s="29"/>
      <c r="B153" s="147"/>
      <c r="C153" s="148" t="s">
        <v>240</v>
      </c>
      <c r="D153" s="148" t="s">
        <v>164</v>
      </c>
      <c r="E153" s="149" t="s">
        <v>413</v>
      </c>
      <c r="F153" s="150" t="s">
        <v>414</v>
      </c>
      <c r="G153" s="151" t="s">
        <v>176</v>
      </c>
      <c r="H153" s="152">
        <v>0.432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39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194</v>
      </c>
      <c r="AT153" s="159" t="s">
        <v>164</v>
      </c>
      <c r="AU153" s="159" t="s">
        <v>169</v>
      </c>
      <c r="AY153" s="14" t="s">
        <v>162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169</v>
      </c>
      <c r="BK153" s="161">
        <f>ROUND(I153*H153,3)</f>
        <v>0</v>
      </c>
      <c r="BL153" s="14" t="s">
        <v>194</v>
      </c>
      <c r="BM153" s="159" t="s">
        <v>243</v>
      </c>
    </row>
    <row r="154" spans="1:65" s="2" customFormat="1" ht="24.2" customHeight="1">
      <c r="A154" s="29"/>
      <c r="B154" s="147"/>
      <c r="C154" s="148" t="s">
        <v>205</v>
      </c>
      <c r="D154" s="148" t="s">
        <v>164</v>
      </c>
      <c r="E154" s="149" t="s">
        <v>415</v>
      </c>
      <c r="F154" s="150" t="s">
        <v>416</v>
      </c>
      <c r="G154" s="151" t="s">
        <v>311</v>
      </c>
      <c r="H154" s="153"/>
      <c r="I154" s="153"/>
      <c r="J154" s="152">
        <f>ROUND(I154*H154,3)</f>
        <v>0</v>
      </c>
      <c r="K154" s="154"/>
      <c r="L154" s="30"/>
      <c r="M154" s="155" t="s">
        <v>1</v>
      </c>
      <c r="N154" s="156" t="s">
        <v>39</v>
      </c>
      <c r="O154" s="58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194</v>
      </c>
      <c r="AT154" s="159" t="s">
        <v>164</v>
      </c>
      <c r="AU154" s="159" t="s">
        <v>169</v>
      </c>
      <c r="AY154" s="14" t="s">
        <v>162</v>
      </c>
      <c r="BE154" s="160">
        <f>IF(N154="základná",J154,0)</f>
        <v>0</v>
      </c>
      <c r="BF154" s="160">
        <f>IF(N154="znížená",J154,0)</f>
        <v>0</v>
      </c>
      <c r="BG154" s="160">
        <f>IF(N154="zákl. prenesená",J154,0)</f>
        <v>0</v>
      </c>
      <c r="BH154" s="160">
        <f>IF(N154="zníž. prenesená",J154,0)</f>
        <v>0</v>
      </c>
      <c r="BI154" s="160">
        <f>IF(N154="nulová",J154,0)</f>
        <v>0</v>
      </c>
      <c r="BJ154" s="14" t="s">
        <v>169</v>
      </c>
      <c r="BK154" s="161">
        <f>ROUND(I154*H154,3)</f>
        <v>0</v>
      </c>
      <c r="BL154" s="14" t="s">
        <v>194</v>
      </c>
      <c r="BM154" s="159" t="s">
        <v>247</v>
      </c>
    </row>
    <row r="155" spans="1:65" s="12" customFormat="1" ht="22.9" customHeight="1">
      <c r="B155" s="134"/>
      <c r="D155" s="135" t="s">
        <v>72</v>
      </c>
      <c r="E155" s="145" t="s">
        <v>331</v>
      </c>
      <c r="F155" s="145" t="s">
        <v>332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SUM(P156:P166)</f>
        <v>0</v>
      </c>
      <c r="Q155" s="140"/>
      <c r="R155" s="141">
        <f>SUM(R156:R166)</f>
        <v>0</v>
      </c>
      <c r="S155" s="140"/>
      <c r="T155" s="142">
        <f>SUM(T156:T166)</f>
        <v>0</v>
      </c>
      <c r="AR155" s="135" t="s">
        <v>169</v>
      </c>
      <c r="AT155" s="143" t="s">
        <v>72</v>
      </c>
      <c r="AU155" s="143" t="s">
        <v>81</v>
      </c>
      <c r="AY155" s="135" t="s">
        <v>162</v>
      </c>
      <c r="BK155" s="144">
        <f>SUM(BK156:BK166)</f>
        <v>0</v>
      </c>
    </row>
    <row r="156" spans="1:65" s="2" customFormat="1" ht="33" customHeight="1">
      <c r="A156" s="29"/>
      <c r="B156" s="147"/>
      <c r="C156" s="148" t="s">
        <v>248</v>
      </c>
      <c r="D156" s="148" t="s">
        <v>164</v>
      </c>
      <c r="E156" s="149" t="s">
        <v>362</v>
      </c>
      <c r="F156" s="150" t="s">
        <v>363</v>
      </c>
      <c r="G156" s="151" t="s">
        <v>172</v>
      </c>
      <c r="H156" s="152">
        <v>12.605</v>
      </c>
      <c r="I156" s="153"/>
      <c r="J156" s="152">
        <f t="shared" ref="J156:J166" si="10">ROUND(I156*H156,3)</f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ref="P156:P166" si="11">O156*H156</f>
        <v>0</v>
      </c>
      <c r="Q156" s="157">
        <v>0</v>
      </c>
      <c r="R156" s="157">
        <f t="shared" ref="R156:R166" si="12">Q156*H156</f>
        <v>0</v>
      </c>
      <c r="S156" s="157">
        <v>0</v>
      </c>
      <c r="T156" s="158">
        <f t="shared" ref="T156:T166" si="1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194</v>
      </c>
      <c r="AT156" s="159" t="s">
        <v>164</v>
      </c>
      <c r="AU156" s="159" t="s">
        <v>169</v>
      </c>
      <c r="AY156" s="14" t="s">
        <v>162</v>
      </c>
      <c r="BE156" s="160">
        <f t="shared" ref="BE156:BE166" si="14">IF(N156="základná",J156,0)</f>
        <v>0</v>
      </c>
      <c r="BF156" s="160">
        <f t="shared" ref="BF156:BF166" si="15">IF(N156="znížená",J156,0)</f>
        <v>0</v>
      </c>
      <c r="BG156" s="160">
        <f t="shared" ref="BG156:BG166" si="16">IF(N156="zákl. prenesená",J156,0)</f>
        <v>0</v>
      </c>
      <c r="BH156" s="160">
        <f t="shared" ref="BH156:BH166" si="17">IF(N156="zníž. prenesená",J156,0)</f>
        <v>0</v>
      </c>
      <c r="BI156" s="160">
        <f t="shared" ref="BI156:BI166" si="18">IF(N156="nulová",J156,0)</f>
        <v>0</v>
      </c>
      <c r="BJ156" s="14" t="s">
        <v>169</v>
      </c>
      <c r="BK156" s="161">
        <f t="shared" ref="BK156:BK166" si="19">ROUND(I156*H156,3)</f>
        <v>0</v>
      </c>
      <c r="BL156" s="14" t="s">
        <v>194</v>
      </c>
      <c r="BM156" s="159" t="s">
        <v>251</v>
      </c>
    </row>
    <row r="157" spans="1:65" s="2" customFormat="1" ht="16.5" customHeight="1">
      <c r="A157" s="29"/>
      <c r="B157" s="147"/>
      <c r="C157" s="162" t="s">
        <v>209</v>
      </c>
      <c r="D157" s="162" t="s">
        <v>211</v>
      </c>
      <c r="E157" s="163" t="s">
        <v>463</v>
      </c>
      <c r="F157" s="164" t="s">
        <v>464</v>
      </c>
      <c r="G157" s="165" t="s">
        <v>172</v>
      </c>
      <c r="H157" s="166">
        <v>12.605</v>
      </c>
      <c r="I157" s="167"/>
      <c r="J157" s="166">
        <f t="shared" si="10"/>
        <v>0</v>
      </c>
      <c r="K157" s="168"/>
      <c r="L157" s="169"/>
      <c r="M157" s="170" t="s">
        <v>1</v>
      </c>
      <c r="N157" s="171" t="s">
        <v>39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224</v>
      </c>
      <c r="AT157" s="159" t="s">
        <v>211</v>
      </c>
      <c r="AU157" s="159" t="s">
        <v>169</v>
      </c>
      <c r="AY157" s="14" t="s">
        <v>162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169</v>
      </c>
      <c r="BK157" s="161">
        <f t="shared" si="19"/>
        <v>0</v>
      </c>
      <c r="BL157" s="14" t="s">
        <v>194</v>
      </c>
      <c r="BM157" s="159" t="s">
        <v>255</v>
      </c>
    </row>
    <row r="158" spans="1:65" s="2" customFormat="1" ht="16.5" customHeight="1">
      <c r="A158" s="29"/>
      <c r="B158" s="147"/>
      <c r="C158" s="148" t="s">
        <v>256</v>
      </c>
      <c r="D158" s="148" t="s">
        <v>164</v>
      </c>
      <c r="E158" s="149" t="s">
        <v>366</v>
      </c>
      <c r="F158" s="150" t="s">
        <v>367</v>
      </c>
      <c r="G158" s="151" t="s">
        <v>167</v>
      </c>
      <c r="H158" s="152">
        <v>5.3520000000000003</v>
      </c>
      <c r="I158" s="153"/>
      <c r="J158" s="152">
        <f t="shared" si="10"/>
        <v>0</v>
      </c>
      <c r="K158" s="154"/>
      <c r="L158" s="30"/>
      <c r="M158" s="155" t="s">
        <v>1</v>
      </c>
      <c r="N158" s="156" t="s">
        <v>39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194</v>
      </c>
      <c r="AT158" s="159" t="s">
        <v>164</v>
      </c>
      <c r="AU158" s="159" t="s">
        <v>169</v>
      </c>
      <c r="AY158" s="14" t="s">
        <v>162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169</v>
      </c>
      <c r="BK158" s="161">
        <f t="shared" si="19"/>
        <v>0</v>
      </c>
      <c r="BL158" s="14" t="s">
        <v>194</v>
      </c>
      <c r="BM158" s="159" t="s">
        <v>259</v>
      </c>
    </row>
    <row r="159" spans="1:65" s="2" customFormat="1" ht="16.5" customHeight="1">
      <c r="A159" s="29"/>
      <c r="B159" s="147"/>
      <c r="C159" s="162" t="s">
        <v>214</v>
      </c>
      <c r="D159" s="162" t="s">
        <v>211</v>
      </c>
      <c r="E159" s="163" t="s">
        <v>465</v>
      </c>
      <c r="F159" s="164" t="s">
        <v>466</v>
      </c>
      <c r="G159" s="165" t="s">
        <v>273</v>
      </c>
      <c r="H159" s="166">
        <v>13</v>
      </c>
      <c r="I159" s="167"/>
      <c r="J159" s="166">
        <f t="shared" si="10"/>
        <v>0</v>
      </c>
      <c r="K159" s="168"/>
      <c r="L159" s="169"/>
      <c r="M159" s="170" t="s">
        <v>1</v>
      </c>
      <c r="N159" s="171" t="s">
        <v>39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224</v>
      </c>
      <c r="AT159" s="159" t="s">
        <v>211</v>
      </c>
      <c r="AU159" s="159" t="s">
        <v>169</v>
      </c>
      <c r="AY159" s="14" t="s">
        <v>162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169</v>
      </c>
      <c r="BK159" s="161">
        <f t="shared" si="19"/>
        <v>0</v>
      </c>
      <c r="BL159" s="14" t="s">
        <v>194</v>
      </c>
      <c r="BM159" s="159" t="s">
        <v>262</v>
      </c>
    </row>
    <row r="160" spans="1:65" s="2" customFormat="1" ht="16.5" customHeight="1">
      <c r="A160" s="29"/>
      <c r="B160" s="147"/>
      <c r="C160" s="162" t="s">
        <v>263</v>
      </c>
      <c r="D160" s="162" t="s">
        <v>211</v>
      </c>
      <c r="E160" s="163" t="s">
        <v>467</v>
      </c>
      <c r="F160" s="164" t="s">
        <v>468</v>
      </c>
      <c r="G160" s="165" t="s">
        <v>273</v>
      </c>
      <c r="H160" s="166">
        <v>1</v>
      </c>
      <c r="I160" s="167"/>
      <c r="J160" s="166">
        <f t="shared" si="10"/>
        <v>0</v>
      </c>
      <c r="K160" s="168"/>
      <c r="L160" s="169"/>
      <c r="M160" s="170" t="s">
        <v>1</v>
      </c>
      <c r="N160" s="171" t="s">
        <v>39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224</v>
      </c>
      <c r="AT160" s="159" t="s">
        <v>211</v>
      </c>
      <c r="AU160" s="159" t="s">
        <v>169</v>
      </c>
      <c r="AY160" s="14" t="s">
        <v>162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169</v>
      </c>
      <c r="BK160" s="161">
        <f t="shared" si="19"/>
        <v>0</v>
      </c>
      <c r="BL160" s="14" t="s">
        <v>194</v>
      </c>
      <c r="BM160" s="159" t="s">
        <v>266</v>
      </c>
    </row>
    <row r="161" spans="1:65" s="2" customFormat="1" ht="24.2" customHeight="1">
      <c r="A161" s="29"/>
      <c r="B161" s="147"/>
      <c r="C161" s="148" t="s">
        <v>217</v>
      </c>
      <c r="D161" s="148" t="s">
        <v>164</v>
      </c>
      <c r="E161" s="149" t="s">
        <v>370</v>
      </c>
      <c r="F161" s="150" t="s">
        <v>371</v>
      </c>
      <c r="G161" s="151" t="s">
        <v>340</v>
      </c>
      <c r="H161" s="152">
        <v>1321.8</v>
      </c>
      <c r="I161" s="153"/>
      <c r="J161" s="152">
        <f t="shared" si="10"/>
        <v>0</v>
      </c>
      <c r="K161" s="154"/>
      <c r="L161" s="30"/>
      <c r="M161" s="155" t="s">
        <v>1</v>
      </c>
      <c r="N161" s="156" t="s">
        <v>39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194</v>
      </c>
      <c r="AT161" s="159" t="s">
        <v>164</v>
      </c>
      <c r="AU161" s="159" t="s">
        <v>169</v>
      </c>
      <c r="AY161" s="14" t="s">
        <v>162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169</v>
      </c>
      <c r="BK161" s="161">
        <f t="shared" si="19"/>
        <v>0</v>
      </c>
      <c r="BL161" s="14" t="s">
        <v>194</v>
      </c>
      <c r="BM161" s="159" t="s">
        <v>269</v>
      </c>
    </row>
    <row r="162" spans="1:65" s="2" customFormat="1" ht="21.75" customHeight="1">
      <c r="A162" s="29"/>
      <c r="B162" s="147"/>
      <c r="C162" s="162" t="s">
        <v>270</v>
      </c>
      <c r="D162" s="162" t="s">
        <v>211</v>
      </c>
      <c r="E162" s="163" t="s">
        <v>469</v>
      </c>
      <c r="F162" s="164" t="s">
        <v>470</v>
      </c>
      <c r="G162" s="165" t="s">
        <v>374</v>
      </c>
      <c r="H162" s="166">
        <v>1</v>
      </c>
      <c r="I162" s="167"/>
      <c r="J162" s="166">
        <f t="shared" si="10"/>
        <v>0</v>
      </c>
      <c r="K162" s="168"/>
      <c r="L162" s="169"/>
      <c r="M162" s="170" t="s">
        <v>1</v>
      </c>
      <c r="N162" s="171" t="s">
        <v>39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224</v>
      </c>
      <c r="AT162" s="159" t="s">
        <v>211</v>
      </c>
      <c r="AU162" s="159" t="s">
        <v>169</v>
      </c>
      <c r="AY162" s="14" t="s">
        <v>162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169</v>
      </c>
      <c r="BK162" s="161">
        <f t="shared" si="19"/>
        <v>0</v>
      </c>
      <c r="BL162" s="14" t="s">
        <v>194</v>
      </c>
      <c r="BM162" s="159" t="s">
        <v>274</v>
      </c>
    </row>
    <row r="163" spans="1:65" s="2" customFormat="1" ht="24.2" customHeight="1">
      <c r="A163" s="29"/>
      <c r="B163" s="147"/>
      <c r="C163" s="148" t="s">
        <v>221</v>
      </c>
      <c r="D163" s="148" t="s">
        <v>164</v>
      </c>
      <c r="E163" s="149" t="s">
        <v>338</v>
      </c>
      <c r="F163" s="150" t="s">
        <v>339</v>
      </c>
      <c r="G163" s="151" t="s">
        <v>340</v>
      </c>
      <c r="H163" s="152">
        <v>103.7</v>
      </c>
      <c r="I163" s="153"/>
      <c r="J163" s="152">
        <f t="shared" si="10"/>
        <v>0</v>
      </c>
      <c r="K163" s="154"/>
      <c r="L163" s="30"/>
      <c r="M163" s="155" t="s">
        <v>1</v>
      </c>
      <c r="N163" s="156" t="s">
        <v>39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194</v>
      </c>
      <c r="AT163" s="159" t="s">
        <v>164</v>
      </c>
      <c r="AU163" s="159" t="s">
        <v>169</v>
      </c>
      <c r="AY163" s="14" t="s">
        <v>162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169</v>
      </c>
      <c r="BK163" s="161">
        <f t="shared" si="19"/>
        <v>0</v>
      </c>
      <c r="BL163" s="14" t="s">
        <v>194</v>
      </c>
      <c r="BM163" s="159" t="s">
        <v>277</v>
      </c>
    </row>
    <row r="164" spans="1:65" s="2" customFormat="1" ht="16.5" customHeight="1">
      <c r="A164" s="29"/>
      <c r="B164" s="147"/>
      <c r="C164" s="148" t="s">
        <v>278</v>
      </c>
      <c r="D164" s="148" t="s">
        <v>164</v>
      </c>
      <c r="E164" s="149" t="s">
        <v>471</v>
      </c>
      <c r="F164" s="150" t="s">
        <v>472</v>
      </c>
      <c r="G164" s="151" t="s">
        <v>340</v>
      </c>
      <c r="H164" s="152">
        <v>531</v>
      </c>
      <c r="I164" s="153"/>
      <c r="J164" s="152">
        <f t="shared" si="10"/>
        <v>0</v>
      </c>
      <c r="K164" s="154"/>
      <c r="L164" s="30"/>
      <c r="M164" s="155" t="s">
        <v>1</v>
      </c>
      <c r="N164" s="156" t="s">
        <v>39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194</v>
      </c>
      <c r="AT164" s="159" t="s">
        <v>164</v>
      </c>
      <c r="AU164" s="159" t="s">
        <v>169</v>
      </c>
      <c r="AY164" s="14" t="s">
        <v>162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169</v>
      </c>
      <c r="BK164" s="161">
        <f t="shared" si="19"/>
        <v>0</v>
      </c>
      <c r="BL164" s="14" t="s">
        <v>194</v>
      </c>
      <c r="BM164" s="159" t="s">
        <v>281</v>
      </c>
    </row>
    <row r="165" spans="1:65" s="2" customFormat="1" ht="33" customHeight="1">
      <c r="A165" s="29"/>
      <c r="B165" s="147"/>
      <c r="C165" s="148" t="s">
        <v>224</v>
      </c>
      <c r="D165" s="148" t="s">
        <v>164</v>
      </c>
      <c r="E165" s="149" t="s">
        <v>375</v>
      </c>
      <c r="F165" s="150" t="s">
        <v>376</v>
      </c>
      <c r="G165" s="151" t="s">
        <v>340</v>
      </c>
      <c r="H165" s="152">
        <v>802</v>
      </c>
      <c r="I165" s="153"/>
      <c r="J165" s="152">
        <f t="shared" si="10"/>
        <v>0</v>
      </c>
      <c r="K165" s="154"/>
      <c r="L165" s="30"/>
      <c r="M165" s="155" t="s">
        <v>1</v>
      </c>
      <c r="N165" s="156" t="s">
        <v>39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194</v>
      </c>
      <c r="AT165" s="159" t="s">
        <v>164</v>
      </c>
      <c r="AU165" s="159" t="s">
        <v>169</v>
      </c>
      <c r="AY165" s="14" t="s">
        <v>162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169</v>
      </c>
      <c r="BK165" s="161">
        <f t="shared" si="19"/>
        <v>0</v>
      </c>
      <c r="BL165" s="14" t="s">
        <v>194</v>
      </c>
      <c r="BM165" s="159" t="s">
        <v>284</v>
      </c>
    </row>
    <row r="166" spans="1:65" s="2" customFormat="1" ht="24.2" customHeight="1">
      <c r="A166" s="29"/>
      <c r="B166" s="147"/>
      <c r="C166" s="148" t="s">
        <v>285</v>
      </c>
      <c r="D166" s="148" t="s">
        <v>164</v>
      </c>
      <c r="E166" s="149" t="s">
        <v>342</v>
      </c>
      <c r="F166" s="150" t="s">
        <v>343</v>
      </c>
      <c r="G166" s="151" t="s">
        <v>311</v>
      </c>
      <c r="H166" s="153"/>
      <c r="I166" s="153"/>
      <c r="J166" s="152">
        <f t="shared" si="10"/>
        <v>0</v>
      </c>
      <c r="K166" s="154"/>
      <c r="L166" s="30"/>
      <c r="M166" s="155" t="s">
        <v>1</v>
      </c>
      <c r="N166" s="156" t="s">
        <v>39</v>
      </c>
      <c r="O166" s="58"/>
      <c r="P166" s="157">
        <f t="shared" si="11"/>
        <v>0</v>
      </c>
      <c r="Q166" s="157">
        <v>0</v>
      </c>
      <c r="R166" s="157">
        <f t="shared" si="12"/>
        <v>0</v>
      </c>
      <c r="S166" s="157">
        <v>0</v>
      </c>
      <c r="T166" s="158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194</v>
      </c>
      <c r="AT166" s="159" t="s">
        <v>164</v>
      </c>
      <c r="AU166" s="159" t="s">
        <v>169</v>
      </c>
      <c r="AY166" s="14" t="s">
        <v>162</v>
      </c>
      <c r="BE166" s="160">
        <f t="shared" si="14"/>
        <v>0</v>
      </c>
      <c r="BF166" s="160">
        <f t="shared" si="15"/>
        <v>0</v>
      </c>
      <c r="BG166" s="160">
        <f t="shared" si="16"/>
        <v>0</v>
      </c>
      <c r="BH166" s="160">
        <f t="shared" si="17"/>
        <v>0</v>
      </c>
      <c r="BI166" s="160">
        <f t="shared" si="18"/>
        <v>0</v>
      </c>
      <c r="BJ166" s="14" t="s">
        <v>169</v>
      </c>
      <c r="BK166" s="161">
        <f t="shared" si="19"/>
        <v>0</v>
      </c>
      <c r="BL166" s="14" t="s">
        <v>194</v>
      </c>
      <c r="BM166" s="159" t="s">
        <v>288</v>
      </c>
    </row>
    <row r="167" spans="1:65" s="12" customFormat="1" ht="22.9" customHeight="1">
      <c r="B167" s="134"/>
      <c r="D167" s="135" t="s">
        <v>72</v>
      </c>
      <c r="E167" s="145" t="s">
        <v>345</v>
      </c>
      <c r="F167" s="145" t="s">
        <v>346</v>
      </c>
      <c r="I167" s="137"/>
      <c r="J167" s="146">
        <f>BK167</f>
        <v>0</v>
      </c>
      <c r="L167" s="134"/>
      <c r="M167" s="139"/>
      <c r="N167" s="140"/>
      <c r="O167" s="140"/>
      <c r="P167" s="141">
        <f>SUM(P168:P170)</f>
        <v>0</v>
      </c>
      <c r="Q167" s="140"/>
      <c r="R167" s="141">
        <f>SUM(R168:R170)</f>
        <v>0</v>
      </c>
      <c r="S167" s="140"/>
      <c r="T167" s="142">
        <f>SUM(T168:T170)</f>
        <v>0</v>
      </c>
      <c r="AR167" s="135" t="s">
        <v>169</v>
      </c>
      <c r="AT167" s="143" t="s">
        <v>72</v>
      </c>
      <c r="AU167" s="143" t="s">
        <v>81</v>
      </c>
      <c r="AY167" s="135" t="s">
        <v>162</v>
      </c>
      <c r="BK167" s="144">
        <f>SUM(BK168:BK170)</f>
        <v>0</v>
      </c>
    </row>
    <row r="168" spans="1:65" s="2" customFormat="1" ht="24.2" customHeight="1">
      <c r="A168" s="29"/>
      <c r="B168" s="147"/>
      <c r="C168" s="148" t="s">
        <v>228</v>
      </c>
      <c r="D168" s="148" t="s">
        <v>164</v>
      </c>
      <c r="E168" s="149" t="s">
        <v>348</v>
      </c>
      <c r="F168" s="150" t="s">
        <v>349</v>
      </c>
      <c r="G168" s="151" t="s">
        <v>167</v>
      </c>
      <c r="H168" s="152">
        <v>93.216999999999999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39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194</v>
      </c>
      <c r="AT168" s="159" t="s">
        <v>164</v>
      </c>
      <c r="AU168" s="159" t="s">
        <v>169</v>
      </c>
      <c r="AY168" s="14" t="s">
        <v>162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169</v>
      </c>
      <c r="BK168" s="161">
        <f>ROUND(I168*H168,3)</f>
        <v>0</v>
      </c>
      <c r="BL168" s="14" t="s">
        <v>194</v>
      </c>
      <c r="BM168" s="159" t="s">
        <v>291</v>
      </c>
    </row>
    <row r="169" spans="1:65" s="2" customFormat="1" ht="24.2" customHeight="1">
      <c r="A169" s="29"/>
      <c r="B169" s="147"/>
      <c r="C169" s="148" t="s">
        <v>292</v>
      </c>
      <c r="D169" s="148" t="s">
        <v>164</v>
      </c>
      <c r="E169" s="149" t="s">
        <v>351</v>
      </c>
      <c r="F169" s="150" t="s">
        <v>352</v>
      </c>
      <c r="G169" s="151" t="s">
        <v>167</v>
      </c>
      <c r="H169" s="152">
        <v>93.216999999999999</v>
      </c>
      <c r="I169" s="153"/>
      <c r="J169" s="152">
        <f>ROUND(I169*H169,3)</f>
        <v>0</v>
      </c>
      <c r="K169" s="154"/>
      <c r="L169" s="30"/>
      <c r="M169" s="155" t="s">
        <v>1</v>
      </c>
      <c r="N169" s="156" t="s">
        <v>39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194</v>
      </c>
      <c r="AT169" s="159" t="s">
        <v>164</v>
      </c>
      <c r="AU169" s="159" t="s">
        <v>169</v>
      </c>
      <c r="AY169" s="14" t="s">
        <v>162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169</v>
      </c>
      <c r="BK169" s="161">
        <f>ROUND(I169*H169,3)</f>
        <v>0</v>
      </c>
      <c r="BL169" s="14" t="s">
        <v>194</v>
      </c>
      <c r="BM169" s="159" t="s">
        <v>295</v>
      </c>
    </row>
    <row r="170" spans="1:65" s="2" customFormat="1" ht="24.2" customHeight="1">
      <c r="A170" s="29"/>
      <c r="B170" s="147"/>
      <c r="C170" s="148" t="s">
        <v>232</v>
      </c>
      <c r="D170" s="148" t="s">
        <v>164</v>
      </c>
      <c r="E170" s="149" t="s">
        <v>423</v>
      </c>
      <c r="F170" s="150" t="s">
        <v>424</v>
      </c>
      <c r="G170" s="151" t="s">
        <v>167</v>
      </c>
      <c r="H170" s="152">
        <v>14.4</v>
      </c>
      <c r="I170" s="153"/>
      <c r="J170" s="152">
        <f>ROUND(I170*H170,3)</f>
        <v>0</v>
      </c>
      <c r="K170" s="154"/>
      <c r="L170" s="30"/>
      <c r="M170" s="172" t="s">
        <v>1</v>
      </c>
      <c r="N170" s="173" t="s">
        <v>39</v>
      </c>
      <c r="O170" s="174"/>
      <c r="P170" s="175">
        <f>O170*H170</f>
        <v>0</v>
      </c>
      <c r="Q170" s="175">
        <v>0</v>
      </c>
      <c r="R170" s="175">
        <f>Q170*H170</f>
        <v>0</v>
      </c>
      <c r="S170" s="175">
        <v>0</v>
      </c>
      <c r="T170" s="176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194</v>
      </c>
      <c r="AT170" s="159" t="s">
        <v>164</v>
      </c>
      <c r="AU170" s="159" t="s">
        <v>169</v>
      </c>
      <c r="AY170" s="14" t="s">
        <v>162</v>
      </c>
      <c r="BE170" s="160">
        <f>IF(N170="základná",J170,0)</f>
        <v>0</v>
      </c>
      <c r="BF170" s="160">
        <f>IF(N170="znížená",J170,0)</f>
        <v>0</v>
      </c>
      <c r="BG170" s="160">
        <f>IF(N170="zákl. prenesená",J170,0)</f>
        <v>0</v>
      </c>
      <c r="BH170" s="160">
        <f>IF(N170="zníž. prenesená",J170,0)</f>
        <v>0</v>
      </c>
      <c r="BI170" s="160">
        <f>IF(N170="nulová",J170,0)</f>
        <v>0</v>
      </c>
      <c r="BJ170" s="14" t="s">
        <v>169</v>
      </c>
      <c r="BK170" s="161">
        <f>ROUND(I170*H170,3)</f>
        <v>0</v>
      </c>
      <c r="BL170" s="14" t="s">
        <v>194</v>
      </c>
      <c r="BM170" s="159" t="s">
        <v>300</v>
      </c>
    </row>
    <row r="171" spans="1:65" s="2" customFormat="1" ht="6.95" customHeight="1">
      <c r="A171" s="29"/>
      <c r="B171" s="47"/>
      <c r="C171" s="48"/>
      <c r="D171" s="48"/>
      <c r="E171" s="48"/>
      <c r="F171" s="48"/>
      <c r="G171" s="48"/>
      <c r="H171" s="48"/>
      <c r="I171" s="48"/>
      <c r="J171" s="48"/>
      <c r="K171" s="48"/>
      <c r="L171" s="30"/>
      <c r="M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</row>
  </sheetData>
  <autoFilter ref="C124:K170" xr:uid="{00000000-0009-0000-0000-00000E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BM16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124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473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ROUND((SUM(BE125:BE161)),  2)</f>
        <v>0</v>
      </c>
      <c r="G33" s="100"/>
      <c r="H33" s="100"/>
      <c r="I33" s="101">
        <v>0.2</v>
      </c>
      <c r="J33" s="99">
        <f>ROUND(((SUM(BE125:BE161))*I33),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ROUND((SUM(BF125:BF161)),  2)</f>
        <v>0</v>
      </c>
      <c r="G34" s="100"/>
      <c r="H34" s="100"/>
      <c r="I34" s="101">
        <v>0.2</v>
      </c>
      <c r="J34" s="99">
        <f>ROUND(((SUM(BF125:BF161))*I34),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ROUND((SUM(BG125:BG161)),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ROUND((SUM(BH125:BH161)),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ROUND((SUM(BI125:BI161)),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015 - Objekt H - Odpočívadlo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customHeight="1">
      <c r="B99" s="119"/>
      <c r="D99" s="120" t="s">
        <v>141</v>
      </c>
      <c r="E99" s="121"/>
      <c r="F99" s="121"/>
      <c r="G99" s="121"/>
      <c r="H99" s="121"/>
      <c r="I99" s="121"/>
      <c r="J99" s="122">
        <f>J136</f>
        <v>0</v>
      </c>
      <c r="L99" s="119"/>
    </row>
    <row r="100" spans="1:31" s="10" customFormat="1" ht="19.899999999999999" customHeight="1">
      <c r="B100" s="119"/>
      <c r="D100" s="120" t="s">
        <v>143</v>
      </c>
      <c r="E100" s="121"/>
      <c r="F100" s="121"/>
      <c r="G100" s="121"/>
      <c r="H100" s="121"/>
      <c r="I100" s="121"/>
      <c r="J100" s="122">
        <f>J139</f>
        <v>0</v>
      </c>
      <c r="L100" s="119"/>
    </row>
    <row r="101" spans="1:31" s="10" customFormat="1" ht="19.899999999999999" customHeight="1">
      <c r="B101" s="119"/>
      <c r="D101" s="120" t="s">
        <v>145</v>
      </c>
      <c r="E101" s="121"/>
      <c r="F101" s="121"/>
      <c r="G101" s="121"/>
      <c r="H101" s="121"/>
      <c r="I101" s="121"/>
      <c r="J101" s="122">
        <f>J142</f>
        <v>0</v>
      </c>
      <c r="L101" s="119"/>
    </row>
    <row r="102" spans="1:31" s="9" customFormat="1" ht="24.95" customHeight="1">
      <c r="B102" s="115"/>
      <c r="D102" s="116" t="s">
        <v>146</v>
      </c>
      <c r="E102" s="117"/>
      <c r="F102" s="117"/>
      <c r="G102" s="117"/>
      <c r="H102" s="117"/>
      <c r="I102" s="117"/>
      <c r="J102" s="118">
        <f>J144</f>
        <v>0</v>
      </c>
      <c r="L102" s="115"/>
    </row>
    <row r="103" spans="1:31" s="10" customFormat="1" ht="19.899999999999999" customHeight="1">
      <c r="B103" s="119"/>
      <c r="D103" s="120" t="s">
        <v>392</v>
      </c>
      <c r="E103" s="121"/>
      <c r="F103" s="121"/>
      <c r="G103" s="121"/>
      <c r="H103" s="121"/>
      <c r="I103" s="121"/>
      <c r="J103" s="122">
        <f>J145</f>
        <v>0</v>
      </c>
      <c r="L103" s="119"/>
    </row>
    <row r="104" spans="1:31" s="10" customFormat="1" ht="19.899999999999999" customHeight="1">
      <c r="B104" s="119"/>
      <c r="D104" s="120" t="s">
        <v>322</v>
      </c>
      <c r="E104" s="121"/>
      <c r="F104" s="121"/>
      <c r="G104" s="121"/>
      <c r="H104" s="121"/>
      <c r="I104" s="121"/>
      <c r="J104" s="122">
        <f>J150</f>
        <v>0</v>
      </c>
      <c r="L104" s="119"/>
    </row>
    <row r="105" spans="1:31" s="10" customFormat="1" ht="19.899999999999999" customHeight="1">
      <c r="B105" s="119"/>
      <c r="D105" s="120" t="s">
        <v>323</v>
      </c>
      <c r="E105" s="121"/>
      <c r="F105" s="121"/>
      <c r="G105" s="121"/>
      <c r="H105" s="121"/>
      <c r="I105" s="121"/>
      <c r="J105" s="122">
        <f>J158</f>
        <v>0</v>
      </c>
      <c r="L105" s="119"/>
    </row>
    <row r="106" spans="1:31" s="2" customFormat="1" ht="21.7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148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3" t="str">
        <f>E7</f>
        <v>REVITALIZÁCIA ÚZEMIA HRADNÉHO KOPCA V NITRE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132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185" t="str">
        <f>E9</f>
        <v>015 - Objekt H - Odpočívadlo</v>
      </c>
      <c r="F117" s="225"/>
      <c r="G117" s="225"/>
      <c r="H117" s="225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16</v>
      </c>
      <c r="D119" s="29"/>
      <c r="E119" s="29"/>
      <c r="F119" s="22" t="str">
        <f>F12</f>
        <v xml:space="preserve"> </v>
      </c>
      <c r="G119" s="29"/>
      <c r="H119" s="29"/>
      <c r="I119" s="24" t="s">
        <v>18</v>
      </c>
      <c r="J119" s="55" t="str">
        <f>IF(J12="","",J12)</f>
        <v>18. 10. 2021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25.7" customHeight="1">
      <c r="A121" s="29"/>
      <c r="B121" s="30"/>
      <c r="C121" s="24" t="s">
        <v>20</v>
      </c>
      <c r="D121" s="29"/>
      <c r="E121" s="29"/>
      <c r="F121" s="22" t="str">
        <f>E15</f>
        <v>Mesto Nitra</v>
      </c>
      <c r="G121" s="29"/>
      <c r="H121" s="29"/>
      <c r="I121" s="24" t="s">
        <v>26</v>
      </c>
      <c r="J121" s="27" t="str">
        <f>E21</f>
        <v>Ing. arch. Martin Dulík AA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5.2" customHeight="1">
      <c r="A122" s="29"/>
      <c r="B122" s="30"/>
      <c r="C122" s="24" t="s">
        <v>24</v>
      </c>
      <c r="D122" s="29"/>
      <c r="E122" s="29"/>
      <c r="F122" s="22" t="str">
        <f>IF(E18="","",E18)</f>
        <v>Vyplň údaj</v>
      </c>
      <c r="G122" s="29"/>
      <c r="H122" s="29"/>
      <c r="I122" s="24" t="s">
        <v>30</v>
      </c>
      <c r="J122" s="27" t="str">
        <f>E24</f>
        <v>Ing. arch. Martin Dulík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149</v>
      </c>
      <c r="D124" s="126" t="s">
        <v>58</v>
      </c>
      <c r="E124" s="126" t="s">
        <v>54</v>
      </c>
      <c r="F124" s="126" t="s">
        <v>55</v>
      </c>
      <c r="G124" s="126" t="s">
        <v>150</v>
      </c>
      <c r="H124" s="126" t="s">
        <v>151</v>
      </c>
      <c r="I124" s="126" t="s">
        <v>152</v>
      </c>
      <c r="J124" s="127" t="s">
        <v>136</v>
      </c>
      <c r="K124" s="128" t="s">
        <v>153</v>
      </c>
      <c r="L124" s="129"/>
      <c r="M124" s="62" t="s">
        <v>1</v>
      </c>
      <c r="N124" s="63" t="s">
        <v>37</v>
      </c>
      <c r="O124" s="63" t="s">
        <v>154</v>
      </c>
      <c r="P124" s="63" t="s">
        <v>155</v>
      </c>
      <c r="Q124" s="63" t="s">
        <v>156</v>
      </c>
      <c r="R124" s="63" t="s">
        <v>157</v>
      </c>
      <c r="S124" s="63" t="s">
        <v>158</v>
      </c>
      <c r="T124" s="64" t="s">
        <v>159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137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P126+P144</f>
        <v>0</v>
      </c>
      <c r="Q125" s="66"/>
      <c r="R125" s="131">
        <f>R126+R144</f>
        <v>0</v>
      </c>
      <c r="S125" s="66"/>
      <c r="T125" s="132">
        <f>T126+T144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72</v>
      </c>
      <c r="AU125" s="14" t="s">
        <v>138</v>
      </c>
      <c r="BK125" s="133">
        <f>BK126+BK144</f>
        <v>0</v>
      </c>
    </row>
    <row r="126" spans="1:65" s="12" customFormat="1" ht="25.9" customHeight="1">
      <c r="B126" s="134"/>
      <c r="D126" s="135" t="s">
        <v>72</v>
      </c>
      <c r="E126" s="136" t="s">
        <v>160</v>
      </c>
      <c r="F126" s="136" t="s">
        <v>161</v>
      </c>
      <c r="I126" s="137"/>
      <c r="J126" s="138">
        <f>BK126</f>
        <v>0</v>
      </c>
      <c r="L126" s="134"/>
      <c r="M126" s="139"/>
      <c r="N126" s="140"/>
      <c r="O126" s="140"/>
      <c r="P126" s="141">
        <f>P127+P136+P139+P142</f>
        <v>0</v>
      </c>
      <c r="Q126" s="140"/>
      <c r="R126" s="141">
        <f>R127+R136+R139+R142</f>
        <v>0</v>
      </c>
      <c r="S126" s="140"/>
      <c r="T126" s="142">
        <f>T127+T136+T139+T142</f>
        <v>0</v>
      </c>
      <c r="AR126" s="135" t="s">
        <v>81</v>
      </c>
      <c r="AT126" s="143" t="s">
        <v>72</v>
      </c>
      <c r="AU126" s="143" t="s">
        <v>73</v>
      </c>
      <c r="AY126" s="135" t="s">
        <v>162</v>
      </c>
      <c r="BK126" s="144">
        <f>BK127+BK136+BK139+BK142</f>
        <v>0</v>
      </c>
    </row>
    <row r="127" spans="1:65" s="12" customFormat="1" ht="22.9" customHeight="1">
      <c r="B127" s="134"/>
      <c r="D127" s="135" t="s">
        <v>72</v>
      </c>
      <c r="E127" s="145" t="s">
        <v>81</v>
      </c>
      <c r="F127" s="145" t="s">
        <v>163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SUM(P128:P135)</f>
        <v>0</v>
      </c>
      <c r="Q127" s="140"/>
      <c r="R127" s="141">
        <f>SUM(R128:R135)</f>
        <v>0</v>
      </c>
      <c r="S127" s="140"/>
      <c r="T127" s="142">
        <f>SUM(T128:T135)</f>
        <v>0</v>
      </c>
      <c r="AR127" s="135" t="s">
        <v>81</v>
      </c>
      <c r="AT127" s="143" t="s">
        <v>72</v>
      </c>
      <c r="AU127" s="143" t="s">
        <v>81</v>
      </c>
      <c r="AY127" s="135" t="s">
        <v>162</v>
      </c>
      <c r="BK127" s="144">
        <f>SUM(BK128:BK135)</f>
        <v>0</v>
      </c>
    </row>
    <row r="128" spans="1:65" s="2" customFormat="1" ht="24.2" customHeight="1">
      <c r="A128" s="29"/>
      <c r="B128" s="147"/>
      <c r="C128" s="148" t="s">
        <v>81</v>
      </c>
      <c r="D128" s="148" t="s">
        <v>164</v>
      </c>
      <c r="E128" s="149" t="s">
        <v>182</v>
      </c>
      <c r="F128" s="150" t="s">
        <v>183</v>
      </c>
      <c r="G128" s="151" t="s">
        <v>176</v>
      </c>
      <c r="H128" s="152">
        <v>1.278</v>
      </c>
      <c r="I128" s="153"/>
      <c r="J128" s="152">
        <f t="shared" ref="J128:J135" si="0"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 t="shared" ref="P128:P135" si="1">O128*H128</f>
        <v>0</v>
      </c>
      <c r="Q128" s="157">
        <v>0</v>
      </c>
      <c r="R128" s="157">
        <f t="shared" ref="R128:R135" si="2">Q128*H128</f>
        <v>0</v>
      </c>
      <c r="S128" s="157">
        <v>0</v>
      </c>
      <c r="T128" s="158">
        <f t="shared" ref="T128:T135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 t="shared" ref="BE128:BE135" si="4">IF(N128="základná",J128,0)</f>
        <v>0</v>
      </c>
      <c r="BF128" s="160">
        <f t="shared" ref="BF128:BF135" si="5">IF(N128="znížená",J128,0)</f>
        <v>0</v>
      </c>
      <c r="BG128" s="160">
        <f t="shared" ref="BG128:BG135" si="6">IF(N128="zákl. prenesená",J128,0)</f>
        <v>0</v>
      </c>
      <c r="BH128" s="160">
        <f t="shared" ref="BH128:BH135" si="7">IF(N128="zníž. prenesená",J128,0)</f>
        <v>0</v>
      </c>
      <c r="BI128" s="160">
        <f t="shared" ref="BI128:BI135" si="8">IF(N128="nulová",J128,0)</f>
        <v>0</v>
      </c>
      <c r="BJ128" s="14" t="s">
        <v>169</v>
      </c>
      <c r="BK128" s="161">
        <f t="shared" ref="BK128:BK135" si="9">ROUND(I128*H128,3)</f>
        <v>0</v>
      </c>
      <c r="BL128" s="14" t="s">
        <v>168</v>
      </c>
      <c r="BM128" s="159" t="s">
        <v>169</v>
      </c>
    </row>
    <row r="129" spans="1:65" s="2" customFormat="1" ht="24.2" customHeight="1">
      <c r="A129" s="29"/>
      <c r="B129" s="147"/>
      <c r="C129" s="148" t="s">
        <v>169</v>
      </c>
      <c r="D129" s="148" t="s">
        <v>164</v>
      </c>
      <c r="E129" s="149" t="s">
        <v>358</v>
      </c>
      <c r="F129" s="150" t="s">
        <v>359</v>
      </c>
      <c r="G129" s="151" t="s">
        <v>176</v>
      </c>
      <c r="H129" s="152">
        <v>0.67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39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168</v>
      </c>
      <c r="AT129" s="159" t="s">
        <v>164</v>
      </c>
      <c r="AU129" s="159" t="s">
        <v>169</v>
      </c>
      <c r="AY129" s="14" t="s">
        <v>162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169</v>
      </c>
      <c r="BK129" s="161">
        <f t="shared" si="9"/>
        <v>0</v>
      </c>
      <c r="BL129" s="14" t="s">
        <v>168</v>
      </c>
      <c r="BM129" s="159" t="s">
        <v>168</v>
      </c>
    </row>
    <row r="130" spans="1:65" s="2" customFormat="1" ht="24.2" customHeight="1">
      <c r="A130" s="29"/>
      <c r="B130" s="147"/>
      <c r="C130" s="148" t="s">
        <v>173</v>
      </c>
      <c r="D130" s="148" t="s">
        <v>164</v>
      </c>
      <c r="E130" s="149" t="s">
        <v>185</v>
      </c>
      <c r="F130" s="150" t="s">
        <v>186</v>
      </c>
      <c r="G130" s="151" t="s">
        <v>176</v>
      </c>
      <c r="H130" s="152">
        <v>1.948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39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169</v>
      </c>
      <c r="BK130" s="161">
        <f t="shared" si="9"/>
        <v>0</v>
      </c>
      <c r="BL130" s="14" t="s">
        <v>168</v>
      </c>
      <c r="BM130" s="159" t="s">
        <v>177</v>
      </c>
    </row>
    <row r="131" spans="1:65" s="2" customFormat="1" ht="37.9" customHeight="1">
      <c r="A131" s="29"/>
      <c r="B131" s="147"/>
      <c r="C131" s="148" t="s">
        <v>168</v>
      </c>
      <c r="D131" s="148" t="s">
        <v>164</v>
      </c>
      <c r="E131" s="149" t="s">
        <v>189</v>
      </c>
      <c r="F131" s="150" t="s">
        <v>190</v>
      </c>
      <c r="G131" s="151" t="s">
        <v>176</v>
      </c>
      <c r="H131" s="152">
        <v>46.752000000000002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39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168</v>
      </c>
      <c r="AT131" s="159" t="s">
        <v>164</v>
      </c>
      <c r="AU131" s="159" t="s">
        <v>169</v>
      </c>
      <c r="AY131" s="14" t="s">
        <v>162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169</v>
      </c>
      <c r="BK131" s="161">
        <f t="shared" si="9"/>
        <v>0</v>
      </c>
      <c r="BL131" s="14" t="s">
        <v>168</v>
      </c>
      <c r="BM131" s="159" t="s">
        <v>180</v>
      </c>
    </row>
    <row r="132" spans="1:65" s="2" customFormat="1" ht="33" customHeight="1">
      <c r="A132" s="29"/>
      <c r="B132" s="147"/>
      <c r="C132" s="148" t="s">
        <v>181</v>
      </c>
      <c r="D132" s="148" t="s">
        <v>164</v>
      </c>
      <c r="E132" s="149" t="s">
        <v>192</v>
      </c>
      <c r="F132" s="150" t="s">
        <v>193</v>
      </c>
      <c r="G132" s="151" t="s">
        <v>176</v>
      </c>
      <c r="H132" s="152">
        <v>1.948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39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169</v>
      </c>
      <c r="BK132" s="161">
        <f t="shared" si="9"/>
        <v>0</v>
      </c>
      <c r="BL132" s="14" t="s">
        <v>168</v>
      </c>
      <c r="BM132" s="159" t="s">
        <v>184</v>
      </c>
    </row>
    <row r="133" spans="1:65" s="2" customFormat="1" ht="37.9" customHeight="1">
      <c r="A133" s="29"/>
      <c r="B133" s="147"/>
      <c r="C133" s="148" t="s">
        <v>177</v>
      </c>
      <c r="D133" s="148" t="s">
        <v>164</v>
      </c>
      <c r="E133" s="149" t="s">
        <v>196</v>
      </c>
      <c r="F133" s="150" t="s">
        <v>197</v>
      </c>
      <c r="G133" s="151" t="s">
        <v>176</v>
      </c>
      <c r="H133" s="152">
        <v>13.635999999999999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39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168</v>
      </c>
      <c r="AT133" s="159" t="s">
        <v>164</v>
      </c>
      <c r="AU133" s="159" t="s">
        <v>169</v>
      </c>
      <c r="AY133" s="14" t="s">
        <v>162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169</v>
      </c>
      <c r="BK133" s="161">
        <f t="shared" si="9"/>
        <v>0</v>
      </c>
      <c r="BL133" s="14" t="s">
        <v>168</v>
      </c>
      <c r="BM133" s="159" t="s">
        <v>187</v>
      </c>
    </row>
    <row r="134" spans="1:65" s="2" customFormat="1" ht="16.5" customHeight="1">
      <c r="A134" s="29"/>
      <c r="B134" s="147"/>
      <c r="C134" s="148" t="s">
        <v>188</v>
      </c>
      <c r="D134" s="148" t="s">
        <v>164</v>
      </c>
      <c r="E134" s="149" t="s">
        <v>199</v>
      </c>
      <c r="F134" s="150" t="s">
        <v>200</v>
      </c>
      <c r="G134" s="151" t="s">
        <v>176</v>
      </c>
      <c r="H134" s="152">
        <v>3.8959999999999999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39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168</v>
      </c>
      <c r="AT134" s="159" t="s">
        <v>164</v>
      </c>
      <c r="AU134" s="159" t="s">
        <v>169</v>
      </c>
      <c r="AY134" s="14" t="s">
        <v>162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169</v>
      </c>
      <c r="BK134" s="161">
        <f t="shared" si="9"/>
        <v>0</v>
      </c>
      <c r="BL134" s="14" t="s">
        <v>168</v>
      </c>
      <c r="BM134" s="159" t="s">
        <v>191</v>
      </c>
    </row>
    <row r="135" spans="1:65" s="2" customFormat="1" ht="24.2" customHeight="1">
      <c r="A135" s="29"/>
      <c r="B135" s="147"/>
      <c r="C135" s="148" t="s">
        <v>180</v>
      </c>
      <c r="D135" s="148" t="s">
        <v>164</v>
      </c>
      <c r="E135" s="149" t="s">
        <v>202</v>
      </c>
      <c r="F135" s="150" t="s">
        <v>203</v>
      </c>
      <c r="G135" s="151" t="s">
        <v>204</v>
      </c>
      <c r="H135" s="152">
        <v>2.9220000000000002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39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168</v>
      </c>
      <c r="AT135" s="159" t="s">
        <v>164</v>
      </c>
      <c r="AU135" s="159" t="s">
        <v>169</v>
      </c>
      <c r="AY135" s="14" t="s">
        <v>162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169</v>
      </c>
      <c r="BK135" s="161">
        <f t="shared" si="9"/>
        <v>0</v>
      </c>
      <c r="BL135" s="14" t="s">
        <v>168</v>
      </c>
      <c r="BM135" s="159" t="s">
        <v>194</v>
      </c>
    </row>
    <row r="136" spans="1:65" s="12" customFormat="1" ht="22.9" customHeight="1">
      <c r="B136" s="134"/>
      <c r="D136" s="135" t="s">
        <v>72</v>
      </c>
      <c r="E136" s="145" t="s">
        <v>169</v>
      </c>
      <c r="F136" s="145" t="s">
        <v>206</v>
      </c>
      <c r="I136" s="137"/>
      <c r="J136" s="146">
        <f>BK136</f>
        <v>0</v>
      </c>
      <c r="L136" s="134"/>
      <c r="M136" s="139"/>
      <c r="N136" s="140"/>
      <c r="O136" s="140"/>
      <c r="P136" s="141">
        <f>SUM(P137:P138)</f>
        <v>0</v>
      </c>
      <c r="Q136" s="140"/>
      <c r="R136" s="141">
        <f>SUM(R137:R138)</f>
        <v>0</v>
      </c>
      <c r="S136" s="140"/>
      <c r="T136" s="142">
        <f>SUM(T137:T138)</f>
        <v>0</v>
      </c>
      <c r="AR136" s="135" t="s">
        <v>81</v>
      </c>
      <c r="AT136" s="143" t="s">
        <v>72</v>
      </c>
      <c r="AU136" s="143" t="s">
        <v>81</v>
      </c>
      <c r="AY136" s="135" t="s">
        <v>162</v>
      </c>
      <c r="BK136" s="144">
        <f>SUM(BK137:BK138)</f>
        <v>0</v>
      </c>
    </row>
    <row r="137" spans="1:65" s="2" customFormat="1" ht="16.5" customHeight="1">
      <c r="A137" s="29"/>
      <c r="B137" s="147"/>
      <c r="C137" s="148" t="s">
        <v>195</v>
      </c>
      <c r="D137" s="148" t="s">
        <v>164</v>
      </c>
      <c r="E137" s="149" t="s">
        <v>219</v>
      </c>
      <c r="F137" s="150" t="s">
        <v>220</v>
      </c>
      <c r="G137" s="151" t="s">
        <v>176</v>
      </c>
      <c r="H137" s="152">
        <v>1.323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39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168</v>
      </c>
      <c r="AT137" s="159" t="s">
        <v>164</v>
      </c>
      <c r="AU137" s="159" t="s">
        <v>169</v>
      </c>
      <c r="AY137" s="14" t="s">
        <v>162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169</v>
      </c>
      <c r="BK137" s="161">
        <f>ROUND(I137*H137,3)</f>
        <v>0</v>
      </c>
      <c r="BL137" s="14" t="s">
        <v>168</v>
      </c>
      <c r="BM137" s="159" t="s">
        <v>198</v>
      </c>
    </row>
    <row r="138" spans="1:65" s="2" customFormat="1" ht="16.5" customHeight="1">
      <c r="A138" s="29"/>
      <c r="B138" s="147"/>
      <c r="C138" s="148" t="s">
        <v>184</v>
      </c>
      <c r="D138" s="148" t="s">
        <v>164</v>
      </c>
      <c r="E138" s="149" t="s">
        <v>360</v>
      </c>
      <c r="F138" s="150" t="s">
        <v>361</v>
      </c>
      <c r="G138" s="151" t="s">
        <v>176</v>
      </c>
      <c r="H138" s="152">
        <v>0.621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168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168</v>
      </c>
      <c r="BM138" s="159" t="s">
        <v>7</v>
      </c>
    </row>
    <row r="139" spans="1:65" s="12" customFormat="1" ht="22.9" customHeight="1">
      <c r="B139" s="134"/>
      <c r="D139" s="135" t="s">
        <v>72</v>
      </c>
      <c r="E139" s="145" t="s">
        <v>181</v>
      </c>
      <c r="F139" s="145" t="s">
        <v>244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SUM(P140:P141)</f>
        <v>0</v>
      </c>
      <c r="Q139" s="140"/>
      <c r="R139" s="141">
        <f>SUM(R140:R141)</f>
        <v>0</v>
      </c>
      <c r="S139" s="140"/>
      <c r="T139" s="142">
        <f>SUM(T140:T141)</f>
        <v>0</v>
      </c>
      <c r="AR139" s="135" t="s">
        <v>81</v>
      </c>
      <c r="AT139" s="143" t="s">
        <v>72</v>
      </c>
      <c r="AU139" s="143" t="s">
        <v>81</v>
      </c>
      <c r="AY139" s="135" t="s">
        <v>162</v>
      </c>
      <c r="BK139" s="144">
        <f>SUM(BK140:BK141)</f>
        <v>0</v>
      </c>
    </row>
    <row r="140" spans="1:65" s="2" customFormat="1" ht="24.2" customHeight="1">
      <c r="A140" s="29"/>
      <c r="B140" s="147"/>
      <c r="C140" s="148" t="s">
        <v>201</v>
      </c>
      <c r="D140" s="148" t="s">
        <v>164</v>
      </c>
      <c r="E140" s="149" t="s">
        <v>447</v>
      </c>
      <c r="F140" s="150" t="s">
        <v>448</v>
      </c>
      <c r="G140" s="151" t="s">
        <v>167</v>
      </c>
      <c r="H140" s="152">
        <v>12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168</v>
      </c>
      <c r="AT140" s="159" t="s">
        <v>164</v>
      </c>
      <c r="AU140" s="159" t="s">
        <v>169</v>
      </c>
      <c r="AY140" s="14" t="s">
        <v>162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169</v>
      </c>
      <c r="BK140" s="161">
        <f>ROUND(I140*H140,3)</f>
        <v>0</v>
      </c>
      <c r="BL140" s="14" t="s">
        <v>168</v>
      </c>
      <c r="BM140" s="159" t="s">
        <v>205</v>
      </c>
    </row>
    <row r="141" spans="1:65" s="2" customFormat="1" ht="24.2" customHeight="1">
      <c r="A141" s="29"/>
      <c r="B141" s="147"/>
      <c r="C141" s="148" t="s">
        <v>187</v>
      </c>
      <c r="D141" s="148" t="s">
        <v>164</v>
      </c>
      <c r="E141" s="149" t="s">
        <v>449</v>
      </c>
      <c r="F141" s="150" t="s">
        <v>450</v>
      </c>
      <c r="G141" s="151" t="s">
        <v>167</v>
      </c>
      <c r="H141" s="152">
        <v>12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39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168</v>
      </c>
      <c r="AT141" s="159" t="s">
        <v>164</v>
      </c>
      <c r="AU141" s="159" t="s">
        <v>169</v>
      </c>
      <c r="AY141" s="14" t="s">
        <v>162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169</v>
      </c>
      <c r="BK141" s="161">
        <f>ROUND(I141*H141,3)</f>
        <v>0</v>
      </c>
      <c r="BL141" s="14" t="s">
        <v>168</v>
      </c>
      <c r="BM141" s="159" t="s">
        <v>209</v>
      </c>
    </row>
    <row r="142" spans="1:65" s="12" customFormat="1" ht="22.9" customHeight="1">
      <c r="B142" s="134"/>
      <c r="D142" s="135" t="s">
        <v>72</v>
      </c>
      <c r="E142" s="145" t="s">
        <v>296</v>
      </c>
      <c r="F142" s="145" t="s">
        <v>297</v>
      </c>
      <c r="I142" s="137"/>
      <c r="J142" s="146">
        <f>BK142</f>
        <v>0</v>
      </c>
      <c r="L142" s="134"/>
      <c r="M142" s="139"/>
      <c r="N142" s="140"/>
      <c r="O142" s="140"/>
      <c r="P142" s="141">
        <f>P143</f>
        <v>0</v>
      </c>
      <c r="Q142" s="140"/>
      <c r="R142" s="141">
        <f>R143</f>
        <v>0</v>
      </c>
      <c r="S142" s="140"/>
      <c r="T142" s="142">
        <f>T143</f>
        <v>0</v>
      </c>
      <c r="AR142" s="135" t="s">
        <v>81</v>
      </c>
      <c r="AT142" s="143" t="s">
        <v>72</v>
      </c>
      <c r="AU142" s="143" t="s">
        <v>81</v>
      </c>
      <c r="AY142" s="135" t="s">
        <v>162</v>
      </c>
      <c r="BK142" s="144">
        <f>BK143</f>
        <v>0</v>
      </c>
    </row>
    <row r="143" spans="1:65" s="2" customFormat="1" ht="16.5" customHeight="1">
      <c r="A143" s="29"/>
      <c r="B143" s="147"/>
      <c r="C143" s="148" t="s">
        <v>210</v>
      </c>
      <c r="D143" s="148" t="s">
        <v>164</v>
      </c>
      <c r="E143" s="149" t="s">
        <v>298</v>
      </c>
      <c r="F143" s="150" t="s">
        <v>299</v>
      </c>
      <c r="G143" s="151" t="s">
        <v>204</v>
      </c>
      <c r="H143" s="152">
        <v>13.497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39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168</v>
      </c>
      <c r="AT143" s="159" t="s">
        <v>164</v>
      </c>
      <c r="AU143" s="159" t="s">
        <v>169</v>
      </c>
      <c r="AY143" s="14" t="s">
        <v>162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169</v>
      </c>
      <c r="BK143" s="161">
        <f>ROUND(I143*H143,3)</f>
        <v>0</v>
      </c>
      <c r="BL143" s="14" t="s">
        <v>168</v>
      </c>
      <c r="BM143" s="159" t="s">
        <v>214</v>
      </c>
    </row>
    <row r="144" spans="1:65" s="12" customFormat="1" ht="25.9" customHeight="1">
      <c r="B144" s="134"/>
      <c r="D144" s="135" t="s">
        <v>72</v>
      </c>
      <c r="E144" s="136" t="s">
        <v>301</v>
      </c>
      <c r="F144" s="136" t="s">
        <v>302</v>
      </c>
      <c r="I144" s="137"/>
      <c r="J144" s="138">
        <f>BK144</f>
        <v>0</v>
      </c>
      <c r="L144" s="134"/>
      <c r="M144" s="139"/>
      <c r="N144" s="140"/>
      <c r="O144" s="140"/>
      <c r="P144" s="141">
        <f>P145+P150+P158</f>
        <v>0</v>
      </c>
      <c r="Q144" s="140"/>
      <c r="R144" s="141">
        <f>R145+R150+R158</f>
        <v>0</v>
      </c>
      <c r="S144" s="140"/>
      <c r="T144" s="142">
        <f>T145+T150+T158</f>
        <v>0</v>
      </c>
      <c r="AR144" s="135" t="s">
        <v>169</v>
      </c>
      <c r="AT144" s="143" t="s">
        <v>72</v>
      </c>
      <c r="AU144" s="143" t="s">
        <v>73</v>
      </c>
      <c r="AY144" s="135" t="s">
        <v>162</v>
      </c>
      <c r="BK144" s="144">
        <f>BK145+BK150+BK158</f>
        <v>0</v>
      </c>
    </row>
    <row r="145" spans="1:65" s="12" customFormat="1" ht="22.9" customHeight="1">
      <c r="B145" s="134"/>
      <c r="D145" s="135" t="s">
        <v>72</v>
      </c>
      <c r="E145" s="145" t="s">
        <v>405</v>
      </c>
      <c r="F145" s="145" t="s">
        <v>406</v>
      </c>
      <c r="I145" s="137"/>
      <c r="J145" s="146">
        <f>BK145</f>
        <v>0</v>
      </c>
      <c r="L145" s="134"/>
      <c r="M145" s="139"/>
      <c r="N145" s="140"/>
      <c r="O145" s="140"/>
      <c r="P145" s="141">
        <f>SUM(P146:P149)</f>
        <v>0</v>
      </c>
      <c r="Q145" s="140"/>
      <c r="R145" s="141">
        <f>SUM(R146:R149)</f>
        <v>0</v>
      </c>
      <c r="S145" s="140"/>
      <c r="T145" s="142">
        <f>SUM(T146:T149)</f>
        <v>0</v>
      </c>
      <c r="AR145" s="135" t="s">
        <v>169</v>
      </c>
      <c r="AT145" s="143" t="s">
        <v>72</v>
      </c>
      <c r="AU145" s="143" t="s">
        <v>81</v>
      </c>
      <c r="AY145" s="135" t="s">
        <v>162</v>
      </c>
      <c r="BK145" s="144">
        <f>SUM(BK146:BK149)</f>
        <v>0</v>
      </c>
    </row>
    <row r="146" spans="1:65" s="2" customFormat="1" ht="16.5" customHeight="1">
      <c r="A146" s="29"/>
      <c r="B146" s="147"/>
      <c r="C146" s="148" t="s">
        <v>191</v>
      </c>
      <c r="D146" s="148" t="s">
        <v>164</v>
      </c>
      <c r="E146" s="149" t="s">
        <v>409</v>
      </c>
      <c r="F146" s="150" t="s">
        <v>410</v>
      </c>
      <c r="G146" s="151" t="s">
        <v>167</v>
      </c>
      <c r="H146" s="152">
        <v>12</v>
      </c>
      <c r="I146" s="153"/>
      <c r="J146" s="152">
        <f>ROUND(I146*H146,3)</f>
        <v>0</v>
      </c>
      <c r="K146" s="154"/>
      <c r="L146" s="30"/>
      <c r="M146" s="155" t="s">
        <v>1</v>
      </c>
      <c r="N146" s="156" t="s">
        <v>39</v>
      </c>
      <c r="O146" s="58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194</v>
      </c>
      <c r="AT146" s="159" t="s">
        <v>164</v>
      </c>
      <c r="AU146" s="159" t="s">
        <v>169</v>
      </c>
      <c r="AY146" s="14" t="s">
        <v>162</v>
      </c>
      <c r="BE146" s="160">
        <f>IF(N146="základná",J146,0)</f>
        <v>0</v>
      </c>
      <c r="BF146" s="160">
        <f>IF(N146="znížená",J146,0)</f>
        <v>0</v>
      </c>
      <c r="BG146" s="160">
        <f>IF(N146="zákl. prenesená",J146,0)</f>
        <v>0</v>
      </c>
      <c r="BH146" s="160">
        <f>IF(N146="zníž. prenesená",J146,0)</f>
        <v>0</v>
      </c>
      <c r="BI146" s="160">
        <f>IF(N146="nulová",J146,0)</f>
        <v>0</v>
      </c>
      <c r="BJ146" s="14" t="s">
        <v>169</v>
      </c>
      <c r="BK146" s="161">
        <f>ROUND(I146*H146,3)</f>
        <v>0</v>
      </c>
      <c r="BL146" s="14" t="s">
        <v>194</v>
      </c>
      <c r="BM146" s="159" t="s">
        <v>217</v>
      </c>
    </row>
    <row r="147" spans="1:65" s="2" customFormat="1" ht="24.2" customHeight="1">
      <c r="A147" s="29"/>
      <c r="B147" s="147"/>
      <c r="C147" s="162" t="s">
        <v>218</v>
      </c>
      <c r="D147" s="162" t="s">
        <v>211</v>
      </c>
      <c r="E147" s="163" t="s">
        <v>411</v>
      </c>
      <c r="F147" s="164" t="s">
        <v>451</v>
      </c>
      <c r="G147" s="165" t="s">
        <v>167</v>
      </c>
      <c r="H147" s="166">
        <v>12.96</v>
      </c>
      <c r="I147" s="167"/>
      <c r="J147" s="166">
        <f>ROUND(I147*H147,3)</f>
        <v>0</v>
      </c>
      <c r="K147" s="168"/>
      <c r="L147" s="169"/>
      <c r="M147" s="170" t="s">
        <v>1</v>
      </c>
      <c r="N147" s="171" t="s">
        <v>39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224</v>
      </c>
      <c r="AT147" s="159" t="s">
        <v>211</v>
      </c>
      <c r="AU147" s="159" t="s">
        <v>169</v>
      </c>
      <c r="AY147" s="14" t="s">
        <v>162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169</v>
      </c>
      <c r="BK147" s="161">
        <f>ROUND(I147*H147,3)</f>
        <v>0</v>
      </c>
      <c r="BL147" s="14" t="s">
        <v>194</v>
      </c>
      <c r="BM147" s="159" t="s">
        <v>221</v>
      </c>
    </row>
    <row r="148" spans="1:65" s="2" customFormat="1" ht="24.2" customHeight="1">
      <c r="A148" s="29"/>
      <c r="B148" s="147"/>
      <c r="C148" s="148" t="s">
        <v>194</v>
      </c>
      <c r="D148" s="148" t="s">
        <v>164</v>
      </c>
      <c r="E148" s="149" t="s">
        <v>413</v>
      </c>
      <c r="F148" s="150" t="s">
        <v>414</v>
      </c>
      <c r="G148" s="151" t="s">
        <v>176</v>
      </c>
      <c r="H148" s="152">
        <v>0.72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194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194</v>
      </c>
      <c r="BM148" s="159" t="s">
        <v>224</v>
      </c>
    </row>
    <row r="149" spans="1:65" s="2" customFormat="1" ht="24.2" customHeight="1">
      <c r="A149" s="29"/>
      <c r="B149" s="147"/>
      <c r="C149" s="148" t="s">
        <v>225</v>
      </c>
      <c r="D149" s="148" t="s">
        <v>164</v>
      </c>
      <c r="E149" s="149" t="s">
        <v>415</v>
      </c>
      <c r="F149" s="150" t="s">
        <v>416</v>
      </c>
      <c r="G149" s="151" t="s">
        <v>311</v>
      </c>
      <c r="H149" s="153"/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194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194</v>
      </c>
      <c r="BM149" s="159" t="s">
        <v>228</v>
      </c>
    </row>
    <row r="150" spans="1:65" s="12" customFormat="1" ht="22.9" customHeight="1">
      <c r="B150" s="134"/>
      <c r="D150" s="135" t="s">
        <v>72</v>
      </c>
      <c r="E150" s="145" t="s">
        <v>331</v>
      </c>
      <c r="F150" s="145" t="s">
        <v>332</v>
      </c>
      <c r="I150" s="137"/>
      <c r="J150" s="146">
        <f>BK150</f>
        <v>0</v>
      </c>
      <c r="L150" s="134"/>
      <c r="M150" s="139"/>
      <c r="N150" s="140"/>
      <c r="O150" s="140"/>
      <c r="P150" s="141">
        <f>SUM(P151:P157)</f>
        <v>0</v>
      </c>
      <c r="Q150" s="140"/>
      <c r="R150" s="141">
        <f>SUM(R151:R157)</f>
        <v>0</v>
      </c>
      <c r="S150" s="140"/>
      <c r="T150" s="142">
        <f>SUM(T151:T157)</f>
        <v>0</v>
      </c>
      <c r="AR150" s="135" t="s">
        <v>169</v>
      </c>
      <c r="AT150" s="143" t="s">
        <v>72</v>
      </c>
      <c r="AU150" s="143" t="s">
        <v>81</v>
      </c>
      <c r="AY150" s="135" t="s">
        <v>162</v>
      </c>
      <c r="BK150" s="144">
        <f>SUM(BK151:BK157)</f>
        <v>0</v>
      </c>
    </row>
    <row r="151" spans="1:65" s="2" customFormat="1" ht="33" customHeight="1">
      <c r="A151" s="29"/>
      <c r="B151" s="147"/>
      <c r="C151" s="148" t="s">
        <v>198</v>
      </c>
      <c r="D151" s="148" t="s">
        <v>164</v>
      </c>
      <c r="E151" s="149" t="s">
        <v>362</v>
      </c>
      <c r="F151" s="150" t="s">
        <v>363</v>
      </c>
      <c r="G151" s="151" t="s">
        <v>172</v>
      </c>
      <c r="H151" s="152">
        <v>6.61</v>
      </c>
      <c r="I151" s="153"/>
      <c r="J151" s="152">
        <f t="shared" ref="J151:J157" si="10">ROUND(I151*H151,3)</f>
        <v>0</v>
      </c>
      <c r="K151" s="154"/>
      <c r="L151" s="30"/>
      <c r="M151" s="155" t="s">
        <v>1</v>
      </c>
      <c r="N151" s="156" t="s">
        <v>39</v>
      </c>
      <c r="O151" s="58"/>
      <c r="P151" s="157">
        <f t="shared" ref="P151:P157" si="11">O151*H151</f>
        <v>0</v>
      </c>
      <c r="Q151" s="157">
        <v>0</v>
      </c>
      <c r="R151" s="157">
        <f t="shared" ref="R151:R157" si="12">Q151*H151</f>
        <v>0</v>
      </c>
      <c r="S151" s="157">
        <v>0</v>
      </c>
      <c r="T151" s="158">
        <f t="shared" ref="T151:T157" si="13"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194</v>
      </c>
      <c r="AT151" s="159" t="s">
        <v>164</v>
      </c>
      <c r="AU151" s="159" t="s">
        <v>169</v>
      </c>
      <c r="AY151" s="14" t="s">
        <v>162</v>
      </c>
      <c r="BE151" s="160">
        <f t="shared" ref="BE151:BE157" si="14">IF(N151="základná",J151,0)</f>
        <v>0</v>
      </c>
      <c r="BF151" s="160">
        <f t="shared" ref="BF151:BF157" si="15">IF(N151="znížená",J151,0)</f>
        <v>0</v>
      </c>
      <c r="BG151" s="160">
        <f t="shared" ref="BG151:BG157" si="16">IF(N151="zákl. prenesená",J151,0)</f>
        <v>0</v>
      </c>
      <c r="BH151" s="160">
        <f t="shared" ref="BH151:BH157" si="17">IF(N151="zníž. prenesená",J151,0)</f>
        <v>0</v>
      </c>
      <c r="BI151" s="160">
        <f t="shared" ref="BI151:BI157" si="18">IF(N151="nulová",J151,0)</f>
        <v>0</v>
      </c>
      <c r="BJ151" s="14" t="s">
        <v>169</v>
      </c>
      <c r="BK151" s="161">
        <f t="shared" ref="BK151:BK157" si="19">ROUND(I151*H151,3)</f>
        <v>0</v>
      </c>
      <c r="BL151" s="14" t="s">
        <v>194</v>
      </c>
      <c r="BM151" s="159" t="s">
        <v>232</v>
      </c>
    </row>
    <row r="152" spans="1:65" s="2" customFormat="1" ht="16.5" customHeight="1">
      <c r="A152" s="29"/>
      <c r="B152" s="147"/>
      <c r="C152" s="162" t="s">
        <v>233</v>
      </c>
      <c r="D152" s="162" t="s">
        <v>211</v>
      </c>
      <c r="E152" s="163" t="s">
        <v>474</v>
      </c>
      <c r="F152" s="164" t="s">
        <v>475</v>
      </c>
      <c r="G152" s="165" t="s">
        <v>172</v>
      </c>
      <c r="H152" s="166">
        <v>6.61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39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224</v>
      </c>
      <c r="AT152" s="159" t="s">
        <v>211</v>
      </c>
      <c r="AU152" s="159" t="s">
        <v>169</v>
      </c>
      <c r="AY152" s="14" t="s">
        <v>162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169</v>
      </c>
      <c r="BK152" s="161">
        <f t="shared" si="19"/>
        <v>0</v>
      </c>
      <c r="BL152" s="14" t="s">
        <v>194</v>
      </c>
      <c r="BM152" s="159" t="s">
        <v>236</v>
      </c>
    </row>
    <row r="153" spans="1:65" s="2" customFormat="1" ht="24.2" customHeight="1">
      <c r="A153" s="29"/>
      <c r="B153" s="147"/>
      <c r="C153" s="148" t="s">
        <v>7</v>
      </c>
      <c r="D153" s="148" t="s">
        <v>164</v>
      </c>
      <c r="E153" s="149" t="s">
        <v>370</v>
      </c>
      <c r="F153" s="150" t="s">
        <v>371</v>
      </c>
      <c r="G153" s="151" t="s">
        <v>340</v>
      </c>
      <c r="H153" s="152">
        <v>879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39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194</v>
      </c>
      <c r="AT153" s="159" t="s">
        <v>164</v>
      </c>
      <c r="AU153" s="159" t="s">
        <v>169</v>
      </c>
      <c r="AY153" s="14" t="s">
        <v>162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169</v>
      </c>
      <c r="BK153" s="161">
        <f t="shared" si="19"/>
        <v>0</v>
      </c>
      <c r="BL153" s="14" t="s">
        <v>194</v>
      </c>
      <c r="BM153" s="159" t="s">
        <v>239</v>
      </c>
    </row>
    <row r="154" spans="1:65" s="2" customFormat="1" ht="16.5" customHeight="1">
      <c r="A154" s="29"/>
      <c r="B154" s="147"/>
      <c r="C154" s="162" t="s">
        <v>240</v>
      </c>
      <c r="D154" s="162" t="s">
        <v>211</v>
      </c>
      <c r="E154" s="163" t="s">
        <v>476</v>
      </c>
      <c r="F154" s="164" t="s">
        <v>477</v>
      </c>
      <c r="G154" s="165" t="s">
        <v>374</v>
      </c>
      <c r="H154" s="166">
        <v>1</v>
      </c>
      <c r="I154" s="167"/>
      <c r="J154" s="166">
        <f t="shared" si="10"/>
        <v>0</v>
      </c>
      <c r="K154" s="168"/>
      <c r="L154" s="169"/>
      <c r="M154" s="170" t="s">
        <v>1</v>
      </c>
      <c r="N154" s="171" t="s">
        <v>39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224</v>
      </c>
      <c r="AT154" s="159" t="s">
        <v>211</v>
      </c>
      <c r="AU154" s="159" t="s">
        <v>169</v>
      </c>
      <c r="AY154" s="14" t="s">
        <v>162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169</v>
      </c>
      <c r="BK154" s="161">
        <f t="shared" si="19"/>
        <v>0</v>
      </c>
      <c r="BL154" s="14" t="s">
        <v>194</v>
      </c>
      <c r="BM154" s="159" t="s">
        <v>243</v>
      </c>
    </row>
    <row r="155" spans="1:65" s="2" customFormat="1" ht="24.2" customHeight="1">
      <c r="A155" s="29"/>
      <c r="B155" s="147"/>
      <c r="C155" s="148" t="s">
        <v>205</v>
      </c>
      <c r="D155" s="148" t="s">
        <v>164</v>
      </c>
      <c r="E155" s="149" t="s">
        <v>338</v>
      </c>
      <c r="F155" s="150" t="s">
        <v>339</v>
      </c>
      <c r="G155" s="151" t="s">
        <v>340</v>
      </c>
      <c r="H155" s="152">
        <v>37.1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39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194</v>
      </c>
      <c r="AT155" s="159" t="s">
        <v>164</v>
      </c>
      <c r="AU155" s="159" t="s">
        <v>169</v>
      </c>
      <c r="AY155" s="14" t="s">
        <v>162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169</v>
      </c>
      <c r="BK155" s="161">
        <f t="shared" si="19"/>
        <v>0</v>
      </c>
      <c r="BL155" s="14" t="s">
        <v>194</v>
      </c>
      <c r="BM155" s="159" t="s">
        <v>247</v>
      </c>
    </row>
    <row r="156" spans="1:65" s="2" customFormat="1" ht="33" customHeight="1">
      <c r="A156" s="29"/>
      <c r="B156" s="147"/>
      <c r="C156" s="148" t="s">
        <v>248</v>
      </c>
      <c r="D156" s="148" t="s">
        <v>164</v>
      </c>
      <c r="E156" s="149" t="s">
        <v>375</v>
      </c>
      <c r="F156" s="150" t="s">
        <v>376</v>
      </c>
      <c r="G156" s="151" t="s">
        <v>340</v>
      </c>
      <c r="H156" s="152">
        <v>879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39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194</v>
      </c>
      <c r="AT156" s="159" t="s">
        <v>164</v>
      </c>
      <c r="AU156" s="159" t="s">
        <v>169</v>
      </c>
      <c r="AY156" s="14" t="s">
        <v>162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169</v>
      </c>
      <c r="BK156" s="161">
        <f t="shared" si="19"/>
        <v>0</v>
      </c>
      <c r="BL156" s="14" t="s">
        <v>194</v>
      </c>
      <c r="BM156" s="159" t="s">
        <v>251</v>
      </c>
    </row>
    <row r="157" spans="1:65" s="2" customFormat="1" ht="24.2" customHeight="1">
      <c r="A157" s="29"/>
      <c r="B157" s="147"/>
      <c r="C157" s="148" t="s">
        <v>209</v>
      </c>
      <c r="D157" s="148" t="s">
        <v>164</v>
      </c>
      <c r="E157" s="149" t="s">
        <v>342</v>
      </c>
      <c r="F157" s="150" t="s">
        <v>343</v>
      </c>
      <c r="G157" s="151" t="s">
        <v>311</v>
      </c>
      <c r="H157" s="153"/>
      <c r="I157" s="153"/>
      <c r="J157" s="152">
        <f t="shared" si="10"/>
        <v>0</v>
      </c>
      <c r="K157" s="154"/>
      <c r="L157" s="30"/>
      <c r="M157" s="155" t="s">
        <v>1</v>
      </c>
      <c r="N157" s="156" t="s">
        <v>39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194</v>
      </c>
      <c r="AT157" s="159" t="s">
        <v>164</v>
      </c>
      <c r="AU157" s="159" t="s">
        <v>169</v>
      </c>
      <c r="AY157" s="14" t="s">
        <v>162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169</v>
      </c>
      <c r="BK157" s="161">
        <f t="shared" si="19"/>
        <v>0</v>
      </c>
      <c r="BL157" s="14" t="s">
        <v>194</v>
      </c>
      <c r="BM157" s="159" t="s">
        <v>255</v>
      </c>
    </row>
    <row r="158" spans="1:65" s="12" customFormat="1" ht="22.9" customHeight="1">
      <c r="B158" s="134"/>
      <c r="D158" s="135" t="s">
        <v>72</v>
      </c>
      <c r="E158" s="145" t="s">
        <v>345</v>
      </c>
      <c r="F158" s="145" t="s">
        <v>346</v>
      </c>
      <c r="I158" s="137"/>
      <c r="J158" s="146">
        <f>BK158</f>
        <v>0</v>
      </c>
      <c r="L158" s="134"/>
      <c r="M158" s="139"/>
      <c r="N158" s="140"/>
      <c r="O158" s="140"/>
      <c r="P158" s="141">
        <f>SUM(P159:P161)</f>
        <v>0</v>
      </c>
      <c r="Q158" s="140"/>
      <c r="R158" s="141">
        <f>SUM(R159:R161)</f>
        <v>0</v>
      </c>
      <c r="S158" s="140"/>
      <c r="T158" s="142">
        <f>SUM(T159:T161)</f>
        <v>0</v>
      </c>
      <c r="AR158" s="135" t="s">
        <v>169</v>
      </c>
      <c r="AT158" s="143" t="s">
        <v>72</v>
      </c>
      <c r="AU158" s="143" t="s">
        <v>81</v>
      </c>
      <c r="AY158" s="135" t="s">
        <v>162</v>
      </c>
      <c r="BK158" s="144">
        <f>SUM(BK159:BK161)</f>
        <v>0</v>
      </c>
    </row>
    <row r="159" spans="1:65" s="2" customFormat="1" ht="24.2" customHeight="1">
      <c r="A159" s="29"/>
      <c r="B159" s="147"/>
      <c r="C159" s="148" t="s">
        <v>256</v>
      </c>
      <c r="D159" s="148" t="s">
        <v>164</v>
      </c>
      <c r="E159" s="149" t="s">
        <v>348</v>
      </c>
      <c r="F159" s="150" t="s">
        <v>349</v>
      </c>
      <c r="G159" s="151" t="s">
        <v>167</v>
      </c>
      <c r="H159" s="152">
        <v>69.734999999999999</v>
      </c>
      <c r="I159" s="153"/>
      <c r="J159" s="152">
        <f>ROUND(I159*H159,3)</f>
        <v>0</v>
      </c>
      <c r="K159" s="154"/>
      <c r="L159" s="30"/>
      <c r="M159" s="155" t="s">
        <v>1</v>
      </c>
      <c r="N159" s="156" t="s">
        <v>39</v>
      </c>
      <c r="O159" s="58"/>
      <c r="P159" s="157">
        <f>O159*H159</f>
        <v>0</v>
      </c>
      <c r="Q159" s="157">
        <v>0</v>
      </c>
      <c r="R159" s="157">
        <f>Q159*H159</f>
        <v>0</v>
      </c>
      <c r="S159" s="157">
        <v>0</v>
      </c>
      <c r="T159" s="158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194</v>
      </c>
      <c r="AT159" s="159" t="s">
        <v>164</v>
      </c>
      <c r="AU159" s="159" t="s">
        <v>169</v>
      </c>
      <c r="AY159" s="14" t="s">
        <v>162</v>
      </c>
      <c r="BE159" s="160">
        <f>IF(N159="základná",J159,0)</f>
        <v>0</v>
      </c>
      <c r="BF159" s="160">
        <f>IF(N159="znížená",J159,0)</f>
        <v>0</v>
      </c>
      <c r="BG159" s="160">
        <f>IF(N159="zákl. prenesená",J159,0)</f>
        <v>0</v>
      </c>
      <c r="BH159" s="160">
        <f>IF(N159="zníž. prenesená",J159,0)</f>
        <v>0</v>
      </c>
      <c r="BI159" s="160">
        <f>IF(N159="nulová",J159,0)</f>
        <v>0</v>
      </c>
      <c r="BJ159" s="14" t="s">
        <v>169</v>
      </c>
      <c r="BK159" s="161">
        <f>ROUND(I159*H159,3)</f>
        <v>0</v>
      </c>
      <c r="BL159" s="14" t="s">
        <v>194</v>
      </c>
      <c r="BM159" s="159" t="s">
        <v>259</v>
      </c>
    </row>
    <row r="160" spans="1:65" s="2" customFormat="1" ht="24.2" customHeight="1">
      <c r="A160" s="29"/>
      <c r="B160" s="147"/>
      <c r="C160" s="148" t="s">
        <v>214</v>
      </c>
      <c r="D160" s="148" t="s">
        <v>164</v>
      </c>
      <c r="E160" s="149" t="s">
        <v>351</v>
      </c>
      <c r="F160" s="150" t="s">
        <v>352</v>
      </c>
      <c r="G160" s="151" t="s">
        <v>167</v>
      </c>
      <c r="H160" s="152">
        <v>69.734999999999999</v>
      </c>
      <c r="I160" s="153"/>
      <c r="J160" s="152">
        <f>ROUND(I160*H160,3)</f>
        <v>0</v>
      </c>
      <c r="K160" s="154"/>
      <c r="L160" s="30"/>
      <c r="M160" s="155" t="s">
        <v>1</v>
      </c>
      <c r="N160" s="156" t="s">
        <v>39</v>
      </c>
      <c r="O160" s="58"/>
      <c r="P160" s="157">
        <f>O160*H160</f>
        <v>0</v>
      </c>
      <c r="Q160" s="157">
        <v>0</v>
      </c>
      <c r="R160" s="157">
        <f>Q160*H160</f>
        <v>0</v>
      </c>
      <c r="S160" s="157">
        <v>0</v>
      </c>
      <c r="T160" s="158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194</v>
      </c>
      <c r="AT160" s="159" t="s">
        <v>164</v>
      </c>
      <c r="AU160" s="159" t="s">
        <v>169</v>
      </c>
      <c r="AY160" s="14" t="s">
        <v>162</v>
      </c>
      <c r="BE160" s="160">
        <f>IF(N160="základná",J160,0)</f>
        <v>0</v>
      </c>
      <c r="BF160" s="160">
        <f>IF(N160="znížená",J160,0)</f>
        <v>0</v>
      </c>
      <c r="BG160" s="160">
        <f>IF(N160="zákl. prenesená",J160,0)</f>
        <v>0</v>
      </c>
      <c r="BH160" s="160">
        <f>IF(N160="zníž. prenesená",J160,0)</f>
        <v>0</v>
      </c>
      <c r="BI160" s="160">
        <f>IF(N160="nulová",J160,0)</f>
        <v>0</v>
      </c>
      <c r="BJ160" s="14" t="s">
        <v>169</v>
      </c>
      <c r="BK160" s="161">
        <f>ROUND(I160*H160,3)</f>
        <v>0</v>
      </c>
      <c r="BL160" s="14" t="s">
        <v>194</v>
      </c>
      <c r="BM160" s="159" t="s">
        <v>262</v>
      </c>
    </row>
    <row r="161" spans="1:65" s="2" customFormat="1" ht="24.2" customHeight="1">
      <c r="A161" s="29"/>
      <c r="B161" s="147"/>
      <c r="C161" s="148" t="s">
        <v>263</v>
      </c>
      <c r="D161" s="148" t="s">
        <v>164</v>
      </c>
      <c r="E161" s="149" t="s">
        <v>423</v>
      </c>
      <c r="F161" s="150" t="s">
        <v>456</v>
      </c>
      <c r="G161" s="151" t="s">
        <v>167</v>
      </c>
      <c r="H161" s="152">
        <v>24</v>
      </c>
      <c r="I161" s="153"/>
      <c r="J161" s="152">
        <f>ROUND(I161*H161,3)</f>
        <v>0</v>
      </c>
      <c r="K161" s="154"/>
      <c r="L161" s="30"/>
      <c r="M161" s="172" t="s">
        <v>1</v>
      </c>
      <c r="N161" s="173" t="s">
        <v>39</v>
      </c>
      <c r="O161" s="174"/>
      <c r="P161" s="175">
        <f>O161*H161</f>
        <v>0</v>
      </c>
      <c r="Q161" s="175">
        <v>0</v>
      </c>
      <c r="R161" s="175">
        <f>Q161*H161</f>
        <v>0</v>
      </c>
      <c r="S161" s="175">
        <v>0</v>
      </c>
      <c r="T161" s="176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194</v>
      </c>
      <c r="AT161" s="159" t="s">
        <v>164</v>
      </c>
      <c r="AU161" s="159" t="s">
        <v>169</v>
      </c>
      <c r="AY161" s="14" t="s">
        <v>162</v>
      </c>
      <c r="BE161" s="160">
        <f>IF(N161="základná",J161,0)</f>
        <v>0</v>
      </c>
      <c r="BF161" s="160">
        <f>IF(N161="znížená",J161,0)</f>
        <v>0</v>
      </c>
      <c r="BG161" s="160">
        <f>IF(N161="zákl. prenesená",J161,0)</f>
        <v>0</v>
      </c>
      <c r="BH161" s="160">
        <f>IF(N161="zníž. prenesená",J161,0)</f>
        <v>0</v>
      </c>
      <c r="BI161" s="160">
        <f>IF(N161="nulová",J161,0)</f>
        <v>0</v>
      </c>
      <c r="BJ161" s="14" t="s">
        <v>169</v>
      </c>
      <c r="BK161" s="161">
        <f>ROUND(I161*H161,3)</f>
        <v>0</v>
      </c>
      <c r="BL161" s="14" t="s">
        <v>194</v>
      </c>
      <c r="BM161" s="159" t="s">
        <v>266</v>
      </c>
    </row>
    <row r="162" spans="1:65" s="2" customFormat="1" ht="6.95" customHeight="1">
      <c r="A162" s="29"/>
      <c r="B162" s="47"/>
      <c r="C162" s="48"/>
      <c r="D162" s="48"/>
      <c r="E162" s="48"/>
      <c r="F162" s="48"/>
      <c r="G162" s="48"/>
      <c r="H162" s="48"/>
      <c r="I162" s="48"/>
      <c r="J162" s="48"/>
      <c r="K162" s="48"/>
      <c r="L162" s="30"/>
      <c r="M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</sheetData>
  <autoFilter ref="C124:K161" xr:uid="{00000000-0009-0000-0000-00000F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BM15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127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478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ROUND(J124,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ROUND((SUM(BE124:BE150)),  2)</f>
        <v>0</v>
      </c>
      <c r="G33" s="100"/>
      <c r="H33" s="100"/>
      <c r="I33" s="101">
        <v>0.2</v>
      </c>
      <c r="J33" s="99">
        <f>ROUND(((SUM(BE124:BE150))*I33),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ROUND((SUM(BF124:BF150)),  2)</f>
        <v>0</v>
      </c>
      <c r="G34" s="100"/>
      <c r="H34" s="100"/>
      <c r="I34" s="101">
        <v>0.2</v>
      </c>
      <c r="J34" s="99">
        <f>ROUND(((SUM(BF124:BF150))*I34),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ROUND((SUM(BG124:BG150)),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ROUND((SUM(BH124:BH150)),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ROUND((SUM(BI124:BI150)),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016 - Objekt I - Vyhliadka pod hradbami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J124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139</v>
      </c>
      <c r="E97" s="117"/>
      <c r="F97" s="117"/>
      <c r="G97" s="117"/>
      <c r="H97" s="117"/>
      <c r="I97" s="117"/>
      <c r="J97" s="118">
        <f>J125</f>
        <v>0</v>
      </c>
      <c r="L97" s="115"/>
    </row>
    <row r="98" spans="1:31" s="10" customFormat="1" ht="19.899999999999999" customHeight="1">
      <c r="B98" s="119"/>
      <c r="D98" s="120" t="s">
        <v>143</v>
      </c>
      <c r="E98" s="121"/>
      <c r="F98" s="121"/>
      <c r="G98" s="121"/>
      <c r="H98" s="121"/>
      <c r="I98" s="121"/>
      <c r="J98" s="122">
        <f>J126</f>
        <v>0</v>
      </c>
      <c r="L98" s="119"/>
    </row>
    <row r="99" spans="1:31" s="10" customFormat="1" ht="19.899999999999999" customHeight="1">
      <c r="B99" s="119"/>
      <c r="D99" s="120" t="s">
        <v>144</v>
      </c>
      <c r="E99" s="121"/>
      <c r="F99" s="121"/>
      <c r="G99" s="121"/>
      <c r="H99" s="121"/>
      <c r="I99" s="121"/>
      <c r="J99" s="122">
        <f>J129</f>
        <v>0</v>
      </c>
      <c r="L99" s="119"/>
    </row>
    <row r="100" spans="1:31" s="10" customFormat="1" ht="19.899999999999999" customHeight="1">
      <c r="B100" s="119"/>
      <c r="D100" s="120" t="s">
        <v>145</v>
      </c>
      <c r="E100" s="121"/>
      <c r="F100" s="121"/>
      <c r="G100" s="121"/>
      <c r="H100" s="121"/>
      <c r="I100" s="121"/>
      <c r="J100" s="122">
        <f>J131</f>
        <v>0</v>
      </c>
      <c r="L100" s="119"/>
    </row>
    <row r="101" spans="1:31" s="9" customFormat="1" ht="24.95" customHeight="1">
      <c r="B101" s="115"/>
      <c r="D101" s="116" t="s">
        <v>146</v>
      </c>
      <c r="E101" s="117"/>
      <c r="F101" s="117"/>
      <c r="G101" s="117"/>
      <c r="H101" s="117"/>
      <c r="I101" s="117"/>
      <c r="J101" s="118">
        <f>J133</f>
        <v>0</v>
      </c>
      <c r="L101" s="115"/>
    </row>
    <row r="102" spans="1:31" s="10" customFormat="1" ht="19.899999999999999" customHeight="1">
      <c r="B102" s="119"/>
      <c r="D102" s="120" t="s">
        <v>392</v>
      </c>
      <c r="E102" s="121"/>
      <c r="F102" s="121"/>
      <c r="G102" s="121"/>
      <c r="H102" s="121"/>
      <c r="I102" s="121"/>
      <c r="J102" s="122">
        <f>J134</f>
        <v>0</v>
      </c>
      <c r="L102" s="119"/>
    </row>
    <row r="103" spans="1:31" s="10" customFormat="1" ht="19.899999999999999" customHeight="1">
      <c r="B103" s="119"/>
      <c r="D103" s="120" t="s">
        <v>322</v>
      </c>
      <c r="E103" s="121"/>
      <c r="F103" s="121"/>
      <c r="G103" s="121"/>
      <c r="H103" s="121"/>
      <c r="I103" s="121"/>
      <c r="J103" s="122">
        <f>J139</f>
        <v>0</v>
      </c>
      <c r="L103" s="119"/>
    </row>
    <row r="104" spans="1:31" s="10" customFormat="1" ht="19.899999999999999" customHeight="1">
      <c r="B104" s="119"/>
      <c r="D104" s="120" t="s">
        <v>323</v>
      </c>
      <c r="E104" s="121"/>
      <c r="F104" s="121"/>
      <c r="G104" s="121"/>
      <c r="H104" s="121"/>
      <c r="I104" s="121"/>
      <c r="J104" s="122">
        <f>J147</f>
        <v>0</v>
      </c>
      <c r="L104" s="119"/>
    </row>
    <row r="105" spans="1:31" s="2" customFormat="1" ht="21.75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47"/>
      <c r="C106" s="48"/>
      <c r="D106" s="48"/>
      <c r="E106" s="48"/>
      <c r="F106" s="48"/>
      <c r="G106" s="48"/>
      <c r="H106" s="48"/>
      <c r="I106" s="48"/>
      <c r="J106" s="48"/>
      <c r="K106" s="48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10" spans="1:31" s="2" customFormat="1" ht="6.95" customHeight="1">
      <c r="A110" s="29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24.95" customHeight="1">
      <c r="A111" s="29"/>
      <c r="B111" s="30"/>
      <c r="C111" s="18" t="s">
        <v>148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23" t="str">
        <f>E7</f>
        <v>REVITALIZÁCIA ÚZEMIA HRADNÉHO KOPCA V NITRE</v>
      </c>
      <c r="F114" s="224"/>
      <c r="G114" s="224"/>
      <c r="H114" s="224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>
      <c r="A115" s="29"/>
      <c r="B115" s="30"/>
      <c r="C115" s="24" t="s">
        <v>132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6.5" customHeight="1">
      <c r="A116" s="29"/>
      <c r="B116" s="30"/>
      <c r="C116" s="29"/>
      <c r="D116" s="29"/>
      <c r="E116" s="185" t="str">
        <f>E9</f>
        <v>016 - Objekt I - Vyhliadka pod hradbami</v>
      </c>
      <c r="F116" s="225"/>
      <c r="G116" s="225"/>
      <c r="H116" s="225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2" customHeight="1">
      <c r="A118" s="29"/>
      <c r="B118" s="30"/>
      <c r="C118" s="24" t="s">
        <v>16</v>
      </c>
      <c r="D118" s="29"/>
      <c r="E118" s="29"/>
      <c r="F118" s="22" t="str">
        <f>F12</f>
        <v xml:space="preserve"> </v>
      </c>
      <c r="G118" s="29"/>
      <c r="H118" s="29"/>
      <c r="I118" s="24" t="s">
        <v>18</v>
      </c>
      <c r="J118" s="55" t="str">
        <f>IF(J12="","",J12)</f>
        <v>18. 10. 2021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25.7" customHeight="1">
      <c r="A120" s="29"/>
      <c r="B120" s="30"/>
      <c r="C120" s="24" t="s">
        <v>20</v>
      </c>
      <c r="D120" s="29"/>
      <c r="E120" s="29"/>
      <c r="F120" s="22" t="str">
        <f>E15</f>
        <v>Mesto Nitra</v>
      </c>
      <c r="G120" s="29"/>
      <c r="H120" s="29"/>
      <c r="I120" s="24" t="s">
        <v>26</v>
      </c>
      <c r="J120" s="27" t="str">
        <f>E21</f>
        <v>Ing. arch. Martin Dulík AA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24</v>
      </c>
      <c r="D121" s="29"/>
      <c r="E121" s="29"/>
      <c r="F121" s="22" t="str">
        <f>IF(E18="","",E18)</f>
        <v>Vyplň údaj</v>
      </c>
      <c r="G121" s="29"/>
      <c r="H121" s="29"/>
      <c r="I121" s="24" t="s">
        <v>30</v>
      </c>
      <c r="J121" s="27" t="str">
        <f>E24</f>
        <v>Ing. arch. Martin Dulík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10.3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11" customFormat="1" ht="29.25" customHeight="1">
      <c r="A123" s="123"/>
      <c r="B123" s="124"/>
      <c r="C123" s="125" t="s">
        <v>149</v>
      </c>
      <c r="D123" s="126" t="s">
        <v>58</v>
      </c>
      <c r="E123" s="126" t="s">
        <v>54</v>
      </c>
      <c r="F123" s="126" t="s">
        <v>55</v>
      </c>
      <c r="G123" s="126" t="s">
        <v>150</v>
      </c>
      <c r="H123" s="126" t="s">
        <v>151</v>
      </c>
      <c r="I123" s="126" t="s">
        <v>152</v>
      </c>
      <c r="J123" s="127" t="s">
        <v>136</v>
      </c>
      <c r="K123" s="128" t="s">
        <v>153</v>
      </c>
      <c r="L123" s="129"/>
      <c r="M123" s="62" t="s">
        <v>1</v>
      </c>
      <c r="N123" s="63" t="s">
        <v>37</v>
      </c>
      <c r="O123" s="63" t="s">
        <v>154</v>
      </c>
      <c r="P123" s="63" t="s">
        <v>155</v>
      </c>
      <c r="Q123" s="63" t="s">
        <v>156</v>
      </c>
      <c r="R123" s="63" t="s">
        <v>157</v>
      </c>
      <c r="S123" s="63" t="s">
        <v>158</v>
      </c>
      <c r="T123" s="64" t="s">
        <v>159</v>
      </c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</row>
    <row r="124" spans="1:65" s="2" customFormat="1" ht="22.9" customHeight="1">
      <c r="A124" s="29"/>
      <c r="B124" s="30"/>
      <c r="C124" s="69" t="s">
        <v>137</v>
      </c>
      <c r="D124" s="29"/>
      <c r="E124" s="29"/>
      <c r="F124" s="29"/>
      <c r="G124" s="29"/>
      <c r="H124" s="29"/>
      <c r="I124" s="29"/>
      <c r="J124" s="130">
        <f>BK124</f>
        <v>0</v>
      </c>
      <c r="K124" s="29"/>
      <c r="L124" s="30"/>
      <c r="M124" s="65"/>
      <c r="N124" s="56"/>
      <c r="O124" s="66"/>
      <c r="P124" s="131">
        <f>P125+P133</f>
        <v>0</v>
      </c>
      <c r="Q124" s="66"/>
      <c r="R124" s="131">
        <f>R125+R133</f>
        <v>0</v>
      </c>
      <c r="S124" s="66"/>
      <c r="T124" s="132">
        <f>T125+T133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T124" s="14" t="s">
        <v>72</v>
      </c>
      <c r="AU124" s="14" t="s">
        <v>138</v>
      </c>
      <c r="BK124" s="133">
        <f>BK125+BK133</f>
        <v>0</v>
      </c>
    </row>
    <row r="125" spans="1:65" s="12" customFormat="1" ht="25.9" customHeight="1">
      <c r="B125" s="134"/>
      <c r="D125" s="135" t="s">
        <v>72</v>
      </c>
      <c r="E125" s="136" t="s">
        <v>160</v>
      </c>
      <c r="F125" s="136" t="s">
        <v>161</v>
      </c>
      <c r="I125" s="137"/>
      <c r="J125" s="138">
        <f>BK125</f>
        <v>0</v>
      </c>
      <c r="L125" s="134"/>
      <c r="M125" s="139"/>
      <c r="N125" s="140"/>
      <c r="O125" s="140"/>
      <c r="P125" s="141">
        <f>P126+P129+P131</f>
        <v>0</v>
      </c>
      <c r="Q125" s="140"/>
      <c r="R125" s="141">
        <f>R126+R129+R131</f>
        <v>0</v>
      </c>
      <c r="S125" s="140"/>
      <c r="T125" s="142">
        <f>T126+T129+T131</f>
        <v>0</v>
      </c>
      <c r="AR125" s="135" t="s">
        <v>81</v>
      </c>
      <c r="AT125" s="143" t="s">
        <v>72</v>
      </c>
      <c r="AU125" s="143" t="s">
        <v>73</v>
      </c>
      <c r="AY125" s="135" t="s">
        <v>162</v>
      </c>
      <c r="BK125" s="144">
        <f>BK126+BK129+BK131</f>
        <v>0</v>
      </c>
    </row>
    <row r="126" spans="1:65" s="12" customFormat="1" ht="22.9" customHeight="1">
      <c r="B126" s="134"/>
      <c r="D126" s="135" t="s">
        <v>72</v>
      </c>
      <c r="E126" s="145" t="s">
        <v>181</v>
      </c>
      <c r="F126" s="145" t="s">
        <v>244</v>
      </c>
      <c r="I126" s="137"/>
      <c r="J126" s="146">
        <f>BK126</f>
        <v>0</v>
      </c>
      <c r="L126" s="134"/>
      <c r="M126" s="139"/>
      <c r="N126" s="140"/>
      <c r="O126" s="140"/>
      <c r="P126" s="141">
        <f>SUM(P127:P128)</f>
        <v>0</v>
      </c>
      <c r="Q126" s="140"/>
      <c r="R126" s="141">
        <f>SUM(R127:R128)</f>
        <v>0</v>
      </c>
      <c r="S126" s="140"/>
      <c r="T126" s="142">
        <f>SUM(T127:T128)</f>
        <v>0</v>
      </c>
      <c r="AR126" s="135" t="s">
        <v>81</v>
      </c>
      <c r="AT126" s="143" t="s">
        <v>72</v>
      </c>
      <c r="AU126" s="143" t="s">
        <v>81</v>
      </c>
      <c r="AY126" s="135" t="s">
        <v>162</v>
      </c>
      <c r="BK126" s="144">
        <f>SUM(BK127:BK128)</f>
        <v>0</v>
      </c>
    </row>
    <row r="127" spans="1:65" s="2" customFormat="1" ht="33" customHeight="1">
      <c r="A127" s="29"/>
      <c r="B127" s="147"/>
      <c r="C127" s="148" t="s">
        <v>81</v>
      </c>
      <c r="D127" s="148" t="s">
        <v>164</v>
      </c>
      <c r="E127" s="149" t="s">
        <v>245</v>
      </c>
      <c r="F127" s="150" t="s">
        <v>246</v>
      </c>
      <c r="G127" s="151" t="s">
        <v>167</v>
      </c>
      <c r="H127" s="152">
        <v>32</v>
      </c>
      <c r="I127" s="153"/>
      <c r="J127" s="152">
        <f>ROUND(I127*H127,3)</f>
        <v>0</v>
      </c>
      <c r="K127" s="154"/>
      <c r="L127" s="30"/>
      <c r="M127" s="155" t="s">
        <v>1</v>
      </c>
      <c r="N127" s="156" t="s">
        <v>39</v>
      </c>
      <c r="O127" s="58"/>
      <c r="P127" s="157">
        <f>O127*H127</f>
        <v>0</v>
      </c>
      <c r="Q127" s="157">
        <v>0</v>
      </c>
      <c r="R127" s="157">
        <f>Q127*H127</f>
        <v>0</v>
      </c>
      <c r="S127" s="157">
        <v>0</v>
      </c>
      <c r="T127" s="158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168</v>
      </c>
      <c r="AT127" s="159" t="s">
        <v>164</v>
      </c>
      <c r="AU127" s="159" t="s">
        <v>169</v>
      </c>
      <c r="AY127" s="14" t="s">
        <v>162</v>
      </c>
      <c r="BE127" s="160">
        <f>IF(N127="základná",J127,0)</f>
        <v>0</v>
      </c>
      <c r="BF127" s="160">
        <f>IF(N127="znížená",J127,0)</f>
        <v>0</v>
      </c>
      <c r="BG127" s="160">
        <f>IF(N127="zákl. prenesená",J127,0)</f>
        <v>0</v>
      </c>
      <c r="BH127" s="160">
        <f>IF(N127="zníž. prenesená",J127,0)</f>
        <v>0</v>
      </c>
      <c r="BI127" s="160">
        <f>IF(N127="nulová",J127,0)</f>
        <v>0</v>
      </c>
      <c r="BJ127" s="14" t="s">
        <v>169</v>
      </c>
      <c r="BK127" s="161">
        <f>ROUND(I127*H127,3)</f>
        <v>0</v>
      </c>
      <c r="BL127" s="14" t="s">
        <v>168</v>
      </c>
      <c r="BM127" s="159" t="s">
        <v>169</v>
      </c>
    </row>
    <row r="128" spans="1:65" s="2" customFormat="1" ht="16.5" customHeight="1">
      <c r="A128" s="29"/>
      <c r="B128" s="147"/>
      <c r="C128" s="148" t="s">
        <v>169</v>
      </c>
      <c r="D128" s="148" t="s">
        <v>164</v>
      </c>
      <c r="E128" s="149" t="s">
        <v>249</v>
      </c>
      <c r="F128" s="150" t="s">
        <v>250</v>
      </c>
      <c r="G128" s="151" t="s">
        <v>167</v>
      </c>
      <c r="H128" s="152">
        <v>32</v>
      </c>
      <c r="I128" s="153"/>
      <c r="J128" s="152">
        <f>ROUND(I128*H128,3)</f>
        <v>0</v>
      </c>
      <c r="K128" s="154"/>
      <c r="L128" s="30"/>
      <c r="M128" s="155" t="s">
        <v>1</v>
      </c>
      <c r="N128" s="156" t="s">
        <v>39</v>
      </c>
      <c r="O128" s="58"/>
      <c r="P128" s="157">
        <f>O128*H128</f>
        <v>0</v>
      </c>
      <c r="Q128" s="157">
        <v>0</v>
      </c>
      <c r="R128" s="157">
        <f>Q128*H128</f>
        <v>0</v>
      </c>
      <c r="S128" s="157">
        <v>0</v>
      </c>
      <c r="T128" s="158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168</v>
      </c>
      <c r="AT128" s="159" t="s">
        <v>164</v>
      </c>
      <c r="AU128" s="159" t="s">
        <v>169</v>
      </c>
      <c r="AY128" s="14" t="s">
        <v>162</v>
      </c>
      <c r="BE128" s="160">
        <f>IF(N128="základná",J128,0)</f>
        <v>0</v>
      </c>
      <c r="BF128" s="160">
        <f>IF(N128="znížená",J128,0)</f>
        <v>0</v>
      </c>
      <c r="BG128" s="160">
        <f>IF(N128="zákl. prenesená",J128,0)</f>
        <v>0</v>
      </c>
      <c r="BH128" s="160">
        <f>IF(N128="zníž. prenesená",J128,0)</f>
        <v>0</v>
      </c>
      <c r="BI128" s="160">
        <f>IF(N128="nulová",J128,0)</f>
        <v>0</v>
      </c>
      <c r="BJ128" s="14" t="s">
        <v>169</v>
      </c>
      <c r="BK128" s="161">
        <f>ROUND(I128*H128,3)</f>
        <v>0</v>
      </c>
      <c r="BL128" s="14" t="s">
        <v>168</v>
      </c>
      <c r="BM128" s="159" t="s">
        <v>168</v>
      </c>
    </row>
    <row r="129" spans="1:65" s="12" customFormat="1" ht="22.9" customHeight="1">
      <c r="B129" s="134"/>
      <c r="D129" s="135" t="s">
        <v>72</v>
      </c>
      <c r="E129" s="145" t="s">
        <v>195</v>
      </c>
      <c r="F129" s="145" t="s">
        <v>252</v>
      </c>
      <c r="I129" s="137"/>
      <c r="J129" s="146">
        <f>BK129</f>
        <v>0</v>
      </c>
      <c r="L129" s="134"/>
      <c r="M129" s="139"/>
      <c r="N129" s="140"/>
      <c r="O129" s="140"/>
      <c r="P129" s="141">
        <f>P130</f>
        <v>0</v>
      </c>
      <c r="Q129" s="140"/>
      <c r="R129" s="141">
        <f>R130</f>
        <v>0</v>
      </c>
      <c r="S129" s="140"/>
      <c r="T129" s="142">
        <f>T130</f>
        <v>0</v>
      </c>
      <c r="AR129" s="135" t="s">
        <v>81</v>
      </c>
      <c r="AT129" s="143" t="s">
        <v>72</v>
      </c>
      <c r="AU129" s="143" t="s">
        <v>81</v>
      </c>
      <c r="AY129" s="135" t="s">
        <v>162</v>
      </c>
      <c r="BK129" s="144">
        <f>BK130</f>
        <v>0</v>
      </c>
    </row>
    <row r="130" spans="1:65" s="2" customFormat="1" ht="37.9" customHeight="1">
      <c r="A130" s="29"/>
      <c r="B130" s="147"/>
      <c r="C130" s="148" t="s">
        <v>173</v>
      </c>
      <c r="D130" s="148" t="s">
        <v>164</v>
      </c>
      <c r="E130" s="149" t="s">
        <v>329</v>
      </c>
      <c r="F130" s="150" t="s">
        <v>330</v>
      </c>
      <c r="G130" s="151" t="s">
        <v>326</v>
      </c>
      <c r="H130" s="152">
        <v>28</v>
      </c>
      <c r="I130" s="153"/>
      <c r="J130" s="152">
        <f>ROUND(I130*H130,3)</f>
        <v>0</v>
      </c>
      <c r="K130" s="154"/>
      <c r="L130" s="30"/>
      <c r="M130" s="155" t="s">
        <v>1</v>
      </c>
      <c r="N130" s="156" t="s">
        <v>39</v>
      </c>
      <c r="O130" s="58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168</v>
      </c>
      <c r="AT130" s="159" t="s">
        <v>164</v>
      </c>
      <c r="AU130" s="159" t="s">
        <v>169</v>
      </c>
      <c r="AY130" s="14" t="s">
        <v>162</v>
      </c>
      <c r="BE130" s="160">
        <f>IF(N130="základná",J130,0)</f>
        <v>0</v>
      </c>
      <c r="BF130" s="160">
        <f>IF(N130="znížená",J130,0)</f>
        <v>0</v>
      </c>
      <c r="BG130" s="160">
        <f>IF(N130="zákl. prenesená",J130,0)</f>
        <v>0</v>
      </c>
      <c r="BH130" s="160">
        <f>IF(N130="zníž. prenesená",J130,0)</f>
        <v>0</v>
      </c>
      <c r="BI130" s="160">
        <f>IF(N130="nulová",J130,0)</f>
        <v>0</v>
      </c>
      <c r="BJ130" s="14" t="s">
        <v>169</v>
      </c>
      <c r="BK130" s="161">
        <f>ROUND(I130*H130,3)</f>
        <v>0</v>
      </c>
      <c r="BL130" s="14" t="s">
        <v>168</v>
      </c>
      <c r="BM130" s="159" t="s">
        <v>177</v>
      </c>
    </row>
    <row r="131" spans="1:65" s="12" customFormat="1" ht="22.9" customHeight="1">
      <c r="B131" s="134"/>
      <c r="D131" s="135" t="s">
        <v>72</v>
      </c>
      <c r="E131" s="145" t="s">
        <v>296</v>
      </c>
      <c r="F131" s="145" t="s">
        <v>297</v>
      </c>
      <c r="I131" s="137"/>
      <c r="J131" s="146">
        <f>BK131</f>
        <v>0</v>
      </c>
      <c r="L131" s="134"/>
      <c r="M131" s="139"/>
      <c r="N131" s="140"/>
      <c r="O131" s="140"/>
      <c r="P131" s="141">
        <f>P132</f>
        <v>0</v>
      </c>
      <c r="Q131" s="140"/>
      <c r="R131" s="141">
        <f>R132</f>
        <v>0</v>
      </c>
      <c r="S131" s="140"/>
      <c r="T131" s="142">
        <f>T132</f>
        <v>0</v>
      </c>
      <c r="AR131" s="135" t="s">
        <v>81</v>
      </c>
      <c r="AT131" s="143" t="s">
        <v>72</v>
      </c>
      <c r="AU131" s="143" t="s">
        <v>81</v>
      </c>
      <c r="AY131" s="135" t="s">
        <v>162</v>
      </c>
      <c r="BK131" s="144">
        <f>BK132</f>
        <v>0</v>
      </c>
    </row>
    <row r="132" spans="1:65" s="2" customFormat="1" ht="16.5" customHeight="1">
      <c r="A132" s="29"/>
      <c r="B132" s="147"/>
      <c r="C132" s="148" t="s">
        <v>168</v>
      </c>
      <c r="D132" s="148" t="s">
        <v>164</v>
      </c>
      <c r="E132" s="149" t="s">
        <v>298</v>
      </c>
      <c r="F132" s="150" t="s">
        <v>299</v>
      </c>
      <c r="G132" s="151" t="s">
        <v>204</v>
      </c>
      <c r="H132" s="152">
        <v>12.746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39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168</v>
      </c>
      <c r="AT132" s="159" t="s">
        <v>164</v>
      </c>
      <c r="AU132" s="159" t="s">
        <v>169</v>
      </c>
      <c r="AY132" s="14" t="s">
        <v>162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169</v>
      </c>
      <c r="BK132" s="161">
        <f>ROUND(I132*H132,3)</f>
        <v>0</v>
      </c>
      <c r="BL132" s="14" t="s">
        <v>168</v>
      </c>
      <c r="BM132" s="159" t="s">
        <v>180</v>
      </c>
    </row>
    <row r="133" spans="1:65" s="12" customFormat="1" ht="25.9" customHeight="1">
      <c r="B133" s="134"/>
      <c r="D133" s="135" t="s">
        <v>72</v>
      </c>
      <c r="E133" s="136" t="s">
        <v>301</v>
      </c>
      <c r="F133" s="136" t="s">
        <v>302</v>
      </c>
      <c r="I133" s="137"/>
      <c r="J133" s="138">
        <f>BK133</f>
        <v>0</v>
      </c>
      <c r="L133" s="134"/>
      <c r="M133" s="139"/>
      <c r="N133" s="140"/>
      <c r="O133" s="140"/>
      <c r="P133" s="141">
        <f>P134+P139+P147</f>
        <v>0</v>
      </c>
      <c r="Q133" s="140"/>
      <c r="R133" s="141">
        <f>R134+R139+R147</f>
        <v>0</v>
      </c>
      <c r="S133" s="140"/>
      <c r="T133" s="142">
        <f>T134+T139+T147</f>
        <v>0</v>
      </c>
      <c r="AR133" s="135" t="s">
        <v>169</v>
      </c>
      <c r="AT133" s="143" t="s">
        <v>72</v>
      </c>
      <c r="AU133" s="143" t="s">
        <v>73</v>
      </c>
      <c r="AY133" s="135" t="s">
        <v>162</v>
      </c>
      <c r="BK133" s="144">
        <f>BK134+BK139+BK147</f>
        <v>0</v>
      </c>
    </row>
    <row r="134" spans="1:65" s="12" customFormat="1" ht="22.9" customHeight="1">
      <c r="B134" s="134"/>
      <c r="D134" s="135" t="s">
        <v>72</v>
      </c>
      <c r="E134" s="145" t="s">
        <v>405</v>
      </c>
      <c r="F134" s="145" t="s">
        <v>406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SUM(P135:P138)</f>
        <v>0</v>
      </c>
      <c r="Q134" s="140"/>
      <c r="R134" s="141">
        <f>SUM(R135:R138)</f>
        <v>0</v>
      </c>
      <c r="S134" s="140"/>
      <c r="T134" s="142">
        <f>SUM(T135:T138)</f>
        <v>0</v>
      </c>
      <c r="AR134" s="135" t="s">
        <v>169</v>
      </c>
      <c r="AT134" s="143" t="s">
        <v>72</v>
      </c>
      <c r="AU134" s="143" t="s">
        <v>81</v>
      </c>
      <c r="AY134" s="135" t="s">
        <v>162</v>
      </c>
      <c r="BK134" s="144">
        <f>SUM(BK135:BK138)</f>
        <v>0</v>
      </c>
    </row>
    <row r="135" spans="1:65" s="2" customFormat="1" ht="16.5" customHeight="1">
      <c r="A135" s="29"/>
      <c r="B135" s="147"/>
      <c r="C135" s="148" t="s">
        <v>181</v>
      </c>
      <c r="D135" s="148" t="s">
        <v>164</v>
      </c>
      <c r="E135" s="149" t="s">
        <v>409</v>
      </c>
      <c r="F135" s="150" t="s">
        <v>410</v>
      </c>
      <c r="G135" s="151" t="s">
        <v>167</v>
      </c>
      <c r="H135" s="152">
        <v>7.82</v>
      </c>
      <c r="I135" s="153"/>
      <c r="J135" s="152">
        <f>ROUND(I135*H135,3)</f>
        <v>0</v>
      </c>
      <c r="K135" s="154"/>
      <c r="L135" s="30"/>
      <c r="M135" s="155" t="s">
        <v>1</v>
      </c>
      <c r="N135" s="156" t="s">
        <v>39</v>
      </c>
      <c r="O135" s="58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194</v>
      </c>
      <c r="AT135" s="159" t="s">
        <v>164</v>
      </c>
      <c r="AU135" s="159" t="s">
        <v>169</v>
      </c>
      <c r="AY135" s="14" t="s">
        <v>162</v>
      </c>
      <c r="BE135" s="160">
        <f>IF(N135="základná",J135,0)</f>
        <v>0</v>
      </c>
      <c r="BF135" s="160">
        <f>IF(N135="znížená",J135,0)</f>
        <v>0</v>
      </c>
      <c r="BG135" s="160">
        <f>IF(N135="zákl. prenesená",J135,0)</f>
        <v>0</v>
      </c>
      <c r="BH135" s="160">
        <f>IF(N135="zníž. prenesená",J135,0)</f>
        <v>0</v>
      </c>
      <c r="BI135" s="160">
        <f>IF(N135="nulová",J135,0)</f>
        <v>0</v>
      </c>
      <c r="BJ135" s="14" t="s">
        <v>169</v>
      </c>
      <c r="BK135" s="161">
        <f>ROUND(I135*H135,3)</f>
        <v>0</v>
      </c>
      <c r="BL135" s="14" t="s">
        <v>194</v>
      </c>
      <c r="BM135" s="159" t="s">
        <v>184</v>
      </c>
    </row>
    <row r="136" spans="1:65" s="2" customFormat="1" ht="24.2" customHeight="1">
      <c r="A136" s="29"/>
      <c r="B136" s="147"/>
      <c r="C136" s="162" t="s">
        <v>177</v>
      </c>
      <c r="D136" s="162" t="s">
        <v>211</v>
      </c>
      <c r="E136" s="163" t="s">
        <v>411</v>
      </c>
      <c r="F136" s="164" t="s">
        <v>479</v>
      </c>
      <c r="G136" s="165" t="s">
        <v>167</v>
      </c>
      <c r="H136" s="166">
        <v>8.4459999999999997</v>
      </c>
      <c r="I136" s="167"/>
      <c r="J136" s="166">
        <f>ROUND(I136*H136,3)</f>
        <v>0</v>
      </c>
      <c r="K136" s="168"/>
      <c r="L136" s="169"/>
      <c r="M136" s="170" t="s">
        <v>1</v>
      </c>
      <c r="N136" s="171" t="s">
        <v>39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224</v>
      </c>
      <c r="AT136" s="159" t="s">
        <v>211</v>
      </c>
      <c r="AU136" s="159" t="s">
        <v>169</v>
      </c>
      <c r="AY136" s="14" t="s">
        <v>162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169</v>
      </c>
      <c r="BK136" s="161">
        <f>ROUND(I136*H136,3)</f>
        <v>0</v>
      </c>
      <c r="BL136" s="14" t="s">
        <v>194</v>
      </c>
      <c r="BM136" s="159" t="s">
        <v>187</v>
      </c>
    </row>
    <row r="137" spans="1:65" s="2" customFormat="1" ht="24.2" customHeight="1">
      <c r="A137" s="29"/>
      <c r="B137" s="147"/>
      <c r="C137" s="148" t="s">
        <v>188</v>
      </c>
      <c r="D137" s="148" t="s">
        <v>164</v>
      </c>
      <c r="E137" s="149" t="s">
        <v>413</v>
      </c>
      <c r="F137" s="150" t="s">
        <v>414</v>
      </c>
      <c r="G137" s="151" t="s">
        <v>176</v>
      </c>
      <c r="H137" s="152">
        <v>0.78200000000000003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39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194</v>
      </c>
      <c r="AT137" s="159" t="s">
        <v>164</v>
      </c>
      <c r="AU137" s="159" t="s">
        <v>169</v>
      </c>
      <c r="AY137" s="14" t="s">
        <v>162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169</v>
      </c>
      <c r="BK137" s="161">
        <f>ROUND(I137*H137,3)</f>
        <v>0</v>
      </c>
      <c r="BL137" s="14" t="s">
        <v>194</v>
      </c>
      <c r="BM137" s="159" t="s">
        <v>191</v>
      </c>
    </row>
    <row r="138" spans="1:65" s="2" customFormat="1" ht="24.2" customHeight="1">
      <c r="A138" s="29"/>
      <c r="B138" s="147"/>
      <c r="C138" s="148" t="s">
        <v>180</v>
      </c>
      <c r="D138" s="148" t="s">
        <v>164</v>
      </c>
      <c r="E138" s="149" t="s">
        <v>415</v>
      </c>
      <c r="F138" s="150" t="s">
        <v>416</v>
      </c>
      <c r="G138" s="151" t="s">
        <v>311</v>
      </c>
      <c r="H138" s="153"/>
      <c r="I138" s="153"/>
      <c r="J138" s="152">
        <f>ROUND(I138*H138,3)</f>
        <v>0</v>
      </c>
      <c r="K138" s="154"/>
      <c r="L138" s="30"/>
      <c r="M138" s="155" t="s">
        <v>1</v>
      </c>
      <c r="N138" s="156" t="s">
        <v>39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194</v>
      </c>
      <c r="AT138" s="159" t="s">
        <v>164</v>
      </c>
      <c r="AU138" s="159" t="s">
        <v>169</v>
      </c>
      <c r="AY138" s="14" t="s">
        <v>162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169</v>
      </c>
      <c r="BK138" s="161">
        <f>ROUND(I138*H138,3)</f>
        <v>0</v>
      </c>
      <c r="BL138" s="14" t="s">
        <v>194</v>
      </c>
      <c r="BM138" s="159" t="s">
        <v>194</v>
      </c>
    </row>
    <row r="139" spans="1:65" s="12" customFormat="1" ht="22.9" customHeight="1">
      <c r="B139" s="134"/>
      <c r="D139" s="135" t="s">
        <v>72</v>
      </c>
      <c r="E139" s="145" t="s">
        <v>331</v>
      </c>
      <c r="F139" s="145" t="s">
        <v>332</v>
      </c>
      <c r="I139" s="137"/>
      <c r="J139" s="146">
        <f>BK139</f>
        <v>0</v>
      </c>
      <c r="L139" s="134"/>
      <c r="M139" s="139"/>
      <c r="N139" s="140"/>
      <c r="O139" s="140"/>
      <c r="P139" s="141">
        <f>SUM(P140:P146)</f>
        <v>0</v>
      </c>
      <c r="Q139" s="140"/>
      <c r="R139" s="141">
        <f>SUM(R140:R146)</f>
        <v>0</v>
      </c>
      <c r="S139" s="140"/>
      <c r="T139" s="142">
        <f>SUM(T140:T146)</f>
        <v>0</v>
      </c>
      <c r="AR139" s="135" t="s">
        <v>169</v>
      </c>
      <c r="AT139" s="143" t="s">
        <v>72</v>
      </c>
      <c r="AU139" s="143" t="s">
        <v>81</v>
      </c>
      <c r="AY139" s="135" t="s">
        <v>162</v>
      </c>
      <c r="BK139" s="144">
        <f>SUM(BK140:BK146)</f>
        <v>0</v>
      </c>
    </row>
    <row r="140" spans="1:65" s="2" customFormat="1" ht="24.2" customHeight="1">
      <c r="A140" s="29"/>
      <c r="B140" s="147"/>
      <c r="C140" s="148" t="s">
        <v>195</v>
      </c>
      <c r="D140" s="148" t="s">
        <v>164</v>
      </c>
      <c r="E140" s="149" t="s">
        <v>333</v>
      </c>
      <c r="F140" s="150" t="s">
        <v>334</v>
      </c>
      <c r="G140" s="151" t="s">
        <v>172</v>
      </c>
      <c r="H140" s="152">
        <v>24.77</v>
      </c>
      <c r="I140" s="153"/>
      <c r="J140" s="152">
        <f t="shared" ref="J140:J146" si="0">ROUND(I140*H140,3)</f>
        <v>0</v>
      </c>
      <c r="K140" s="154"/>
      <c r="L140" s="30"/>
      <c r="M140" s="155" t="s">
        <v>1</v>
      </c>
      <c r="N140" s="156" t="s">
        <v>39</v>
      </c>
      <c r="O140" s="58"/>
      <c r="P140" s="157">
        <f t="shared" ref="P140:P146" si="1">O140*H140</f>
        <v>0</v>
      </c>
      <c r="Q140" s="157">
        <v>0</v>
      </c>
      <c r="R140" s="157">
        <f t="shared" ref="R140:R146" si="2">Q140*H140</f>
        <v>0</v>
      </c>
      <c r="S140" s="157">
        <v>0</v>
      </c>
      <c r="T140" s="158">
        <f t="shared" ref="T140:T146" si="3"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194</v>
      </c>
      <c r="AT140" s="159" t="s">
        <v>164</v>
      </c>
      <c r="AU140" s="159" t="s">
        <v>169</v>
      </c>
      <c r="AY140" s="14" t="s">
        <v>162</v>
      </c>
      <c r="BE140" s="160">
        <f t="shared" ref="BE140:BE146" si="4">IF(N140="základná",J140,0)</f>
        <v>0</v>
      </c>
      <c r="BF140" s="160">
        <f t="shared" ref="BF140:BF146" si="5">IF(N140="znížená",J140,0)</f>
        <v>0</v>
      </c>
      <c r="BG140" s="160">
        <f t="shared" ref="BG140:BG146" si="6">IF(N140="zákl. prenesená",J140,0)</f>
        <v>0</v>
      </c>
      <c r="BH140" s="160">
        <f t="shared" ref="BH140:BH146" si="7">IF(N140="zníž. prenesená",J140,0)</f>
        <v>0</v>
      </c>
      <c r="BI140" s="160">
        <f t="shared" ref="BI140:BI146" si="8">IF(N140="nulová",J140,0)</f>
        <v>0</v>
      </c>
      <c r="BJ140" s="14" t="s">
        <v>169</v>
      </c>
      <c r="BK140" s="161">
        <f t="shared" ref="BK140:BK146" si="9">ROUND(I140*H140,3)</f>
        <v>0</v>
      </c>
      <c r="BL140" s="14" t="s">
        <v>194</v>
      </c>
      <c r="BM140" s="159" t="s">
        <v>198</v>
      </c>
    </row>
    <row r="141" spans="1:65" s="2" customFormat="1" ht="16.5" customHeight="1">
      <c r="A141" s="29"/>
      <c r="B141" s="147"/>
      <c r="C141" s="162" t="s">
        <v>184</v>
      </c>
      <c r="D141" s="162" t="s">
        <v>211</v>
      </c>
      <c r="E141" s="163" t="s">
        <v>389</v>
      </c>
      <c r="F141" s="164" t="s">
        <v>390</v>
      </c>
      <c r="G141" s="165" t="s">
        <v>172</v>
      </c>
      <c r="H141" s="166">
        <v>24.77</v>
      </c>
      <c r="I141" s="167"/>
      <c r="J141" s="166">
        <f t="shared" si="0"/>
        <v>0</v>
      </c>
      <c r="K141" s="168"/>
      <c r="L141" s="169"/>
      <c r="M141" s="170" t="s">
        <v>1</v>
      </c>
      <c r="N141" s="171" t="s">
        <v>39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224</v>
      </c>
      <c r="AT141" s="159" t="s">
        <v>211</v>
      </c>
      <c r="AU141" s="159" t="s">
        <v>169</v>
      </c>
      <c r="AY141" s="14" t="s">
        <v>162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169</v>
      </c>
      <c r="BK141" s="161">
        <f t="shared" si="9"/>
        <v>0</v>
      </c>
      <c r="BL141" s="14" t="s">
        <v>194</v>
      </c>
      <c r="BM141" s="159" t="s">
        <v>7</v>
      </c>
    </row>
    <row r="142" spans="1:65" s="2" customFormat="1" ht="24.2" customHeight="1">
      <c r="A142" s="29"/>
      <c r="B142" s="147"/>
      <c r="C142" s="148" t="s">
        <v>201</v>
      </c>
      <c r="D142" s="148" t="s">
        <v>164</v>
      </c>
      <c r="E142" s="149" t="s">
        <v>480</v>
      </c>
      <c r="F142" s="150" t="s">
        <v>481</v>
      </c>
      <c r="G142" s="151" t="s">
        <v>340</v>
      </c>
      <c r="H142" s="152">
        <v>66.8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39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194</v>
      </c>
      <c r="AT142" s="159" t="s">
        <v>164</v>
      </c>
      <c r="AU142" s="159" t="s">
        <v>169</v>
      </c>
      <c r="AY142" s="14" t="s">
        <v>162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169</v>
      </c>
      <c r="BK142" s="161">
        <f t="shared" si="9"/>
        <v>0</v>
      </c>
      <c r="BL142" s="14" t="s">
        <v>194</v>
      </c>
      <c r="BM142" s="159" t="s">
        <v>205</v>
      </c>
    </row>
    <row r="143" spans="1:65" s="2" customFormat="1" ht="16.5" customHeight="1">
      <c r="A143" s="29"/>
      <c r="B143" s="147"/>
      <c r="C143" s="162" t="s">
        <v>187</v>
      </c>
      <c r="D143" s="162" t="s">
        <v>211</v>
      </c>
      <c r="E143" s="163" t="s">
        <v>482</v>
      </c>
      <c r="F143" s="164" t="s">
        <v>483</v>
      </c>
      <c r="G143" s="165" t="s">
        <v>374</v>
      </c>
      <c r="H143" s="166">
        <v>1</v>
      </c>
      <c r="I143" s="167"/>
      <c r="J143" s="166">
        <f t="shared" si="0"/>
        <v>0</v>
      </c>
      <c r="K143" s="168"/>
      <c r="L143" s="169"/>
      <c r="M143" s="170" t="s">
        <v>1</v>
      </c>
      <c r="N143" s="171" t="s">
        <v>39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224</v>
      </c>
      <c r="AT143" s="159" t="s">
        <v>211</v>
      </c>
      <c r="AU143" s="159" t="s">
        <v>169</v>
      </c>
      <c r="AY143" s="14" t="s">
        <v>162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169</v>
      </c>
      <c r="BK143" s="161">
        <f t="shared" si="9"/>
        <v>0</v>
      </c>
      <c r="BL143" s="14" t="s">
        <v>194</v>
      </c>
      <c r="BM143" s="159" t="s">
        <v>209</v>
      </c>
    </row>
    <row r="144" spans="1:65" s="2" customFormat="1" ht="24.2" customHeight="1">
      <c r="A144" s="29"/>
      <c r="B144" s="147"/>
      <c r="C144" s="148" t="s">
        <v>210</v>
      </c>
      <c r="D144" s="148" t="s">
        <v>164</v>
      </c>
      <c r="E144" s="149" t="s">
        <v>338</v>
      </c>
      <c r="F144" s="150" t="s">
        <v>339</v>
      </c>
      <c r="G144" s="151" t="s">
        <v>340</v>
      </c>
      <c r="H144" s="152">
        <v>285.39999999999998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39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194</v>
      </c>
      <c r="AT144" s="159" t="s">
        <v>164</v>
      </c>
      <c r="AU144" s="159" t="s">
        <v>169</v>
      </c>
      <c r="AY144" s="14" t="s">
        <v>162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169</v>
      </c>
      <c r="BK144" s="161">
        <f t="shared" si="9"/>
        <v>0</v>
      </c>
      <c r="BL144" s="14" t="s">
        <v>194</v>
      </c>
      <c r="BM144" s="159" t="s">
        <v>214</v>
      </c>
    </row>
    <row r="145" spans="1:65" s="2" customFormat="1" ht="33" customHeight="1">
      <c r="A145" s="29"/>
      <c r="B145" s="147"/>
      <c r="C145" s="148" t="s">
        <v>191</v>
      </c>
      <c r="D145" s="148" t="s">
        <v>164</v>
      </c>
      <c r="E145" s="149" t="s">
        <v>484</v>
      </c>
      <c r="F145" s="150" t="s">
        <v>485</v>
      </c>
      <c r="G145" s="151" t="s">
        <v>340</v>
      </c>
      <c r="H145" s="152">
        <v>66.8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39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194</v>
      </c>
      <c r="AT145" s="159" t="s">
        <v>164</v>
      </c>
      <c r="AU145" s="159" t="s">
        <v>169</v>
      </c>
      <c r="AY145" s="14" t="s">
        <v>162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169</v>
      </c>
      <c r="BK145" s="161">
        <f t="shared" si="9"/>
        <v>0</v>
      </c>
      <c r="BL145" s="14" t="s">
        <v>194</v>
      </c>
      <c r="BM145" s="159" t="s">
        <v>217</v>
      </c>
    </row>
    <row r="146" spans="1:65" s="2" customFormat="1" ht="24.2" customHeight="1">
      <c r="A146" s="29"/>
      <c r="B146" s="147"/>
      <c r="C146" s="148" t="s">
        <v>218</v>
      </c>
      <c r="D146" s="148" t="s">
        <v>164</v>
      </c>
      <c r="E146" s="149" t="s">
        <v>342</v>
      </c>
      <c r="F146" s="150" t="s">
        <v>343</v>
      </c>
      <c r="G146" s="151" t="s">
        <v>311</v>
      </c>
      <c r="H146" s="153"/>
      <c r="I146" s="153"/>
      <c r="J146" s="152">
        <f t="shared" si="0"/>
        <v>0</v>
      </c>
      <c r="K146" s="154"/>
      <c r="L146" s="30"/>
      <c r="M146" s="155" t="s">
        <v>1</v>
      </c>
      <c r="N146" s="156" t="s">
        <v>39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194</v>
      </c>
      <c r="AT146" s="159" t="s">
        <v>164</v>
      </c>
      <c r="AU146" s="159" t="s">
        <v>169</v>
      </c>
      <c r="AY146" s="14" t="s">
        <v>162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169</v>
      </c>
      <c r="BK146" s="161">
        <f t="shared" si="9"/>
        <v>0</v>
      </c>
      <c r="BL146" s="14" t="s">
        <v>194</v>
      </c>
      <c r="BM146" s="159" t="s">
        <v>221</v>
      </c>
    </row>
    <row r="147" spans="1:65" s="12" customFormat="1" ht="22.9" customHeight="1">
      <c r="B147" s="134"/>
      <c r="D147" s="135" t="s">
        <v>72</v>
      </c>
      <c r="E147" s="145" t="s">
        <v>345</v>
      </c>
      <c r="F147" s="145" t="s">
        <v>346</v>
      </c>
      <c r="I147" s="137"/>
      <c r="J147" s="146">
        <f>BK147</f>
        <v>0</v>
      </c>
      <c r="L147" s="134"/>
      <c r="M147" s="139"/>
      <c r="N147" s="140"/>
      <c r="O147" s="140"/>
      <c r="P147" s="141">
        <f>SUM(P148:P150)</f>
        <v>0</v>
      </c>
      <c r="Q147" s="140"/>
      <c r="R147" s="141">
        <f>SUM(R148:R150)</f>
        <v>0</v>
      </c>
      <c r="S147" s="140"/>
      <c r="T147" s="142">
        <f>SUM(T148:T150)</f>
        <v>0</v>
      </c>
      <c r="AR147" s="135" t="s">
        <v>169</v>
      </c>
      <c r="AT147" s="143" t="s">
        <v>72</v>
      </c>
      <c r="AU147" s="143" t="s">
        <v>81</v>
      </c>
      <c r="AY147" s="135" t="s">
        <v>162</v>
      </c>
      <c r="BK147" s="144">
        <f>SUM(BK148:BK150)</f>
        <v>0</v>
      </c>
    </row>
    <row r="148" spans="1:65" s="2" customFormat="1" ht="24.2" customHeight="1">
      <c r="A148" s="29"/>
      <c r="B148" s="147"/>
      <c r="C148" s="148" t="s">
        <v>194</v>
      </c>
      <c r="D148" s="148" t="s">
        <v>164</v>
      </c>
      <c r="E148" s="149" t="s">
        <v>348</v>
      </c>
      <c r="F148" s="150" t="s">
        <v>349</v>
      </c>
      <c r="G148" s="151" t="s">
        <v>167</v>
      </c>
      <c r="H148" s="152">
        <v>17.66</v>
      </c>
      <c r="I148" s="153"/>
      <c r="J148" s="152">
        <f>ROUND(I148*H148,3)</f>
        <v>0</v>
      </c>
      <c r="K148" s="154"/>
      <c r="L148" s="30"/>
      <c r="M148" s="155" t="s">
        <v>1</v>
      </c>
      <c r="N148" s="156" t="s">
        <v>39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194</v>
      </c>
      <c r="AT148" s="159" t="s">
        <v>164</v>
      </c>
      <c r="AU148" s="159" t="s">
        <v>169</v>
      </c>
      <c r="AY148" s="14" t="s">
        <v>162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169</v>
      </c>
      <c r="BK148" s="161">
        <f>ROUND(I148*H148,3)</f>
        <v>0</v>
      </c>
      <c r="BL148" s="14" t="s">
        <v>194</v>
      </c>
      <c r="BM148" s="159" t="s">
        <v>224</v>
      </c>
    </row>
    <row r="149" spans="1:65" s="2" customFormat="1" ht="24.2" customHeight="1">
      <c r="A149" s="29"/>
      <c r="B149" s="147"/>
      <c r="C149" s="148" t="s">
        <v>225</v>
      </c>
      <c r="D149" s="148" t="s">
        <v>164</v>
      </c>
      <c r="E149" s="149" t="s">
        <v>351</v>
      </c>
      <c r="F149" s="150" t="s">
        <v>352</v>
      </c>
      <c r="G149" s="151" t="s">
        <v>167</v>
      </c>
      <c r="H149" s="152">
        <v>17.66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39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194</v>
      </c>
      <c r="AT149" s="159" t="s">
        <v>164</v>
      </c>
      <c r="AU149" s="159" t="s">
        <v>169</v>
      </c>
      <c r="AY149" s="14" t="s">
        <v>162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169</v>
      </c>
      <c r="BK149" s="161">
        <f>ROUND(I149*H149,3)</f>
        <v>0</v>
      </c>
      <c r="BL149" s="14" t="s">
        <v>194</v>
      </c>
      <c r="BM149" s="159" t="s">
        <v>228</v>
      </c>
    </row>
    <row r="150" spans="1:65" s="2" customFormat="1" ht="24.2" customHeight="1">
      <c r="A150" s="29"/>
      <c r="B150" s="147"/>
      <c r="C150" s="148" t="s">
        <v>198</v>
      </c>
      <c r="D150" s="148" t="s">
        <v>164</v>
      </c>
      <c r="E150" s="149" t="s">
        <v>423</v>
      </c>
      <c r="F150" s="150" t="s">
        <v>424</v>
      </c>
      <c r="G150" s="151" t="s">
        <v>167</v>
      </c>
      <c r="H150" s="152">
        <v>10</v>
      </c>
      <c r="I150" s="153"/>
      <c r="J150" s="152">
        <f>ROUND(I150*H150,3)</f>
        <v>0</v>
      </c>
      <c r="K150" s="154"/>
      <c r="L150" s="30"/>
      <c r="M150" s="172" t="s">
        <v>1</v>
      </c>
      <c r="N150" s="173" t="s">
        <v>39</v>
      </c>
      <c r="O150" s="174"/>
      <c r="P150" s="175">
        <f>O150*H150</f>
        <v>0</v>
      </c>
      <c r="Q150" s="175">
        <v>0</v>
      </c>
      <c r="R150" s="175">
        <f>Q150*H150</f>
        <v>0</v>
      </c>
      <c r="S150" s="175">
        <v>0</v>
      </c>
      <c r="T150" s="176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194</v>
      </c>
      <c r="AT150" s="159" t="s">
        <v>164</v>
      </c>
      <c r="AU150" s="159" t="s">
        <v>169</v>
      </c>
      <c r="AY150" s="14" t="s">
        <v>162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169</v>
      </c>
      <c r="BK150" s="161">
        <f>ROUND(I150*H150,3)</f>
        <v>0</v>
      </c>
      <c r="BL150" s="14" t="s">
        <v>194</v>
      </c>
      <c r="BM150" s="159" t="s">
        <v>232</v>
      </c>
    </row>
    <row r="151" spans="1:65" s="2" customFormat="1" ht="6.95" customHeight="1">
      <c r="A151" s="29"/>
      <c r="B151" s="47"/>
      <c r="C151" s="48"/>
      <c r="D151" s="48"/>
      <c r="E151" s="48"/>
      <c r="F151" s="48"/>
      <c r="G151" s="48"/>
      <c r="H151" s="48"/>
      <c r="I151" s="48"/>
      <c r="J151" s="48"/>
      <c r="K151" s="48"/>
      <c r="L151" s="30"/>
      <c r="M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</row>
  </sheetData>
  <autoFilter ref="C123:K150" xr:uid="{00000000-0009-0000-0000-000010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M12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0" t="s">
        <v>5</v>
      </c>
      <c r="M2" s="192"/>
      <c r="N2" s="192"/>
      <c r="O2" s="192"/>
      <c r="P2" s="192"/>
      <c r="Q2" s="192"/>
      <c r="R2" s="192"/>
      <c r="S2" s="192"/>
      <c r="T2" s="192"/>
      <c r="U2" s="192"/>
      <c r="V2" s="192"/>
      <c r="AT2" s="14" t="s">
        <v>130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131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12</v>
      </c>
      <c r="L6" s="17"/>
    </row>
    <row r="7" spans="1:46" s="1" customFormat="1" ht="16.5" customHeight="1">
      <c r="B7" s="17"/>
      <c r="E7" s="223" t="str">
        <f>'Rekapitulácia stavby'!K6</f>
        <v>REVITALIZÁCIA ÚZEMIA HRADNÉHO KOPCA V NITRE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132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85" t="s">
        <v>486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14</v>
      </c>
      <c r="E11" s="29"/>
      <c r="F11" s="22" t="s">
        <v>1</v>
      </c>
      <c r="G11" s="29"/>
      <c r="H11" s="29"/>
      <c r="I11" s="24" t="s">
        <v>15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16</v>
      </c>
      <c r="E12" s="29"/>
      <c r="F12" s="22" t="s">
        <v>17</v>
      </c>
      <c r="G12" s="29"/>
      <c r="H12" s="29"/>
      <c r="I12" s="24" t="s">
        <v>18</v>
      </c>
      <c r="J12" s="55" t="str">
        <f>'Rekapitulácia stavby'!AN8</f>
        <v>18. 10. 2021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22</v>
      </c>
      <c r="F15" s="29"/>
      <c r="G15" s="29"/>
      <c r="H15" s="29"/>
      <c r="I15" s="24" t="s">
        <v>23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24</v>
      </c>
      <c r="E17" s="29"/>
      <c r="F17" s="29"/>
      <c r="G17" s="29"/>
      <c r="H17" s="29"/>
      <c r="I17" s="24" t="s">
        <v>21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6" t="str">
        <f>'Rekapitulácia stavby'!E14</f>
        <v>Vyplň údaj</v>
      </c>
      <c r="F18" s="191"/>
      <c r="G18" s="191"/>
      <c r="H18" s="191"/>
      <c r="I18" s="24" t="s">
        <v>23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26</v>
      </c>
      <c r="E20" s="29"/>
      <c r="F20" s="29"/>
      <c r="G20" s="29"/>
      <c r="H20" s="29"/>
      <c r="I20" s="24" t="s">
        <v>21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27</v>
      </c>
      <c r="F21" s="29"/>
      <c r="G21" s="29"/>
      <c r="H21" s="29"/>
      <c r="I21" s="24" t="s">
        <v>23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30</v>
      </c>
      <c r="E23" s="29"/>
      <c r="F23" s="29"/>
      <c r="G23" s="29"/>
      <c r="H23" s="29"/>
      <c r="I23" s="24" t="s">
        <v>21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31</v>
      </c>
      <c r="F24" s="29"/>
      <c r="G24" s="29"/>
      <c r="H24" s="29"/>
      <c r="I24" s="24" t="s">
        <v>23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32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196" t="s">
        <v>1</v>
      </c>
      <c r="F27" s="196"/>
      <c r="G27" s="196"/>
      <c r="H27" s="19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33</v>
      </c>
      <c r="E30" s="29"/>
      <c r="F30" s="29"/>
      <c r="G30" s="29"/>
      <c r="H30" s="29"/>
      <c r="I30" s="29"/>
      <c r="J30" s="71">
        <f>ROUND(J118,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35</v>
      </c>
      <c r="G32" s="29"/>
      <c r="H32" s="29"/>
      <c r="I32" s="33" t="s">
        <v>34</v>
      </c>
      <c r="J32" s="33" t="s">
        <v>36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37</v>
      </c>
      <c r="E33" s="35" t="s">
        <v>38</v>
      </c>
      <c r="F33" s="99">
        <f>ROUND((SUM(BE118:BE122)),  2)</f>
        <v>0</v>
      </c>
      <c r="G33" s="100"/>
      <c r="H33" s="100"/>
      <c r="I33" s="101">
        <v>0.2</v>
      </c>
      <c r="J33" s="99">
        <f>ROUND(((SUM(BE118:BE122))*I33),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39</v>
      </c>
      <c r="F34" s="99">
        <f>ROUND((SUM(BF118:BF122)),  2)</f>
        <v>0</v>
      </c>
      <c r="G34" s="100"/>
      <c r="H34" s="100"/>
      <c r="I34" s="101">
        <v>0.2</v>
      </c>
      <c r="J34" s="99">
        <f>ROUND(((SUM(BF118:BF122))*I34),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40</v>
      </c>
      <c r="F35" s="102">
        <f>ROUND((SUM(BG118:BG122)),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41</v>
      </c>
      <c r="F36" s="102">
        <f>ROUND((SUM(BH118:BH122)),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42</v>
      </c>
      <c r="F37" s="99">
        <f>ROUND((SUM(BI118:BI122)),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43</v>
      </c>
      <c r="E39" s="60"/>
      <c r="F39" s="60"/>
      <c r="G39" s="106" t="s">
        <v>44</v>
      </c>
      <c r="H39" s="107" t="s">
        <v>45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5" t="s">
        <v>48</v>
      </c>
      <c r="E61" s="32"/>
      <c r="F61" s="110" t="s">
        <v>49</v>
      </c>
      <c r="G61" s="45" t="s">
        <v>48</v>
      </c>
      <c r="H61" s="32"/>
      <c r="I61" s="32"/>
      <c r="J61" s="111" t="s">
        <v>49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5" t="s">
        <v>48</v>
      </c>
      <c r="E76" s="32"/>
      <c r="F76" s="110" t="s">
        <v>49</v>
      </c>
      <c r="G76" s="45" t="s">
        <v>48</v>
      </c>
      <c r="H76" s="32"/>
      <c r="I76" s="32"/>
      <c r="J76" s="111" t="s">
        <v>49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134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12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customHeight="1">
      <c r="A85" s="29"/>
      <c r="B85" s="30"/>
      <c r="C85" s="29"/>
      <c r="D85" s="29"/>
      <c r="E85" s="223" t="str">
        <f>E7</f>
        <v>REVITALIZÁCIA ÚZEMIA HRADNÉHO KOPCA V NITRE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132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customHeight="1">
      <c r="A87" s="29"/>
      <c r="B87" s="30"/>
      <c r="C87" s="29"/>
      <c r="D87" s="29"/>
      <c r="E87" s="185" t="str">
        <f>E9</f>
        <v>017 - Objekt J  - Úprava oplotenia – turniket bočný vstup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16</v>
      </c>
      <c r="D89" s="29"/>
      <c r="E89" s="29"/>
      <c r="F89" s="22" t="str">
        <f>F12</f>
        <v xml:space="preserve"> </v>
      </c>
      <c r="G89" s="29"/>
      <c r="H89" s="29"/>
      <c r="I89" s="24" t="s">
        <v>18</v>
      </c>
      <c r="J89" s="55" t="str">
        <f>IF(J12="","",J12)</f>
        <v>18. 10. 2021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25.7" customHeight="1">
      <c r="A91" s="29"/>
      <c r="B91" s="30"/>
      <c r="C91" s="24" t="s">
        <v>20</v>
      </c>
      <c r="D91" s="29"/>
      <c r="E91" s="29"/>
      <c r="F91" s="22" t="str">
        <f>E15</f>
        <v>Mesto Nitra</v>
      </c>
      <c r="G91" s="29"/>
      <c r="H91" s="29"/>
      <c r="I91" s="24" t="s">
        <v>26</v>
      </c>
      <c r="J91" s="27" t="str">
        <f>E21</f>
        <v>Ing. arch. Martin Dulík AA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customHeight="1">
      <c r="A92" s="29"/>
      <c r="B92" s="30"/>
      <c r="C92" s="24" t="s">
        <v>24</v>
      </c>
      <c r="D92" s="29"/>
      <c r="E92" s="29"/>
      <c r="F92" s="22" t="str">
        <f>IF(E18="","",E18)</f>
        <v>Vyplň údaj</v>
      </c>
      <c r="G92" s="29"/>
      <c r="H92" s="29"/>
      <c r="I92" s="24" t="s">
        <v>30</v>
      </c>
      <c r="J92" s="27" t="str">
        <f>E24</f>
        <v>Ing. arch. Martin Dulík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12" t="s">
        <v>135</v>
      </c>
      <c r="D94" s="104"/>
      <c r="E94" s="104"/>
      <c r="F94" s="104"/>
      <c r="G94" s="104"/>
      <c r="H94" s="104"/>
      <c r="I94" s="104"/>
      <c r="J94" s="113" t="s">
        <v>136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customHeight="1">
      <c r="A96" s="29"/>
      <c r="B96" s="30"/>
      <c r="C96" s="114" t="s">
        <v>137</v>
      </c>
      <c r="D96" s="29"/>
      <c r="E96" s="29"/>
      <c r="F96" s="29"/>
      <c r="G96" s="29"/>
      <c r="H96" s="29"/>
      <c r="I96" s="29"/>
      <c r="J96" s="71">
        <f>J118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138</v>
      </c>
    </row>
    <row r="97" spans="1:31" s="9" customFormat="1" ht="24.95" customHeight="1">
      <c r="B97" s="115"/>
      <c r="D97" s="116" t="s">
        <v>146</v>
      </c>
      <c r="E97" s="117"/>
      <c r="F97" s="117"/>
      <c r="G97" s="117"/>
      <c r="H97" s="117"/>
      <c r="I97" s="117"/>
      <c r="J97" s="118">
        <f>J119</f>
        <v>0</v>
      </c>
      <c r="L97" s="115"/>
    </row>
    <row r="98" spans="1:31" s="10" customFormat="1" ht="19.899999999999999" customHeight="1">
      <c r="B98" s="119"/>
      <c r="D98" s="120" t="s">
        <v>322</v>
      </c>
      <c r="E98" s="121"/>
      <c r="F98" s="121"/>
      <c r="G98" s="121"/>
      <c r="H98" s="121"/>
      <c r="I98" s="121"/>
      <c r="J98" s="122">
        <f>J120</f>
        <v>0</v>
      </c>
      <c r="L98" s="119"/>
    </row>
    <row r="99" spans="1:31" s="2" customFormat="1" ht="21.75" customHeight="1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s="2" customFormat="1" ht="6.95" customHeight="1">
      <c r="A100" s="29"/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4" spans="1:31" s="2" customFormat="1" ht="6.95" customHeight="1">
      <c r="A104" s="29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24.95" customHeight="1">
      <c r="A105" s="29"/>
      <c r="B105" s="30"/>
      <c r="C105" s="18" t="s">
        <v>148</v>
      </c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2" customHeight="1">
      <c r="A107" s="29"/>
      <c r="B107" s="30"/>
      <c r="C107" s="24" t="s">
        <v>12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6.5" customHeight="1">
      <c r="A108" s="29"/>
      <c r="B108" s="30"/>
      <c r="C108" s="29"/>
      <c r="D108" s="29"/>
      <c r="E108" s="223" t="str">
        <f>E7</f>
        <v>REVITALIZÁCIA ÚZEMIA HRADNÉHO KOPCA V NITRE</v>
      </c>
      <c r="F108" s="224"/>
      <c r="G108" s="224"/>
      <c r="H108" s="224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132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185" t="str">
        <f>E9</f>
        <v>017 - Objekt J  - Úprava oplotenia – turniket bočný vstup</v>
      </c>
      <c r="F110" s="225"/>
      <c r="G110" s="225"/>
      <c r="H110" s="225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16</v>
      </c>
      <c r="D112" s="29"/>
      <c r="E112" s="29"/>
      <c r="F112" s="22" t="str">
        <f>F12</f>
        <v xml:space="preserve"> </v>
      </c>
      <c r="G112" s="29"/>
      <c r="H112" s="29"/>
      <c r="I112" s="24" t="s">
        <v>18</v>
      </c>
      <c r="J112" s="55" t="str">
        <f>IF(J12="","",J12)</f>
        <v>18. 10. 2021</v>
      </c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25.7" customHeight="1">
      <c r="A114" s="29"/>
      <c r="B114" s="30"/>
      <c r="C114" s="24" t="s">
        <v>20</v>
      </c>
      <c r="D114" s="29"/>
      <c r="E114" s="29"/>
      <c r="F114" s="22" t="str">
        <f>E15</f>
        <v>Mesto Nitra</v>
      </c>
      <c r="G114" s="29"/>
      <c r="H114" s="29"/>
      <c r="I114" s="24" t="s">
        <v>26</v>
      </c>
      <c r="J114" s="27" t="str">
        <f>E21</f>
        <v>Ing. arch. Martin Dulík AA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24</v>
      </c>
      <c r="D115" s="29"/>
      <c r="E115" s="29"/>
      <c r="F115" s="22" t="str">
        <f>IF(E18="","",E18)</f>
        <v>Vyplň údaj</v>
      </c>
      <c r="G115" s="29"/>
      <c r="H115" s="29"/>
      <c r="I115" s="24" t="s">
        <v>30</v>
      </c>
      <c r="J115" s="27" t="str">
        <f>E24</f>
        <v>Ing. arch. Martin Dulík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0.3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11" customFormat="1" ht="29.25" customHeight="1">
      <c r="A117" s="123"/>
      <c r="B117" s="124"/>
      <c r="C117" s="125" t="s">
        <v>149</v>
      </c>
      <c r="D117" s="126" t="s">
        <v>58</v>
      </c>
      <c r="E117" s="126" t="s">
        <v>54</v>
      </c>
      <c r="F117" s="126" t="s">
        <v>55</v>
      </c>
      <c r="G117" s="126" t="s">
        <v>150</v>
      </c>
      <c r="H117" s="126" t="s">
        <v>151</v>
      </c>
      <c r="I117" s="126" t="s">
        <v>152</v>
      </c>
      <c r="J117" s="127" t="s">
        <v>136</v>
      </c>
      <c r="K117" s="128" t="s">
        <v>153</v>
      </c>
      <c r="L117" s="129"/>
      <c r="M117" s="62" t="s">
        <v>1</v>
      </c>
      <c r="N117" s="63" t="s">
        <v>37</v>
      </c>
      <c r="O117" s="63" t="s">
        <v>154</v>
      </c>
      <c r="P117" s="63" t="s">
        <v>155</v>
      </c>
      <c r="Q117" s="63" t="s">
        <v>156</v>
      </c>
      <c r="R117" s="63" t="s">
        <v>157</v>
      </c>
      <c r="S117" s="63" t="s">
        <v>158</v>
      </c>
      <c r="T117" s="64" t="s">
        <v>159</v>
      </c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</row>
    <row r="118" spans="1:65" s="2" customFormat="1" ht="22.9" customHeight="1">
      <c r="A118" s="29"/>
      <c r="B118" s="30"/>
      <c r="C118" s="69" t="s">
        <v>137</v>
      </c>
      <c r="D118" s="29"/>
      <c r="E118" s="29"/>
      <c r="F118" s="29"/>
      <c r="G118" s="29"/>
      <c r="H118" s="29"/>
      <c r="I118" s="29"/>
      <c r="J118" s="130">
        <f>BK118</f>
        <v>0</v>
      </c>
      <c r="K118" s="29"/>
      <c r="L118" s="30"/>
      <c r="M118" s="65"/>
      <c r="N118" s="56"/>
      <c r="O118" s="66"/>
      <c r="P118" s="131">
        <f>P119</f>
        <v>0</v>
      </c>
      <c r="Q118" s="66"/>
      <c r="R118" s="131">
        <f>R119</f>
        <v>0</v>
      </c>
      <c r="S118" s="66"/>
      <c r="T118" s="132">
        <f>T119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T118" s="14" t="s">
        <v>72</v>
      </c>
      <c r="AU118" s="14" t="s">
        <v>138</v>
      </c>
      <c r="BK118" s="133">
        <f>BK119</f>
        <v>0</v>
      </c>
    </row>
    <row r="119" spans="1:65" s="12" customFormat="1" ht="25.9" customHeight="1">
      <c r="B119" s="134"/>
      <c r="D119" s="135" t="s">
        <v>72</v>
      </c>
      <c r="E119" s="136" t="s">
        <v>301</v>
      </c>
      <c r="F119" s="136" t="s">
        <v>302</v>
      </c>
      <c r="I119" s="137"/>
      <c r="J119" s="138">
        <f>BK119</f>
        <v>0</v>
      </c>
      <c r="L119" s="134"/>
      <c r="M119" s="139"/>
      <c r="N119" s="140"/>
      <c r="O119" s="140"/>
      <c r="P119" s="141">
        <f>P120</f>
        <v>0</v>
      </c>
      <c r="Q119" s="140"/>
      <c r="R119" s="141">
        <f>R120</f>
        <v>0</v>
      </c>
      <c r="S119" s="140"/>
      <c r="T119" s="142">
        <f>T120</f>
        <v>0</v>
      </c>
      <c r="AR119" s="135" t="s">
        <v>169</v>
      </c>
      <c r="AT119" s="143" t="s">
        <v>72</v>
      </c>
      <c r="AU119" s="143" t="s">
        <v>73</v>
      </c>
      <c r="AY119" s="135" t="s">
        <v>162</v>
      </c>
      <c r="BK119" s="144">
        <f>BK120</f>
        <v>0</v>
      </c>
    </row>
    <row r="120" spans="1:65" s="12" customFormat="1" ht="22.9" customHeight="1">
      <c r="B120" s="134"/>
      <c r="D120" s="135" t="s">
        <v>72</v>
      </c>
      <c r="E120" s="145" t="s">
        <v>331</v>
      </c>
      <c r="F120" s="145" t="s">
        <v>332</v>
      </c>
      <c r="I120" s="137"/>
      <c r="J120" s="146">
        <f>BK120</f>
        <v>0</v>
      </c>
      <c r="L120" s="134"/>
      <c r="M120" s="139"/>
      <c r="N120" s="140"/>
      <c r="O120" s="140"/>
      <c r="P120" s="141">
        <f>SUM(P121:P122)</f>
        <v>0</v>
      </c>
      <c r="Q120" s="140"/>
      <c r="R120" s="141">
        <f>SUM(R121:R122)</f>
        <v>0</v>
      </c>
      <c r="S120" s="140"/>
      <c r="T120" s="142">
        <f>SUM(T121:T122)</f>
        <v>0</v>
      </c>
      <c r="AR120" s="135" t="s">
        <v>169</v>
      </c>
      <c r="AT120" s="143" t="s">
        <v>72</v>
      </c>
      <c r="AU120" s="143" t="s">
        <v>81</v>
      </c>
      <c r="AY120" s="135" t="s">
        <v>162</v>
      </c>
      <c r="BK120" s="144">
        <f>SUM(BK121:BK122)</f>
        <v>0</v>
      </c>
    </row>
    <row r="121" spans="1:65" s="2" customFormat="1" ht="24.2" customHeight="1">
      <c r="A121" s="29"/>
      <c r="B121" s="147"/>
      <c r="C121" s="148" t="s">
        <v>81</v>
      </c>
      <c r="D121" s="148" t="s">
        <v>164</v>
      </c>
      <c r="E121" s="149" t="s">
        <v>487</v>
      </c>
      <c r="F121" s="150" t="s">
        <v>488</v>
      </c>
      <c r="G121" s="151" t="s">
        <v>374</v>
      </c>
      <c r="H121" s="152">
        <v>1</v>
      </c>
      <c r="I121" s="153"/>
      <c r="J121" s="152">
        <f>ROUND(I121*H121,3)</f>
        <v>0</v>
      </c>
      <c r="K121" s="154"/>
      <c r="L121" s="30"/>
      <c r="M121" s="155" t="s">
        <v>1</v>
      </c>
      <c r="N121" s="156" t="s">
        <v>39</v>
      </c>
      <c r="O121" s="58"/>
      <c r="P121" s="157">
        <f>O121*H121</f>
        <v>0</v>
      </c>
      <c r="Q121" s="157">
        <v>0</v>
      </c>
      <c r="R121" s="157">
        <f>Q121*H121</f>
        <v>0</v>
      </c>
      <c r="S121" s="157">
        <v>0</v>
      </c>
      <c r="T121" s="158">
        <f>S121*H121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59" t="s">
        <v>194</v>
      </c>
      <c r="AT121" s="159" t="s">
        <v>164</v>
      </c>
      <c r="AU121" s="159" t="s">
        <v>169</v>
      </c>
      <c r="AY121" s="14" t="s">
        <v>162</v>
      </c>
      <c r="BE121" s="160">
        <f>IF(N121="základná",J121,0)</f>
        <v>0</v>
      </c>
      <c r="BF121" s="160">
        <f>IF(N121="znížená",J121,0)</f>
        <v>0</v>
      </c>
      <c r="BG121" s="160">
        <f>IF(N121="zákl. prenesená",J121,0)</f>
        <v>0</v>
      </c>
      <c r="BH121" s="160">
        <f>IF(N121="zníž. prenesená",J121,0)</f>
        <v>0</v>
      </c>
      <c r="BI121" s="160">
        <f>IF(N121="nulová",J121,0)</f>
        <v>0</v>
      </c>
      <c r="BJ121" s="14" t="s">
        <v>169</v>
      </c>
      <c r="BK121" s="161">
        <f>ROUND(I121*H121,3)</f>
        <v>0</v>
      </c>
      <c r="BL121" s="14" t="s">
        <v>194</v>
      </c>
      <c r="BM121" s="159" t="s">
        <v>169</v>
      </c>
    </row>
    <row r="122" spans="1:65" s="2" customFormat="1" ht="24.2" customHeight="1">
      <c r="A122" s="29"/>
      <c r="B122" s="147"/>
      <c r="C122" s="148" t="s">
        <v>169</v>
      </c>
      <c r="D122" s="148" t="s">
        <v>164</v>
      </c>
      <c r="E122" s="149" t="s">
        <v>342</v>
      </c>
      <c r="F122" s="150" t="s">
        <v>343</v>
      </c>
      <c r="G122" s="151" t="s">
        <v>311</v>
      </c>
      <c r="H122" s="153"/>
      <c r="I122" s="153"/>
      <c r="J122" s="152">
        <f>ROUND(I122*H122,3)</f>
        <v>0</v>
      </c>
      <c r="K122" s="154"/>
      <c r="L122" s="30"/>
      <c r="M122" s="172" t="s">
        <v>1</v>
      </c>
      <c r="N122" s="173" t="s">
        <v>39</v>
      </c>
      <c r="O122" s="174"/>
      <c r="P122" s="175">
        <f>O122*H122</f>
        <v>0</v>
      </c>
      <c r="Q122" s="175">
        <v>0</v>
      </c>
      <c r="R122" s="175">
        <f>Q122*H122</f>
        <v>0</v>
      </c>
      <c r="S122" s="175">
        <v>0</v>
      </c>
      <c r="T122" s="176">
        <f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9" t="s">
        <v>194</v>
      </c>
      <c r="AT122" s="159" t="s">
        <v>164</v>
      </c>
      <c r="AU122" s="159" t="s">
        <v>169</v>
      </c>
      <c r="AY122" s="14" t="s">
        <v>162</v>
      </c>
      <c r="BE122" s="160">
        <f>IF(N122="základná",J122,0)</f>
        <v>0</v>
      </c>
      <c r="BF122" s="160">
        <f>IF(N122="znížená",J122,0)</f>
        <v>0</v>
      </c>
      <c r="BG122" s="160">
        <f>IF(N122="zákl. prenesená",J122,0)</f>
        <v>0</v>
      </c>
      <c r="BH122" s="160">
        <f>IF(N122="zníž. prenesená",J122,0)</f>
        <v>0</v>
      </c>
      <c r="BI122" s="160">
        <f>IF(N122="nulová",J122,0)</f>
        <v>0</v>
      </c>
      <c r="BJ122" s="14" t="s">
        <v>169</v>
      </c>
      <c r="BK122" s="161">
        <f>ROUND(I122*H122,3)</f>
        <v>0</v>
      </c>
      <c r="BL122" s="14" t="s">
        <v>194</v>
      </c>
      <c r="BM122" s="159" t="s">
        <v>168</v>
      </c>
    </row>
    <row r="123" spans="1:65" s="2" customFormat="1" ht="6.95" customHeight="1">
      <c r="A123" s="29"/>
      <c r="B123" s="47"/>
      <c r="C123" s="48"/>
      <c r="D123" s="48"/>
      <c r="E123" s="48"/>
      <c r="F123" s="48"/>
      <c r="G123" s="48"/>
      <c r="H123" s="48"/>
      <c r="I123" s="48"/>
      <c r="J123" s="48"/>
      <c r="K123" s="48"/>
      <c r="L123" s="30"/>
      <c r="M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</sheetData>
  <autoFilter ref="C117:K122" xr:uid="{00000000-0009-0000-0000-000011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18</vt:i4>
      </vt:variant>
      <vt:variant>
        <vt:lpstr>Pomenované rozsahy</vt:lpstr>
      </vt:variant>
      <vt:variant>
        <vt:i4>36</vt:i4>
      </vt:variant>
    </vt:vector>
  </HeadingPairs>
  <TitlesOfParts>
    <vt:vector size="54" baseType="lpstr">
      <vt:lpstr>Rekapitulácia stavby</vt:lpstr>
      <vt:lpstr>001 - Chodník A2</vt:lpstr>
      <vt:lpstr>002 - Chodník A3</vt:lpstr>
      <vt:lpstr>003 - Chodník A4</vt:lpstr>
      <vt:lpstr>004 - Chodník A5</vt:lpstr>
      <vt:lpstr>005 - Chodník A6</vt:lpstr>
      <vt:lpstr>006 - Chodník A7</vt:lpstr>
      <vt:lpstr>007 - Chodník A8</vt:lpstr>
      <vt:lpstr>008 - Chodník A9</vt:lpstr>
      <vt:lpstr>009 - Objekt B - Schodisk...</vt:lpstr>
      <vt:lpstr>010 - Objekt C - Schodisk...</vt:lpstr>
      <vt:lpstr>011 - Objekt D - Mostík</vt:lpstr>
      <vt:lpstr>012 - Objekt E - Schodisk...</vt:lpstr>
      <vt:lpstr>013 - Objekt F - Odpočívadlo</vt:lpstr>
      <vt:lpstr>014 - Objekt G - Odbočeni...</vt:lpstr>
      <vt:lpstr>015 - Objekt H - Odpočívadlo</vt:lpstr>
      <vt:lpstr>016 - Objekt I - Vyhliadk...</vt:lpstr>
      <vt:lpstr>017 - Objekt J  - Úprava ...</vt:lpstr>
      <vt:lpstr>'001 - Chodník A2'!Názvy_tlače</vt:lpstr>
      <vt:lpstr>'002 - Chodník A3'!Názvy_tlače</vt:lpstr>
      <vt:lpstr>'003 - Chodník A4'!Názvy_tlače</vt:lpstr>
      <vt:lpstr>'004 - Chodník A5'!Názvy_tlače</vt:lpstr>
      <vt:lpstr>'005 - Chodník A6'!Názvy_tlače</vt:lpstr>
      <vt:lpstr>'006 - Chodník A7'!Názvy_tlače</vt:lpstr>
      <vt:lpstr>'007 - Chodník A8'!Názvy_tlače</vt:lpstr>
      <vt:lpstr>'008 - Chodník A9'!Názvy_tlače</vt:lpstr>
      <vt:lpstr>'009 - Objekt B - Schodisk...'!Názvy_tlače</vt:lpstr>
      <vt:lpstr>'010 - Objekt C - Schodisk...'!Názvy_tlače</vt:lpstr>
      <vt:lpstr>'011 - Objekt D - Mostík'!Názvy_tlače</vt:lpstr>
      <vt:lpstr>'012 - Objekt E - Schodisk...'!Názvy_tlače</vt:lpstr>
      <vt:lpstr>'013 - Objekt F - Odpočívadlo'!Názvy_tlače</vt:lpstr>
      <vt:lpstr>'014 - Objekt G - Odbočeni...'!Názvy_tlače</vt:lpstr>
      <vt:lpstr>'015 - Objekt H - Odpočívadlo'!Názvy_tlače</vt:lpstr>
      <vt:lpstr>'016 - Objekt I - Vyhliadk...'!Názvy_tlače</vt:lpstr>
      <vt:lpstr>'017 - Objekt J  - Úprava ...'!Názvy_tlače</vt:lpstr>
      <vt:lpstr>'Rekapitulácia stavby'!Názvy_tlače</vt:lpstr>
      <vt:lpstr>'001 - Chodník A2'!Oblasť_tlače</vt:lpstr>
      <vt:lpstr>'002 - Chodník A3'!Oblasť_tlače</vt:lpstr>
      <vt:lpstr>'003 - Chodník A4'!Oblasť_tlače</vt:lpstr>
      <vt:lpstr>'004 - Chodník A5'!Oblasť_tlače</vt:lpstr>
      <vt:lpstr>'005 - Chodník A6'!Oblasť_tlače</vt:lpstr>
      <vt:lpstr>'006 - Chodník A7'!Oblasť_tlače</vt:lpstr>
      <vt:lpstr>'007 - Chodník A8'!Oblasť_tlače</vt:lpstr>
      <vt:lpstr>'008 - Chodník A9'!Oblasť_tlače</vt:lpstr>
      <vt:lpstr>'009 - Objekt B - Schodisk...'!Oblasť_tlače</vt:lpstr>
      <vt:lpstr>'010 - Objekt C - Schodisk...'!Oblasť_tlače</vt:lpstr>
      <vt:lpstr>'011 - Objekt D - Mostík'!Oblasť_tlače</vt:lpstr>
      <vt:lpstr>'012 - Objekt E - Schodisk...'!Oblasť_tlače</vt:lpstr>
      <vt:lpstr>'013 - Objekt F - Odpočívadlo'!Oblasť_tlače</vt:lpstr>
      <vt:lpstr>'014 - Objekt G - Odbočeni...'!Oblasť_tlače</vt:lpstr>
      <vt:lpstr>'015 - Objekt H - Odpočívadlo'!Oblasť_tlače</vt:lpstr>
      <vt:lpstr>'016 - Objekt I - Vyhliadk...'!Oblasť_tlače</vt:lpstr>
      <vt:lpstr>'017 - Objekt J  - Úprava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Róbert Starovič</dc:creator>
  <cp:lastModifiedBy>RS</cp:lastModifiedBy>
  <dcterms:created xsi:type="dcterms:W3CDTF">2022-02-10T16:20:43Z</dcterms:created>
  <dcterms:modified xsi:type="dcterms:W3CDTF">2022-02-10T16:21:06Z</dcterms:modified>
</cp:coreProperties>
</file>